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17895" windowHeight="12210"/>
  </bookViews>
  <sheets>
    <sheet name="Rekapitulace stavby" sheetId="1" r:id="rId1"/>
    <sheet name="2_01_1.1 - Architektonick..." sheetId="2" r:id="rId2"/>
    <sheet name="2_01_4.1a - Zařízení pro ..." sheetId="3" r:id="rId3"/>
    <sheet name="2_01_4.1b - Zařízení pro ..." sheetId="4" r:id="rId4"/>
    <sheet name="2_01_4.3 - Zařízení zdrav..." sheetId="5" r:id="rId5"/>
    <sheet name="2_01_4.4 - Zařízení silno..." sheetId="6" r:id="rId6"/>
    <sheet name="2_01_99 - Vedlejší a osta..." sheetId="7" r:id="rId7"/>
    <sheet name="1_02_1.1b - Architektonic..." sheetId="8" r:id="rId8"/>
    <sheet name="1_02_4.1b - Zařízení pro ..." sheetId="9" r:id="rId9"/>
    <sheet name="1_02_99 - Vedlejší a osta..." sheetId="10" r:id="rId10"/>
    <sheet name="2_04_1.1 - Architektonick..." sheetId="11" r:id="rId11"/>
    <sheet name="2_04_4.1 - Zařízení pro v..." sheetId="12" r:id="rId12"/>
    <sheet name="2_04_4.3 - Zařízení zdrav..." sheetId="13" r:id="rId13"/>
    <sheet name="2_04_4.4 - Zařízení silno..." sheetId="14" r:id="rId14"/>
    <sheet name="2_04_99 - Vedlejší a osta..." sheetId="15" r:id="rId15"/>
    <sheet name="2.E_VU_01 - Venkovní úpra..." sheetId="16" r:id="rId16"/>
    <sheet name="2.E_VU_02 - Venkovní úpra..." sheetId="17" r:id="rId17"/>
    <sheet name="2.E_VU_03 - Venkovní úpra..." sheetId="18" r:id="rId18"/>
    <sheet name="2.E_VU_04-1 - Venkovní úp..." sheetId="19" r:id="rId19"/>
    <sheet name="2.E_VU_04-2 - Venkovní úp..." sheetId="20" r:id="rId20"/>
    <sheet name="2.E_VU_99 - Venkovní úpra..." sheetId="21" r:id="rId21"/>
    <sheet name="Pokyny pro vyplnění" sheetId="22" r:id="rId22"/>
  </sheets>
  <definedNames>
    <definedName name="_xlnm._FilterDatabase" localSheetId="7" hidden="1">'1_02_1.1b - Architektonic...'!$C$91:$K$121</definedName>
    <definedName name="_xlnm._FilterDatabase" localSheetId="8" hidden="1">'1_02_4.1b - Zařízení pro ...'!$C$95:$K$130</definedName>
    <definedName name="_xlnm._FilterDatabase" localSheetId="9" hidden="1">'1_02_99 - Vedlejší a osta...'!$C$92:$K$102</definedName>
    <definedName name="_xlnm._FilterDatabase" localSheetId="15" hidden="1">'2.E_VU_01 - Venkovní úpra...'!$C$105:$K$472</definedName>
    <definedName name="_xlnm._FilterDatabase" localSheetId="16" hidden="1">'2.E_VU_02 - Venkovní úpra...'!$C$94:$K$211</definedName>
    <definedName name="_xlnm._FilterDatabase" localSheetId="17" hidden="1">'2.E_VU_03 - Venkovní úpra...'!$C$98:$K$309</definedName>
    <definedName name="_xlnm._FilterDatabase" localSheetId="18" hidden="1">'2.E_VU_04-1 - Venkovní úp...'!$C$97:$K$235</definedName>
    <definedName name="_xlnm._FilterDatabase" localSheetId="19" hidden="1">'2.E_VU_04-2 - Venkovní úp...'!$C$97:$K$234</definedName>
    <definedName name="_xlnm._FilterDatabase" localSheetId="20" hidden="1">'2.E_VU_99 - Venkovní úpra...'!$C$92:$K$104</definedName>
    <definedName name="_xlnm._FilterDatabase" localSheetId="1" hidden="1">'2_01_1.1 - Architektonick...'!$C$104:$K$526</definedName>
    <definedName name="_xlnm._FilterDatabase" localSheetId="2" hidden="1">'2_01_4.1a - Zařízení pro ...'!$C$95:$K$147</definedName>
    <definedName name="_xlnm._FilterDatabase" localSheetId="3" hidden="1">'2_01_4.1b - Zařízení pro ...'!$C$95:$K$129</definedName>
    <definedName name="_xlnm._FilterDatabase" localSheetId="4" hidden="1">'2_01_4.3 - Zařízení zdrav...'!$C$100:$K$584</definedName>
    <definedName name="_xlnm._FilterDatabase" localSheetId="5" hidden="1">'2_01_4.4 - Zařízení silno...'!$C$94:$K$244</definedName>
    <definedName name="_xlnm._FilterDatabase" localSheetId="6" hidden="1">'2_01_99 - Vedlejší a osta...'!$C$92:$K$105</definedName>
    <definedName name="_xlnm._FilterDatabase" localSheetId="10" hidden="1">'2_04_1.1 - Architektonick...'!$C$102:$K$679</definedName>
    <definedName name="_xlnm._FilterDatabase" localSheetId="11" hidden="1">'2_04_4.1 - Zařízení pro v...'!$C$95:$K$153</definedName>
    <definedName name="_xlnm._FilterDatabase" localSheetId="12" hidden="1">'2_04_4.3 - Zařízení zdrav...'!$C$94:$K$457</definedName>
    <definedName name="_xlnm._FilterDatabase" localSheetId="13" hidden="1">'2_04_4.4 - Zařízení silno...'!$C$95:$K$247</definedName>
    <definedName name="_xlnm._FilterDatabase" localSheetId="14" hidden="1">'2_04_99 - Vedlejší a osta...'!$C$92:$K$104</definedName>
    <definedName name="_xlnm.Print_Titles" localSheetId="7">'1_02_1.1b - Architektonic...'!$91:$91</definedName>
    <definedName name="_xlnm.Print_Titles" localSheetId="8">'1_02_4.1b - Zařízení pro ...'!$95:$95</definedName>
    <definedName name="_xlnm.Print_Titles" localSheetId="9">'1_02_99 - Vedlejší a osta...'!$92:$92</definedName>
    <definedName name="_xlnm.Print_Titles" localSheetId="15">'2.E_VU_01 - Venkovní úpra...'!$105:$105</definedName>
    <definedName name="_xlnm.Print_Titles" localSheetId="16">'2.E_VU_02 - Venkovní úpra...'!$94:$94</definedName>
    <definedName name="_xlnm.Print_Titles" localSheetId="17">'2.E_VU_03 - Venkovní úpra...'!$98:$98</definedName>
    <definedName name="_xlnm.Print_Titles" localSheetId="18">'2.E_VU_04-1 - Venkovní úp...'!$97:$97</definedName>
    <definedName name="_xlnm.Print_Titles" localSheetId="19">'2.E_VU_04-2 - Venkovní úp...'!$97:$97</definedName>
    <definedName name="_xlnm.Print_Titles" localSheetId="20">'2.E_VU_99 - Venkovní úpra...'!$92:$92</definedName>
    <definedName name="_xlnm.Print_Titles" localSheetId="1">'2_01_1.1 - Architektonick...'!$104:$104</definedName>
    <definedName name="_xlnm.Print_Titles" localSheetId="2">'2_01_4.1a - Zařízení pro ...'!$95:$95</definedName>
    <definedName name="_xlnm.Print_Titles" localSheetId="3">'2_01_4.1b - Zařízení pro ...'!$95:$95</definedName>
    <definedName name="_xlnm.Print_Titles" localSheetId="4">'2_01_4.3 - Zařízení zdrav...'!$100:$100</definedName>
    <definedName name="_xlnm.Print_Titles" localSheetId="5">'2_01_4.4 - Zařízení silno...'!$94:$94</definedName>
    <definedName name="_xlnm.Print_Titles" localSheetId="6">'2_01_99 - Vedlejší a osta...'!$92:$92</definedName>
    <definedName name="_xlnm.Print_Titles" localSheetId="10">'2_04_1.1 - Architektonick...'!$102:$102</definedName>
    <definedName name="_xlnm.Print_Titles" localSheetId="11">'2_04_4.1 - Zařízení pro v...'!$95:$95</definedName>
    <definedName name="_xlnm.Print_Titles" localSheetId="12">'2_04_4.3 - Zařízení zdrav...'!$94:$94</definedName>
    <definedName name="_xlnm.Print_Titles" localSheetId="13">'2_04_4.4 - Zařízení silno...'!$95:$95</definedName>
    <definedName name="_xlnm.Print_Titles" localSheetId="14">'2_04_99 - Vedlejší a osta...'!$92:$92</definedName>
    <definedName name="_xlnm.Print_Titles" localSheetId="0">'Rekapitulace stavby'!$49:$49</definedName>
    <definedName name="_xlnm.Print_Area" localSheetId="7">'1_02_1.1b - Architektonic...'!$C$4:$J$40,'1_02_1.1b - Architektonic...'!$C$46:$J$69,'1_02_1.1b - Architektonic...'!$C$75:$K$121</definedName>
    <definedName name="_xlnm.Print_Area" localSheetId="8">'1_02_4.1b - Zařízení pro ...'!$C$4:$J$40,'1_02_4.1b - Zařízení pro ...'!$C$46:$J$73,'1_02_4.1b - Zařízení pro ...'!$C$79:$K$130</definedName>
    <definedName name="_xlnm.Print_Area" localSheetId="9">'1_02_99 - Vedlejší a osta...'!$C$4:$J$40,'1_02_99 - Vedlejší a osta...'!$C$46:$J$70,'1_02_99 - Vedlejší a osta...'!$C$76:$K$102</definedName>
    <definedName name="_xlnm.Print_Area" localSheetId="15">'2.E_VU_01 - Venkovní úpra...'!$C$4:$J$40,'2.E_VU_01 - Venkovní úpra...'!$C$46:$J$83,'2.E_VU_01 - Venkovní úpra...'!$C$89:$K$472</definedName>
    <definedName name="_xlnm.Print_Area" localSheetId="16">'2.E_VU_02 - Venkovní úpra...'!$C$4:$J$40,'2.E_VU_02 - Venkovní úpra...'!$C$46:$J$72,'2.E_VU_02 - Venkovní úpra...'!$C$78:$K$211</definedName>
    <definedName name="_xlnm.Print_Area" localSheetId="17">'2.E_VU_03 - Venkovní úpra...'!$C$4:$J$40,'2.E_VU_03 - Venkovní úpra...'!$C$46:$J$76,'2.E_VU_03 - Venkovní úpra...'!$C$82:$K$309</definedName>
    <definedName name="_xlnm.Print_Area" localSheetId="18">'2.E_VU_04-1 - Venkovní úp...'!$C$4:$J$40,'2.E_VU_04-1 - Venkovní úp...'!$C$46:$J$75,'2.E_VU_04-1 - Venkovní úp...'!$C$81:$K$235</definedName>
    <definedName name="_xlnm.Print_Area" localSheetId="19">'2.E_VU_04-2 - Venkovní úp...'!$C$4:$J$40,'2.E_VU_04-2 - Venkovní úp...'!$C$46:$J$75,'2.E_VU_04-2 - Venkovní úp...'!$C$81:$K$234</definedName>
    <definedName name="_xlnm.Print_Area" localSheetId="20">'2.E_VU_99 - Venkovní úpra...'!$C$4:$J$40,'2.E_VU_99 - Venkovní úpra...'!$C$46:$J$70,'2.E_VU_99 - Venkovní úpra...'!$C$76:$K$104</definedName>
    <definedName name="_xlnm.Print_Area" localSheetId="1">'2_01_1.1 - Architektonick...'!$C$4:$J$40,'2_01_1.1 - Architektonick...'!$C$46:$J$82,'2_01_1.1 - Architektonick...'!$C$88:$K$526</definedName>
    <definedName name="_xlnm.Print_Area" localSheetId="2">'2_01_4.1a - Zařízení pro ...'!$C$4:$J$40,'2_01_4.1a - Zařízení pro ...'!$C$46:$J$73,'2_01_4.1a - Zařízení pro ...'!$C$79:$K$147</definedName>
    <definedName name="_xlnm.Print_Area" localSheetId="3">'2_01_4.1b - Zařízení pro ...'!$C$4:$J$40,'2_01_4.1b - Zařízení pro ...'!$C$46:$J$73,'2_01_4.1b - Zařízení pro ...'!$C$79:$K$129</definedName>
    <definedName name="_xlnm.Print_Area" localSheetId="4">'2_01_4.3 - Zařízení zdrav...'!$C$4:$J$40,'2_01_4.3 - Zařízení zdrav...'!$C$46:$J$78,'2_01_4.3 - Zařízení zdrav...'!$C$84:$K$584</definedName>
    <definedName name="_xlnm.Print_Area" localSheetId="5">'2_01_4.4 - Zařízení silno...'!$C$4:$J$40,'2_01_4.4 - Zařízení silno...'!$C$46:$J$72,'2_01_4.4 - Zařízení silno...'!$C$78:$K$244</definedName>
    <definedName name="_xlnm.Print_Area" localSheetId="6">'2_01_99 - Vedlejší a osta...'!$C$4:$J$40,'2_01_99 - Vedlejší a osta...'!$C$46:$J$70,'2_01_99 - Vedlejší a osta...'!$C$76:$K$105</definedName>
    <definedName name="_xlnm.Print_Area" localSheetId="10">'2_04_1.1 - Architektonick...'!$C$4:$J$40,'2_04_1.1 - Architektonick...'!$C$46:$J$80,'2_04_1.1 - Architektonick...'!$C$86:$K$679</definedName>
    <definedName name="_xlnm.Print_Area" localSheetId="11">'2_04_4.1 - Zařízení pro v...'!$C$4:$J$40,'2_04_4.1 - Zařízení pro v...'!$C$46:$J$73,'2_04_4.1 - Zařízení pro v...'!$C$79:$K$153</definedName>
    <definedName name="_xlnm.Print_Area" localSheetId="12">'2_04_4.3 - Zařízení zdrav...'!$C$4:$J$40,'2_04_4.3 - Zařízení zdrav...'!$C$46:$J$72,'2_04_4.3 - Zařízení zdrav...'!$C$78:$K$457</definedName>
    <definedName name="_xlnm.Print_Area" localSheetId="13">'2_04_4.4 - Zařízení silno...'!$C$4:$J$40,'2_04_4.4 - Zařízení silno...'!$C$46:$J$73,'2_04_4.4 - Zařízení silno...'!$C$79:$K$247</definedName>
    <definedName name="_xlnm.Print_Area" localSheetId="14">'2_04_99 - Vedlejší a osta...'!$C$4:$J$40,'2_04_99 - Vedlejší a osta...'!$C$46:$J$70,'2_04_99 - Vedlejší a osta...'!$C$76:$K$104</definedName>
    <definedName name="_xlnm.Print_Area" localSheetId="21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stavby'!$C$39:$AQ$79</definedName>
  </definedNames>
  <calcPr calcId="144525"/>
</workbook>
</file>

<file path=xl/calcChain.xml><?xml version="1.0" encoding="utf-8"?>
<calcChain xmlns="http://schemas.openxmlformats.org/spreadsheetml/2006/main">
  <c r="AY78" i="1" l="1"/>
  <c r="AX78" i="1"/>
  <c r="BI104" i="21"/>
  <c r="BH104" i="21"/>
  <c r="BG104" i="21"/>
  <c r="BF104" i="21"/>
  <c r="T104" i="21"/>
  <c r="T103" i="21" s="1"/>
  <c r="R104" i="21"/>
  <c r="R103" i="21" s="1"/>
  <c r="P104" i="21"/>
  <c r="P103" i="21" s="1"/>
  <c r="BK104" i="21"/>
  <c r="BK103" i="21" s="1"/>
  <c r="J103" i="21" s="1"/>
  <c r="J69" i="21" s="1"/>
  <c r="J104" i="21"/>
  <c r="BE104" i="21" s="1"/>
  <c r="BI101" i="21"/>
  <c r="BH101" i="21"/>
  <c r="BG101" i="21"/>
  <c r="BF101" i="21"/>
  <c r="T101" i="21"/>
  <c r="R101" i="21"/>
  <c r="P101" i="21"/>
  <c r="BK101" i="21"/>
  <c r="J101" i="21"/>
  <c r="BE101" i="21" s="1"/>
  <c r="BI100" i="21"/>
  <c r="BH100" i="21"/>
  <c r="BG100" i="21"/>
  <c r="BF100" i="21"/>
  <c r="BE100" i="21"/>
  <c r="T100" i="21"/>
  <c r="T99" i="21" s="1"/>
  <c r="R100" i="21"/>
  <c r="R99" i="21" s="1"/>
  <c r="P100" i="21"/>
  <c r="P99" i="21" s="1"/>
  <c r="BK100" i="21"/>
  <c r="BK99" i="21" s="1"/>
  <c r="J99" i="21" s="1"/>
  <c r="J68" i="21" s="1"/>
  <c r="J100" i="21"/>
  <c r="BI98" i="21"/>
  <c r="BH98" i="21"/>
  <c r="BG98" i="21"/>
  <c r="BF98" i="21"/>
  <c r="BE98" i="21"/>
  <c r="T98" i="21"/>
  <c r="T97" i="21" s="1"/>
  <c r="R98" i="21"/>
  <c r="R97" i="21" s="1"/>
  <c r="P98" i="21"/>
  <c r="P97" i="21" s="1"/>
  <c r="BK98" i="21"/>
  <c r="BK97" i="21" s="1"/>
  <c r="J97" i="21" s="1"/>
  <c r="J67" i="21" s="1"/>
  <c r="J98" i="21"/>
  <c r="BI96" i="21"/>
  <c r="F38" i="21" s="1"/>
  <c r="BD78" i="1" s="1"/>
  <c r="BH96" i="21"/>
  <c r="F37" i="21" s="1"/>
  <c r="BC78" i="1" s="1"/>
  <c r="BG96" i="21"/>
  <c r="F36" i="21" s="1"/>
  <c r="BB78" i="1" s="1"/>
  <c r="BF96" i="21"/>
  <c r="J35" i="21" s="1"/>
  <c r="AW78" i="1" s="1"/>
  <c r="T96" i="21"/>
  <c r="T95" i="21" s="1"/>
  <c r="R96" i="21"/>
  <c r="R95" i="21" s="1"/>
  <c r="P96" i="21"/>
  <c r="P95" i="21" s="1"/>
  <c r="P94" i="21" s="1"/>
  <c r="P93" i="21" s="1"/>
  <c r="AU78" i="1" s="1"/>
  <c r="BK96" i="21"/>
  <c r="BK95" i="21" s="1"/>
  <c r="J96" i="21"/>
  <c r="BE96" i="21" s="1"/>
  <c r="J89" i="21"/>
  <c r="F89" i="21"/>
  <c r="F87" i="21"/>
  <c r="E85" i="21"/>
  <c r="J59" i="21"/>
  <c r="F59" i="21"/>
  <c r="F57" i="21"/>
  <c r="E55" i="21"/>
  <c r="J22" i="21"/>
  <c r="E22" i="21"/>
  <c r="F60" i="21" s="1"/>
  <c r="J21" i="21"/>
  <c r="J16" i="21"/>
  <c r="J87" i="21" s="1"/>
  <c r="E7" i="21"/>
  <c r="E49" i="21" s="1"/>
  <c r="AY77" i="1"/>
  <c r="AX77" i="1"/>
  <c r="BI234" i="20"/>
  <c r="BH234" i="20"/>
  <c r="BG234" i="20"/>
  <c r="BF234" i="20"/>
  <c r="BE234" i="20"/>
  <c r="T234" i="20"/>
  <c r="R234" i="20"/>
  <c r="P234" i="20"/>
  <c r="BK234" i="20"/>
  <c r="J234" i="20"/>
  <c r="BI233" i="20"/>
  <c r="BH233" i="20"/>
  <c r="BG233" i="20"/>
  <c r="BF233" i="20"/>
  <c r="BE233" i="20"/>
  <c r="T233" i="20"/>
  <c r="R233" i="20"/>
  <c r="P233" i="20"/>
  <c r="BK233" i="20"/>
  <c r="J233" i="20"/>
  <c r="BI232" i="20"/>
  <c r="BH232" i="20"/>
  <c r="BG232" i="20"/>
  <c r="BF232" i="20"/>
  <c r="BE232" i="20"/>
  <c r="T232" i="20"/>
  <c r="R232" i="20"/>
  <c r="P232" i="20"/>
  <c r="BK232" i="20"/>
  <c r="J232" i="20"/>
  <c r="BI231" i="20"/>
  <c r="BH231" i="20"/>
  <c r="BG231" i="20"/>
  <c r="BF231" i="20"/>
  <c r="BE231" i="20"/>
  <c r="T231" i="20"/>
  <c r="R231" i="20"/>
  <c r="P231" i="20"/>
  <c r="BK231" i="20"/>
  <c r="J231" i="20"/>
  <c r="BI230" i="20"/>
  <c r="BH230" i="20"/>
  <c r="BG230" i="20"/>
  <c r="BF230" i="20"/>
  <c r="BE230" i="20"/>
  <c r="T230" i="20"/>
  <c r="R230" i="20"/>
  <c r="P230" i="20"/>
  <c r="BK230" i="20"/>
  <c r="J230" i="20"/>
  <c r="BI229" i="20"/>
  <c r="BH229" i="20"/>
  <c r="BG229" i="20"/>
  <c r="BF229" i="20"/>
  <c r="BE229" i="20"/>
  <c r="T229" i="20"/>
  <c r="R229" i="20"/>
  <c r="P229" i="20"/>
  <c r="BK229" i="20"/>
  <c r="J229" i="20"/>
  <c r="BI228" i="20"/>
  <c r="BH228" i="20"/>
  <c r="BG228" i="20"/>
  <c r="BF228" i="20"/>
  <c r="BE228" i="20"/>
  <c r="T228" i="20"/>
  <c r="R228" i="20"/>
  <c r="P228" i="20"/>
  <c r="BK228" i="20"/>
  <c r="J228" i="20"/>
  <c r="BI227" i="20"/>
  <c r="BH227" i="20"/>
  <c r="BG227" i="20"/>
  <c r="BF227" i="20"/>
  <c r="BE227" i="20"/>
  <c r="T227" i="20"/>
  <c r="R227" i="20"/>
  <c r="P227" i="20"/>
  <c r="BK227" i="20"/>
  <c r="J227" i="20"/>
  <c r="BI226" i="20"/>
  <c r="BH226" i="20"/>
  <c r="BG226" i="20"/>
  <c r="BF226" i="20"/>
  <c r="BE226" i="20"/>
  <c r="T226" i="20"/>
  <c r="R226" i="20"/>
  <c r="P226" i="20"/>
  <c r="BK226" i="20"/>
  <c r="J226" i="20"/>
  <c r="BI225" i="20"/>
  <c r="BH225" i="20"/>
  <c r="BG225" i="20"/>
  <c r="BF225" i="20"/>
  <c r="BE225" i="20"/>
  <c r="T225" i="20"/>
  <c r="T224" i="20" s="1"/>
  <c r="R225" i="20"/>
  <c r="R224" i="20" s="1"/>
  <c r="P225" i="20"/>
  <c r="P224" i="20" s="1"/>
  <c r="BK225" i="20"/>
  <c r="BK224" i="20" s="1"/>
  <c r="J224" i="20" s="1"/>
  <c r="J74" i="20" s="1"/>
  <c r="J225" i="20"/>
  <c r="BI223" i="20"/>
  <c r="BH223" i="20"/>
  <c r="BG223" i="20"/>
  <c r="BF223" i="20"/>
  <c r="T223" i="20"/>
  <c r="R223" i="20"/>
  <c r="P223" i="20"/>
  <c r="BK223" i="20"/>
  <c r="J223" i="20"/>
  <c r="BE223" i="20" s="1"/>
  <c r="BI222" i="20"/>
  <c r="BH222" i="20"/>
  <c r="BG222" i="20"/>
  <c r="BF222" i="20"/>
  <c r="T222" i="20"/>
  <c r="R222" i="20"/>
  <c r="P222" i="20"/>
  <c r="BK222" i="20"/>
  <c r="J222" i="20"/>
  <c r="BE222" i="20" s="1"/>
  <c r="BI221" i="20"/>
  <c r="BH221" i="20"/>
  <c r="BG221" i="20"/>
  <c r="BF221" i="20"/>
  <c r="T221" i="20"/>
  <c r="R221" i="20"/>
  <c r="P221" i="20"/>
  <c r="BK221" i="20"/>
  <c r="J221" i="20"/>
  <c r="BE221" i="20" s="1"/>
  <c r="BI220" i="20"/>
  <c r="BH220" i="20"/>
  <c r="BG220" i="20"/>
  <c r="BF220" i="20"/>
  <c r="T220" i="20"/>
  <c r="R220" i="20"/>
  <c r="P220" i="20"/>
  <c r="BK220" i="20"/>
  <c r="J220" i="20"/>
  <c r="BE220" i="20" s="1"/>
  <c r="BI219" i="20"/>
  <c r="BH219" i="20"/>
  <c r="BG219" i="20"/>
  <c r="BF219" i="20"/>
  <c r="T219" i="20"/>
  <c r="R219" i="20"/>
  <c r="P219" i="20"/>
  <c r="BK219" i="20"/>
  <c r="J219" i="20"/>
  <c r="BE219" i="20" s="1"/>
  <c r="BI218" i="20"/>
  <c r="BH218" i="20"/>
  <c r="BG218" i="20"/>
  <c r="BF218" i="20"/>
  <c r="T218" i="20"/>
  <c r="R218" i="20"/>
  <c r="P218" i="20"/>
  <c r="BK218" i="20"/>
  <c r="J218" i="20"/>
  <c r="BE218" i="20" s="1"/>
  <c r="BI217" i="20"/>
  <c r="BH217" i="20"/>
  <c r="BG217" i="20"/>
  <c r="BF217" i="20"/>
  <c r="T217" i="20"/>
  <c r="R217" i="20"/>
  <c r="P217" i="20"/>
  <c r="BK217" i="20"/>
  <c r="J217" i="20"/>
  <c r="BE217" i="20" s="1"/>
  <c r="BI216" i="20"/>
  <c r="BH216" i="20"/>
  <c r="BG216" i="20"/>
  <c r="BF216" i="20"/>
  <c r="T216" i="20"/>
  <c r="R216" i="20"/>
  <c r="P216" i="20"/>
  <c r="BK216" i="20"/>
  <c r="J216" i="20"/>
  <c r="BE216" i="20" s="1"/>
  <c r="BI215" i="20"/>
  <c r="BH215" i="20"/>
  <c r="BG215" i="20"/>
  <c r="BF215" i="20"/>
  <c r="T215" i="20"/>
  <c r="R215" i="20"/>
  <c r="P215" i="20"/>
  <c r="BK215" i="20"/>
  <c r="J215" i="20"/>
  <c r="BE215" i="20" s="1"/>
  <c r="BI214" i="20"/>
  <c r="BH214" i="20"/>
  <c r="BG214" i="20"/>
  <c r="BF214" i="20"/>
  <c r="T214" i="20"/>
  <c r="R214" i="20"/>
  <c r="P214" i="20"/>
  <c r="BK214" i="20"/>
  <c r="J214" i="20"/>
  <c r="BE214" i="20" s="1"/>
  <c r="BI213" i="20"/>
  <c r="BH213" i="20"/>
  <c r="BG213" i="20"/>
  <c r="BF213" i="20"/>
  <c r="BE213" i="20"/>
  <c r="T213" i="20"/>
  <c r="R213" i="20"/>
  <c r="P213" i="20"/>
  <c r="BK213" i="20"/>
  <c r="J213" i="20"/>
  <c r="BI212" i="20"/>
  <c r="BH212" i="20"/>
  <c r="BG212" i="20"/>
  <c r="BF212" i="20"/>
  <c r="T212" i="20"/>
  <c r="R212" i="20"/>
  <c r="P212" i="20"/>
  <c r="BK212" i="20"/>
  <c r="J212" i="20"/>
  <c r="BE212" i="20" s="1"/>
  <c r="BI211" i="20"/>
  <c r="BH211" i="20"/>
  <c r="BG211" i="20"/>
  <c r="BF211" i="20"/>
  <c r="BE211" i="20"/>
  <c r="T211" i="20"/>
  <c r="R211" i="20"/>
  <c r="P211" i="20"/>
  <c r="BK211" i="20"/>
  <c r="J211" i="20"/>
  <c r="BI210" i="20"/>
  <c r="BH210" i="20"/>
  <c r="BG210" i="20"/>
  <c r="BF210" i="20"/>
  <c r="T210" i="20"/>
  <c r="R210" i="20"/>
  <c r="P210" i="20"/>
  <c r="BK210" i="20"/>
  <c r="J210" i="20"/>
  <c r="BE210" i="20" s="1"/>
  <c r="BI209" i="20"/>
  <c r="BH209" i="20"/>
  <c r="BG209" i="20"/>
  <c r="BF209" i="20"/>
  <c r="BE209" i="20"/>
  <c r="T209" i="20"/>
  <c r="T208" i="20" s="1"/>
  <c r="R209" i="20"/>
  <c r="R208" i="20" s="1"/>
  <c r="P209" i="20"/>
  <c r="P208" i="20" s="1"/>
  <c r="BK209" i="20"/>
  <c r="BK208" i="20" s="1"/>
  <c r="J208" i="20" s="1"/>
  <c r="J73" i="20" s="1"/>
  <c r="J209" i="20"/>
  <c r="BI207" i="20"/>
  <c r="BH207" i="20"/>
  <c r="BG207" i="20"/>
  <c r="BF207" i="20"/>
  <c r="T207" i="20"/>
  <c r="R207" i="20"/>
  <c r="P207" i="20"/>
  <c r="BK207" i="20"/>
  <c r="J207" i="20"/>
  <c r="BE207" i="20" s="1"/>
  <c r="BI206" i="20"/>
  <c r="BH206" i="20"/>
  <c r="BG206" i="20"/>
  <c r="BF206" i="20"/>
  <c r="BE206" i="20"/>
  <c r="T206" i="20"/>
  <c r="R206" i="20"/>
  <c r="P206" i="20"/>
  <c r="BK206" i="20"/>
  <c r="J206" i="20"/>
  <c r="BI205" i="20"/>
  <c r="BH205" i="20"/>
  <c r="BG205" i="20"/>
  <c r="BF205" i="20"/>
  <c r="T205" i="20"/>
  <c r="R205" i="20"/>
  <c r="P205" i="20"/>
  <c r="BK205" i="20"/>
  <c r="J205" i="20"/>
  <c r="BE205" i="20" s="1"/>
  <c r="BI204" i="20"/>
  <c r="BH204" i="20"/>
  <c r="BG204" i="20"/>
  <c r="BF204" i="20"/>
  <c r="BE204" i="20"/>
  <c r="T204" i="20"/>
  <c r="R204" i="20"/>
  <c r="P204" i="20"/>
  <c r="BK204" i="20"/>
  <c r="J204" i="20"/>
  <c r="BI203" i="20"/>
  <c r="BH203" i="20"/>
  <c r="BG203" i="20"/>
  <c r="BF203" i="20"/>
  <c r="BE203" i="20"/>
  <c r="T203" i="20"/>
  <c r="R203" i="20"/>
  <c r="P203" i="20"/>
  <c r="BK203" i="20"/>
  <c r="J203" i="20"/>
  <c r="BI202" i="20"/>
  <c r="BH202" i="20"/>
  <c r="BG202" i="20"/>
  <c r="BF202" i="20"/>
  <c r="BE202" i="20"/>
  <c r="T202" i="20"/>
  <c r="R202" i="20"/>
  <c r="P202" i="20"/>
  <c r="BK202" i="20"/>
  <c r="J202" i="20"/>
  <c r="BI201" i="20"/>
  <c r="BH201" i="20"/>
  <c r="BG201" i="20"/>
  <c r="BF201" i="20"/>
  <c r="BE201" i="20"/>
  <c r="T201" i="20"/>
  <c r="R201" i="20"/>
  <c r="P201" i="20"/>
  <c r="BK201" i="20"/>
  <c r="J201" i="20"/>
  <c r="BI200" i="20"/>
  <c r="BH200" i="20"/>
  <c r="BG200" i="20"/>
  <c r="BF200" i="20"/>
  <c r="BE200" i="20"/>
  <c r="T200" i="20"/>
  <c r="R200" i="20"/>
  <c r="P200" i="20"/>
  <c r="BK200" i="20"/>
  <c r="J200" i="20"/>
  <c r="BI199" i="20"/>
  <c r="BH199" i="20"/>
  <c r="BG199" i="20"/>
  <c r="BF199" i="20"/>
  <c r="BE199" i="20"/>
  <c r="T199" i="20"/>
  <c r="R199" i="20"/>
  <c r="P199" i="20"/>
  <c r="BK199" i="20"/>
  <c r="J199" i="20"/>
  <c r="BI198" i="20"/>
  <c r="BH198" i="20"/>
  <c r="BG198" i="20"/>
  <c r="BF198" i="20"/>
  <c r="BE198" i="20"/>
  <c r="T198" i="20"/>
  <c r="R198" i="20"/>
  <c r="P198" i="20"/>
  <c r="BK198" i="20"/>
  <c r="J198" i="20"/>
  <c r="BI197" i="20"/>
  <c r="BH197" i="20"/>
  <c r="BG197" i="20"/>
  <c r="BF197" i="20"/>
  <c r="BE197" i="20"/>
  <c r="T197" i="20"/>
  <c r="T196" i="20" s="1"/>
  <c r="R197" i="20"/>
  <c r="R196" i="20" s="1"/>
  <c r="P197" i="20"/>
  <c r="P196" i="20" s="1"/>
  <c r="BK197" i="20"/>
  <c r="BK196" i="20" s="1"/>
  <c r="J196" i="20" s="1"/>
  <c r="J72" i="20" s="1"/>
  <c r="J197" i="20"/>
  <c r="BI195" i="20"/>
  <c r="BH195" i="20"/>
  <c r="BG195" i="20"/>
  <c r="BF195" i="20"/>
  <c r="T195" i="20"/>
  <c r="R195" i="20"/>
  <c r="P195" i="20"/>
  <c r="BK195" i="20"/>
  <c r="J195" i="20"/>
  <c r="BE195" i="20" s="1"/>
  <c r="BI194" i="20"/>
  <c r="BH194" i="20"/>
  <c r="BG194" i="20"/>
  <c r="BF194" i="20"/>
  <c r="T194" i="20"/>
  <c r="R194" i="20"/>
  <c r="P194" i="20"/>
  <c r="BK194" i="20"/>
  <c r="J194" i="20"/>
  <c r="BE194" i="20" s="1"/>
  <c r="BI193" i="20"/>
  <c r="BH193" i="20"/>
  <c r="BG193" i="20"/>
  <c r="BF193" i="20"/>
  <c r="T193" i="20"/>
  <c r="R193" i="20"/>
  <c r="P193" i="20"/>
  <c r="BK193" i="20"/>
  <c r="J193" i="20"/>
  <c r="BE193" i="20" s="1"/>
  <c r="BI192" i="20"/>
  <c r="BH192" i="20"/>
  <c r="BG192" i="20"/>
  <c r="BF192" i="20"/>
  <c r="T192" i="20"/>
  <c r="R192" i="20"/>
  <c r="P192" i="20"/>
  <c r="BK192" i="20"/>
  <c r="J192" i="20"/>
  <c r="BE192" i="20" s="1"/>
  <c r="BI191" i="20"/>
  <c r="BH191" i="20"/>
  <c r="BG191" i="20"/>
  <c r="BF191" i="20"/>
  <c r="T191" i="20"/>
  <c r="R191" i="20"/>
  <c r="P191" i="20"/>
  <c r="BK191" i="20"/>
  <c r="J191" i="20"/>
  <c r="BE191" i="20" s="1"/>
  <c r="BI190" i="20"/>
  <c r="BH190" i="20"/>
  <c r="BG190" i="20"/>
  <c r="BF190" i="20"/>
  <c r="T190" i="20"/>
  <c r="R190" i="20"/>
  <c r="P190" i="20"/>
  <c r="BK190" i="20"/>
  <c r="J190" i="20"/>
  <c r="BE190" i="20" s="1"/>
  <c r="BI189" i="20"/>
  <c r="BH189" i="20"/>
  <c r="BG189" i="20"/>
  <c r="BF189" i="20"/>
  <c r="T189" i="20"/>
  <c r="R189" i="20"/>
  <c r="P189" i="20"/>
  <c r="BK189" i="20"/>
  <c r="J189" i="20"/>
  <c r="BE189" i="20" s="1"/>
  <c r="BI188" i="20"/>
  <c r="BH188" i="20"/>
  <c r="BG188" i="20"/>
  <c r="BF188" i="20"/>
  <c r="BE188" i="20"/>
  <c r="T188" i="20"/>
  <c r="R188" i="20"/>
  <c r="P188" i="20"/>
  <c r="BK188" i="20"/>
  <c r="J188" i="20"/>
  <c r="BI187" i="20"/>
  <c r="BH187" i="20"/>
  <c r="BG187" i="20"/>
  <c r="BF187" i="20"/>
  <c r="T187" i="20"/>
  <c r="R187" i="20"/>
  <c r="P187" i="20"/>
  <c r="BK187" i="20"/>
  <c r="J187" i="20"/>
  <c r="BE187" i="20" s="1"/>
  <c r="BI186" i="20"/>
  <c r="BH186" i="20"/>
  <c r="BG186" i="20"/>
  <c r="BF186" i="20"/>
  <c r="BE186" i="20"/>
  <c r="T186" i="20"/>
  <c r="T185" i="20" s="1"/>
  <c r="R186" i="20"/>
  <c r="R185" i="20" s="1"/>
  <c r="P186" i="20"/>
  <c r="P185" i="20" s="1"/>
  <c r="BK186" i="20"/>
  <c r="BK185" i="20" s="1"/>
  <c r="J185" i="20" s="1"/>
  <c r="J71" i="20" s="1"/>
  <c r="J186" i="20"/>
  <c r="BI184" i="20"/>
  <c r="BH184" i="20"/>
  <c r="BG184" i="20"/>
  <c r="BF184" i="20"/>
  <c r="T184" i="20"/>
  <c r="R184" i="20"/>
  <c r="P184" i="20"/>
  <c r="BK184" i="20"/>
  <c r="J184" i="20"/>
  <c r="BE184" i="20" s="1"/>
  <c r="BI183" i="20"/>
  <c r="BH183" i="20"/>
  <c r="BG183" i="20"/>
  <c r="BF183" i="20"/>
  <c r="T183" i="20"/>
  <c r="R183" i="20"/>
  <c r="P183" i="20"/>
  <c r="BK183" i="20"/>
  <c r="J183" i="20"/>
  <c r="BE183" i="20" s="1"/>
  <c r="BI182" i="20"/>
  <c r="BH182" i="20"/>
  <c r="BG182" i="20"/>
  <c r="BF182" i="20"/>
  <c r="BE182" i="20"/>
  <c r="T182" i="20"/>
  <c r="R182" i="20"/>
  <c r="P182" i="20"/>
  <c r="BK182" i="20"/>
  <c r="J182" i="20"/>
  <c r="BI181" i="20"/>
  <c r="BH181" i="20"/>
  <c r="BG181" i="20"/>
  <c r="BF181" i="20"/>
  <c r="BE181" i="20"/>
  <c r="T181" i="20"/>
  <c r="R181" i="20"/>
  <c r="P181" i="20"/>
  <c r="BK181" i="20"/>
  <c r="J181" i="20"/>
  <c r="BI180" i="20"/>
  <c r="BH180" i="20"/>
  <c r="BG180" i="20"/>
  <c r="BF180" i="20"/>
  <c r="BE180" i="20"/>
  <c r="T180" i="20"/>
  <c r="R180" i="20"/>
  <c r="P180" i="20"/>
  <c r="BK180" i="20"/>
  <c r="J180" i="20"/>
  <c r="BI179" i="20"/>
  <c r="BH179" i="20"/>
  <c r="BG179" i="20"/>
  <c r="BF179" i="20"/>
  <c r="BE179" i="20"/>
  <c r="T179" i="20"/>
  <c r="R179" i="20"/>
  <c r="P179" i="20"/>
  <c r="BK179" i="20"/>
  <c r="J179" i="20"/>
  <c r="BI178" i="20"/>
  <c r="BH178" i="20"/>
  <c r="BG178" i="20"/>
  <c r="BF178" i="20"/>
  <c r="BE178" i="20"/>
  <c r="T178" i="20"/>
  <c r="R178" i="20"/>
  <c r="P178" i="20"/>
  <c r="BK178" i="20"/>
  <c r="J178" i="20"/>
  <c r="BI177" i="20"/>
  <c r="BH177" i="20"/>
  <c r="BG177" i="20"/>
  <c r="BF177" i="20"/>
  <c r="BE177" i="20"/>
  <c r="T177" i="20"/>
  <c r="R177" i="20"/>
  <c r="P177" i="20"/>
  <c r="BK177" i="20"/>
  <c r="J177" i="20"/>
  <c r="BI176" i="20"/>
  <c r="BH176" i="20"/>
  <c r="BG176" i="20"/>
  <c r="BF176" i="20"/>
  <c r="BE176" i="20"/>
  <c r="T176" i="20"/>
  <c r="R176" i="20"/>
  <c r="P176" i="20"/>
  <c r="BK176" i="20"/>
  <c r="J176" i="20"/>
  <c r="BI175" i="20"/>
  <c r="BH175" i="20"/>
  <c r="BG175" i="20"/>
  <c r="BF175" i="20"/>
  <c r="BE175" i="20"/>
  <c r="T175" i="20"/>
  <c r="T174" i="20" s="1"/>
  <c r="R175" i="20"/>
  <c r="R174" i="20" s="1"/>
  <c r="P175" i="20"/>
  <c r="P174" i="20" s="1"/>
  <c r="BK175" i="20"/>
  <c r="BK174" i="20" s="1"/>
  <c r="J174" i="20" s="1"/>
  <c r="J70" i="20" s="1"/>
  <c r="J175" i="20"/>
  <c r="BI173" i="20"/>
  <c r="BH173" i="20"/>
  <c r="BG173" i="20"/>
  <c r="BF173" i="20"/>
  <c r="T173" i="20"/>
  <c r="R173" i="20"/>
  <c r="P173" i="20"/>
  <c r="BK173" i="20"/>
  <c r="J173" i="20"/>
  <c r="BE173" i="20" s="1"/>
  <c r="BI172" i="20"/>
  <c r="BH172" i="20"/>
  <c r="BG172" i="20"/>
  <c r="BF172" i="20"/>
  <c r="T172" i="20"/>
  <c r="R172" i="20"/>
  <c r="P172" i="20"/>
  <c r="BK172" i="20"/>
  <c r="J172" i="20"/>
  <c r="BE172" i="20" s="1"/>
  <c r="BI171" i="20"/>
  <c r="BH171" i="20"/>
  <c r="BG171" i="20"/>
  <c r="BF171" i="20"/>
  <c r="T171" i="20"/>
  <c r="R171" i="20"/>
  <c r="P171" i="20"/>
  <c r="BK171" i="20"/>
  <c r="J171" i="20"/>
  <c r="BE171" i="20" s="1"/>
  <c r="BI170" i="20"/>
  <c r="BH170" i="20"/>
  <c r="BG170" i="20"/>
  <c r="BF170" i="20"/>
  <c r="T170" i="20"/>
  <c r="R170" i="20"/>
  <c r="P170" i="20"/>
  <c r="BK170" i="20"/>
  <c r="J170" i="20"/>
  <c r="BE170" i="20" s="1"/>
  <c r="BI169" i="20"/>
  <c r="BH169" i="20"/>
  <c r="BG169" i="20"/>
  <c r="BF169" i="20"/>
  <c r="T169" i="20"/>
  <c r="R169" i="20"/>
  <c r="P169" i="20"/>
  <c r="BK169" i="20"/>
  <c r="J169" i="20"/>
  <c r="BE169" i="20" s="1"/>
  <c r="BI168" i="20"/>
  <c r="BH168" i="20"/>
  <c r="BG168" i="20"/>
  <c r="BF168" i="20"/>
  <c r="T168" i="20"/>
  <c r="R168" i="20"/>
  <c r="P168" i="20"/>
  <c r="BK168" i="20"/>
  <c r="J168" i="20"/>
  <c r="BE168" i="20" s="1"/>
  <c r="BI167" i="20"/>
  <c r="BH167" i="20"/>
  <c r="BG167" i="20"/>
  <c r="BF167" i="20"/>
  <c r="BE167" i="20"/>
  <c r="T167" i="20"/>
  <c r="R167" i="20"/>
  <c r="P167" i="20"/>
  <c r="BK167" i="20"/>
  <c r="J167" i="20"/>
  <c r="BI166" i="20"/>
  <c r="BH166" i="20"/>
  <c r="BG166" i="20"/>
  <c r="BF166" i="20"/>
  <c r="BE166" i="20"/>
  <c r="T166" i="20"/>
  <c r="R166" i="20"/>
  <c r="P166" i="20"/>
  <c r="BK166" i="20"/>
  <c r="J166" i="20"/>
  <c r="BI165" i="20"/>
  <c r="BH165" i="20"/>
  <c r="BG165" i="20"/>
  <c r="BF165" i="20"/>
  <c r="BE165" i="20"/>
  <c r="T165" i="20"/>
  <c r="R165" i="20"/>
  <c r="P165" i="20"/>
  <c r="BK165" i="20"/>
  <c r="J165" i="20"/>
  <c r="BI164" i="20"/>
  <c r="BH164" i="20"/>
  <c r="BG164" i="20"/>
  <c r="BF164" i="20"/>
  <c r="BE164" i="20"/>
  <c r="T164" i="20"/>
  <c r="R164" i="20"/>
  <c r="P164" i="20"/>
  <c r="BK164" i="20"/>
  <c r="J164" i="20"/>
  <c r="BI163" i="20"/>
  <c r="BH163" i="20"/>
  <c r="BG163" i="20"/>
  <c r="BF163" i="20"/>
  <c r="BE163" i="20"/>
  <c r="T163" i="20"/>
  <c r="R163" i="20"/>
  <c r="P163" i="20"/>
  <c r="BK163" i="20"/>
  <c r="J163" i="20"/>
  <c r="BI162" i="20"/>
  <c r="BH162" i="20"/>
  <c r="BG162" i="20"/>
  <c r="BF162" i="20"/>
  <c r="BE162" i="20"/>
  <c r="T162" i="20"/>
  <c r="R162" i="20"/>
  <c r="P162" i="20"/>
  <c r="BK162" i="20"/>
  <c r="J162" i="20"/>
  <c r="BI161" i="20"/>
  <c r="BH161" i="20"/>
  <c r="BG161" i="20"/>
  <c r="BF161" i="20"/>
  <c r="BE161" i="20"/>
  <c r="T161" i="20"/>
  <c r="R161" i="20"/>
  <c r="P161" i="20"/>
  <c r="BK161" i="20"/>
  <c r="J161" i="20"/>
  <c r="BI160" i="20"/>
  <c r="BH160" i="20"/>
  <c r="BG160" i="20"/>
  <c r="BF160" i="20"/>
  <c r="BE160" i="20"/>
  <c r="T160" i="20"/>
  <c r="R160" i="20"/>
  <c r="P160" i="20"/>
  <c r="BK160" i="20"/>
  <c r="J160" i="20"/>
  <c r="BI159" i="20"/>
  <c r="BH159" i="20"/>
  <c r="BG159" i="20"/>
  <c r="BF159" i="20"/>
  <c r="BE159" i="20"/>
  <c r="T159" i="20"/>
  <c r="R159" i="20"/>
  <c r="P159" i="20"/>
  <c r="BK159" i="20"/>
  <c r="J159" i="20"/>
  <c r="BI158" i="20"/>
  <c r="BH158" i="20"/>
  <c r="BG158" i="20"/>
  <c r="BF158" i="20"/>
  <c r="BE158" i="20"/>
  <c r="T158" i="20"/>
  <c r="R158" i="20"/>
  <c r="P158" i="20"/>
  <c r="BK158" i="20"/>
  <c r="J158" i="20"/>
  <c r="BI157" i="20"/>
  <c r="BH157" i="20"/>
  <c r="BG157" i="20"/>
  <c r="BF157" i="20"/>
  <c r="BE157" i="20"/>
  <c r="T157" i="20"/>
  <c r="T156" i="20" s="1"/>
  <c r="R157" i="20"/>
  <c r="R156" i="20" s="1"/>
  <c r="P157" i="20"/>
  <c r="P156" i="20" s="1"/>
  <c r="BK157" i="20"/>
  <c r="BK156" i="20" s="1"/>
  <c r="J156" i="20" s="1"/>
  <c r="J69" i="20" s="1"/>
  <c r="J157" i="20"/>
  <c r="BI155" i="20"/>
  <c r="BH155" i="20"/>
  <c r="BG155" i="20"/>
  <c r="BF155" i="20"/>
  <c r="T155" i="20"/>
  <c r="R155" i="20"/>
  <c r="P155" i="20"/>
  <c r="BK155" i="20"/>
  <c r="J155" i="20"/>
  <c r="BE155" i="20" s="1"/>
  <c r="BI154" i="20"/>
  <c r="BH154" i="20"/>
  <c r="BG154" i="20"/>
  <c r="BF154" i="20"/>
  <c r="T154" i="20"/>
  <c r="R154" i="20"/>
  <c r="P154" i="20"/>
  <c r="BK154" i="20"/>
  <c r="J154" i="20"/>
  <c r="BE154" i="20" s="1"/>
  <c r="BI153" i="20"/>
  <c r="BH153" i="20"/>
  <c r="BG153" i="20"/>
  <c r="BF153" i="20"/>
  <c r="T153" i="20"/>
  <c r="R153" i="20"/>
  <c r="P153" i="20"/>
  <c r="BK153" i="20"/>
  <c r="J153" i="20"/>
  <c r="BE153" i="20" s="1"/>
  <c r="BI152" i="20"/>
  <c r="BH152" i="20"/>
  <c r="BG152" i="20"/>
  <c r="BF152" i="20"/>
  <c r="T152" i="20"/>
  <c r="R152" i="20"/>
  <c r="P152" i="20"/>
  <c r="BK152" i="20"/>
  <c r="J152" i="20"/>
  <c r="BE152" i="20" s="1"/>
  <c r="BI151" i="20"/>
  <c r="BH151" i="20"/>
  <c r="BG151" i="20"/>
  <c r="BF151" i="20"/>
  <c r="T151" i="20"/>
  <c r="R151" i="20"/>
  <c r="P151" i="20"/>
  <c r="BK151" i="20"/>
  <c r="J151" i="20"/>
  <c r="BE151" i="20" s="1"/>
  <c r="BI150" i="20"/>
  <c r="BH150" i="20"/>
  <c r="BG150" i="20"/>
  <c r="BF150" i="20"/>
  <c r="T150" i="20"/>
  <c r="R150" i="20"/>
  <c r="P150" i="20"/>
  <c r="BK150" i="20"/>
  <c r="J150" i="20"/>
  <c r="BE150" i="20" s="1"/>
  <c r="BI149" i="20"/>
  <c r="BH149" i="20"/>
  <c r="BG149" i="20"/>
  <c r="BF149" i="20"/>
  <c r="T149" i="20"/>
  <c r="R149" i="20"/>
  <c r="P149" i="20"/>
  <c r="BK149" i="20"/>
  <c r="J149" i="20"/>
  <c r="BE149" i="20" s="1"/>
  <c r="BI148" i="20"/>
  <c r="BH148" i="20"/>
  <c r="BG148" i="20"/>
  <c r="BF148" i="20"/>
  <c r="BE148" i="20"/>
  <c r="T148" i="20"/>
  <c r="R148" i="20"/>
  <c r="P148" i="20"/>
  <c r="BK148" i="20"/>
  <c r="J148" i="20"/>
  <c r="BI147" i="20"/>
  <c r="BH147" i="20"/>
  <c r="BG147" i="20"/>
  <c r="BF147" i="20"/>
  <c r="BE147" i="20"/>
  <c r="T147" i="20"/>
  <c r="R147" i="20"/>
  <c r="P147" i="20"/>
  <c r="BK147" i="20"/>
  <c r="J147" i="20"/>
  <c r="BI146" i="20"/>
  <c r="BH146" i="20"/>
  <c r="BG146" i="20"/>
  <c r="BF146" i="20"/>
  <c r="BE146" i="20"/>
  <c r="T146" i="20"/>
  <c r="R146" i="20"/>
  <c r="P146" i="20"/>
  <c r="BK146" i="20"/>
  <c r="J146" i="20"/>
  <c r="BI145" i="20"/>
  <c r="BH145" i="20"/>
  <c r="BG145" i="20"/>
  <c r="BF145" i="20"/>
  <c r="BE145" i="20"/>
  <c r="T145" i="20"/>
  <c r="R145" i="20"/>
  <c r="P145" i="20"/>
  <c r="BK145" i="20"/>
  <c r="J145" i="20"/>
  <c r="BI144" i="20"/>
  <c r="BH144" i="20"/>
  <c r="BG144" i="20"/>
  <c r="BF144" i="20"/>
  <c r="BE144" i="20"/>
  <c r="T144" i="20"/>
  <c r="R144" i="20"/>
  <c r="P144" i="20"/>
  <c r="BK144" i="20"/>
  <c r="J144" i="20"/>
  <c r="BI143" i="20"/>
  <c r="BH143" i="20"/>
  <c r="BG143" i="20"/>
  <c r="BF143" i="20"/>
  <c r="BE143" i="20"/>
  <c r="T143" i="20"/>
  <c r="R143" i="20"/>
  <c r="P143" i="20"/>
  <c r="BK143" i="20"/>
  <c r="J143" i="20"/>
  <c r="BI142" i="20"/>
  <c r="BH142" i="20"/>
  <c r="BG142" i="20"/>
  <c r="BF142" i="20"/>
  <c r="BE142" i="20"/>
  <c r="T142" i="20"/>
  <c r="R142" i="20"/>
  <c r="P142" i="20"/>
  <c r="BK142" i="20"/>
  <c r="J142" i="20"/>
  <c r="BI141" i="20"/>
  <c r="BH141" i="20"/>
  <c r="BG141" i="20"/>
  <c r="BF141" i="20"/>
  <c r="BE141" i="20"/>
  <c r="T141" i="20"/>
  <c r="R141" i="20"/>
  <c r="P141" i="20"/>
  <c r="BK141" i="20"/>
  <c r="J141" i="20"/>
  <c r="BI140" i="20"/>
  <c r="BH140" i="20"/>
  <c r="BG140" i="20"/>
  <c r="BF140" i="20"/>
  <c r="BE140" i="20"/>
  <c r="T140" i="20"/>
  <c r="R140" i="20"/>
  <c r="P140" i="20"/>
  <c r="BK140" i="20"/>
  <c r="J140" i="20"/>
  <c r="BI139" i="20"/>
  <c r="BH139" i="20"/>
  <c r="BG139" i="20"/>
  <c r="BF139" i="20"/>
  <c r="BE139" i="20"/>
  <c r="T139" i="20"/>
  <c r="R139" i="20"/>
  <c r="P139" i="20"/>
  <c r="BK139" i="20"/>
  <c r="J139" i="20"/>
  <c r="BI138" i="20"/>
  <c r="BH138" i="20"/>
  <c r="BG138" i="20"/>
  <c r="BF138" i="20"/>
  <c r="BE138" i="20"/>
  <c r="T138" i="20"/>
  <c r="R138" i="20"/>
  <c r="P138" i="20"/>
  <c r="BK138" i="20"/>
  <c r="J138" i="20"/>
  <c r="BI137" i="20"/>
  <c r="BH137" i="20"/>
  <c r="BG137" i="20"/>
  <c r="BF137" i="20"/>
  <c r="BE137" i="20"/>
  <c r="T137" i="20"/>
  <c r="T136" i="20" s="1"/>
  <c r="R137" i="20"/>
  <c r="R136" i="20" s="1"/>
  <c r="P137" i="20"/>
  <c r="P136" i="20" s="1"/>
  <c r="BK137" i="20"/>
  <c r="BK136" i="20" s="1"/>
  <c r="J136" i="20" s="1"/>
  <c r="J68" i="20" s="1"/>
  <c r="J137" i="20"/>
  <c r="BI135" i="20"/>
  <c r="BH135" i="20"/>
  <c r="BG135" i="20"/>
  <c r="BF135" i="20"/>
  <c r="T135" i="20"/>
  <c r="R135" i="20"/>
  <c r="P135" i="20"/>
  <c r="BK135" i="20"/>
  <c r="J135" i="20"/>
  <c r="BE135" i="20" s="1"/>
  <c r="BI134" i="20"/>
  <c r="BH134" i="20"/>
  <c r="BG134" i="20"/>
  <c r="BF134" i="20"/>
  <c r="T134" i="20"/>
  <c r="R134" i="20"/>
  <c r="P134" i="20"/>
  <c r="BK134" i="20"/>
  <c r="J134" i="20"/>
  <c r="BE134" i="20" s="1"/>
  <c r="BI133" i="20"/>
  <c r="BH133" i="20"/>
  <c r="BG133" i="20"/>
  <c r="BF133" i="20"/>
  <c r="T133" i="20"/>
  <c r="R133" i="20"/>
  <c r="P133" i="20"/>
  <c r="BK133" i="20"/>
  <c r="J133" i="20"/>
  <c r="BE133" i="20" s="1"/>
  <c r="BI132" i="20"/>
  <c r="BH132" i="20"/>
  <c r="BG132" i="20"/>
  <c r="BF132" i="20"/>
  <c r="T132" i="20"/>
  <c r="R132" i="20"/>
  <c r="P132" i="20"/>
  <c r="BK132" i="20"/>
  <c r="J132" i="20"/>
  <c r="BE132" i="20" s="1"/>
  <c r="BI131" i="20"/>
  <c r="BH131" i="20"/>
  <c r="BG131" i="20"/>
  <c r="BF131" i="20"/>
  <c r="T131" i="20"/>
  <c r="R131" i="20"/>
  <c r="P131" i="20"/>
  <c r="BK131" i="20"/>
  <c r="J131" i="20"/>
  <c r="BE131" i="20" s="1"/>
  <c r="BI130" i="20"/>
  <c r="BH130" i="20"/>
  <c r="BG130" i="20"/>
  <c r="BF130" i="20"/>
  <c r="T130" i="20"/>
  <c r="R130" i="20"/>
  <c r="P130" i="20"/>
  <c r="BK130" i="20"/>
  <c r="J130" i="20"/>
  <c r="BE130" i="20" s="1"/>
  <c r="BI129" i="20"/>
  <c r="BH129" i="20"/>
  <c r="BG129" i="20"/>
  <c r="BF129" i="20"/>
  <c r="T129" i="20"/>
  <c r="R129" i="20"/>
  <c r="P129" i="20"/>
  <c r="BK129" i="20"/>
  <c r="J129" i="20"/>
  <c r="BE129" i="20" s="1"/>
  <c r="BI128" i="20"/>
  <c r="BH128" i="20"/>
  <c r="BG128" i="20"/>
  <c r="BF128" i="20"/>
  <c r="BE128" i="20"/>
  <c r="T128" i="20"/>
  <c r="R128" i="20"/>
  <c r="P128" i="20"/>
  <c r="BK128" i="20"/>
  <c r="J128" i="20"/>
  <c r="BI127" i="20"/>
  <c r="BH127" i="20"/>
  <c r="BG127" i="20"/>
  <c r="BF127" i="20"/>
  <c r="T127" i="20"/>
  <c r="R127" i="20"/>
  <c r="P127" i="20"/>
  <c r="BK127" i="20"/>
  <c r="J127" i="20"/>
  <c r="BE127" i="20" s="1"/>
  <c r="BI126" i="20"/>
  <c r="BH126" i="20"/>
  <c r="BG126" i="20"/>
  <c r="BF126" i="20"/>
  <c r="BE126" i="20"/>
  <c r="T126" i="20"/>
  <c r="R126" i="20"/>
  <c r="P126" i="20"/>
  <c r="BK126" i="20"/>
  <c r="J126" i="20"/>
  <c r="BI125" i="20"/>
  <c r="BH125" i="20"/>
  <c r="BG125" i="20"/>
  <c r="BF125" i="20"/>
  <c r="T125" i="20"/>
  <c r="R125" i="20"/>
  <c r="P125" i="20"/>
  <c r="BK125" i="20"/>
  <c r="J125" i="20"/>
  <c r="BE125" i="20" s="1"/>
  <c r="BI124" i="20"/>
  <c r="BH124" i="20"/>
  <c r="BG124" i="20"/>
  <c r="BF124" i="20"/>
  <c r="BE124" i="20"/>
  <c r="T124" i="20"/>
  <c r="T123" i="20" s="1"/>
  <c r="R124" i="20"/>
  <c r="R123" i="20" s="1"/>
  <c r="P124" i="20"/>
  <c r="P123" i="20" s="1"/>
  <c r="BK124" i="20"/>
  <c r="BK123" i="20" s="1"/>
  <c r="J123" i="20" s="1"/>
  <c r="J67" i="20" s="1"/>
  <c r="J124" i="20"/>
  <c r="BI122" i="20"/>
  <c r="BH122" i="20"/>
  <c r="BG122" i="20"/>
  <c r="BF122" i="20"/>
  <c r="T122" i="20"/>
  <c r="R122" i="20"/>
  <c r="P122" i="20"/>
  <c r="BK122" i="20"/>
  <c r="J122" i="20"/>
  <c r="BE122" i="20" s="1"/>
  <c r="BI121" i="20"/>
  <c r="BH121" i="20"/>
  <c r="BG121" i="20"/>
  <c r="BF121" i="20"/>
  <c r="BE121" i="20"/>
  <c r="T121" i="20"/>
  <c r="R121" i="20"/>
  <c r="P121" i="20"/>
  <c r="BK121" i="20"/>
  <c r="J121" i="20"/>
  <c r="BI120" i="20"/>
  <c r="BH120" i="20"/>
  <c r="BG120" i="20"/>
  <c r="BF120" i="20"/>
  <c r="T120" i="20"/>
  <c r="R120" i="20"/>
  <c r="P120" i="20"/>
  <c r="BK120" i="20"/>
  <c r="J120" i="20"/>
  <c r="BE120" i="20" s="1"/>
  <c r="BI119" i="20"/>
  <c r="BH119" i="20"/>
  <c r="BG119" i="20"/>
  <c r="BF119" i="20"/>
  <c r="BE119" i="20"/>
  <c r="T119" i="20"/>
  <c r="R119" i="20"/>
  <c r="P119" i="20"/>
  <c r="BK119" i="20"/>
  <c r="J119" i="20"/>
  <c r="BI118" i="20"/>
  <c r="BH118" i="20"/>
  <c r="BG118" i="20"/>
  <c r="BF118" i="20"/>
  <c r="BE118" i="20"/>
  <c r="T118" i="20"/>
  <c r="R118" i="20"/>
  <c r="P118" i="20"/>
  <c r="BK118" i="20"/>
  <c r="J118" i="20"/>
  <c r="BI117" i="20"/>
  <c r="BH117" i="20"/>
  <c r="BG117" i="20"/>
  <c r="BF117" i="20"/>
  <c r="BE117" i="20"/>
  <c r="T117" i="20"/>
  <c r="R117" i="20"/>
  <c r="P117" i="20"/>
  <c r="BK117" i="20"/>
  <c r="J117" i="20"/>
  <c r="BI116" i="20"/>
  <c r="BH116" i="20"/>
  <c r="BG116" i="20"/>
  <c r="BF116" i="20"/>
  <c r="BE116" i="20"/>
  <c r="T116" i="20"/>
  <c r="R116" i="20"/>
  <c r="P116" i="20"/>
  <c r="BK116" i="20"/>
  <c r="J116" i="20"/>
  <c r="BI115" i="20"/>
  <c r="BH115" i="20"/>
  <c r="BG115" i="20"/>
  <c r="BF115" i="20"/>
  <c r="BE115" i="20"/>
  <c r="T115" i="20"/>
  <c r="R115" i="20"/>
  <c r="P115" i="20"/>
  <c r="BK115" i="20"/>
  <c r="J115" i="20"/>
  <c r="BI114" i="20"/>
  <c r="BH114" i="20"/>
  <c r="BG114" i="20"/>
  <c r="BF114" i="20"/>
  <c r="BE114" i="20"/>
  <c r="T114" i="20"/>
  <c r="R114" i="20"/>
  <c r="P114" i="20"/>
  <c r="BK114" i="20"/>
  <c r="J114" i="20"/>
  <c r="BI113" i="20"/>
  <c r="BH113" i="20"/>
  <c r="BG113" i="20"/>
  <c r="BF113" i="20"/>
  <c r="BE113" i="20"/>
  <c r="T113" i="20"/>
  <c r="R113" i="20"/>
  <c r="P113" i="20"/>
  <c r="BK113" i="20"/>
  <c r="J113" i="20"/>
  <c r="BI112" i="20"/>
  <c r="BH112" i="20"/>
  <c r="BG112" i="20"/>
  <c r="BF112" i="20"/>
  <c r="BE112" i="20"/>
  <c r="T112" i="20"/>
  <c r="R112" i="20"/>
  <c r="P112" i="20"/>
  <c r="BK112" i="20"/>
  <c r="J112" i="20"/>
  <c r="BI111" i="20"/>
  <c r="BH111" i="20"/>
  <c r="BG111" i="20"/>
  <c r="BF111" i="20"/>
  <c r="BE111" i="20"/>
  <c r="T111" i="20"/>
  <c r="R111" i="20"/>
  <c r="P111" i="20"/>
  <c r="BK111" i="20"/>
  <c r="J111" i="20"/>
  <c r="BI110" i="20"/>
  <c r="BH110" i="20"/>
  <c r="BG110" i="20"/>
  <c r="BF110" i="20"/>
  <c r="BE110" i="20"/>
  <c r="T110" i="20"/>
  <c r="R110" i="20"/>
  <c r="P110" i="20"/>
  <c r="BK110" i="20"/>
  <c r="J110" i="20"/>
  <c r="BI109" i="20"/>
  <c r="BH109" i="20"/>
  <c r="BG109" i="20"/>
  <c r="BF109" i="20"/>
  <c r="BE109" i="20"/>
  <c r="T109" i="20"/>
  <c r="R109" i="20"/>
  <c r="P109" i="20"/>
  <c r="BK109" i="20"/>
  <c r="J109" i="20"/>
  <c r="BI108" i="20"/>
  <c r="BH108" i="20"/>
  <c r="BG108" i="20"/>
  <c r="BF108" i="20"/>
  <c r="BE108" i="20"/>
  <c r="T108" i="20"/>
  <c r="R108" i="20"/>
  <c r="P108" i="20"/>
  <c r="BK108" i="20"/>
  <c r="J108" i="20"/>
  <c r="BI107" i="20"/>
  <c r="BH107" i="20"/>
  <c r="BG107" i="20"/>
  <c r="BF107" i="20"/>
  <c r="BE107" i="20"/>
  <c r="T107" i="20"/>
  <c r="R107" i="20"/>
  <c r="P107" i="20"/>
  <c r="BK107" i="20"/>
  <c r="J107" i="20"/>
  <c r="BI106" i="20"/>
  <c r="BH106" i="20"/>
  <c r="BG106" i="20"/>
  <c r="BF106" i="20"/>
  <c r="BE106" i="20"/>
  <c r="T106" i="20"/>
  <c r="R106" i="20"/>
  <c r="P106" i="20"/>
  <c r="BK106" i="20"/>
  <c r="J106" i="20"/>
  <c r="BI105" i="20"/>
  <c r="BH105" i="20"/>
  <c r="BG105" i="20"/>
  <c r="BF105" i="20"/>
  <c r="BE105" i="20"/>
  <c r="T105" i="20"/>
  <c r="R105" i="20"/>
  <c r="P105" i="20"/>
  <c r="BK105" i="20"/>
  <c r="J105" i="20"/>
  <c r="BI104" i="20"/>
  <c r="BH104" i="20"/>
  <c r="BG104" i="20"/>
  <c r="BF104" i="20"/>
  <c r="BE104" i="20"/>
  <c r="T104" i="20"/>
  <c r="R104" i="20"/>
  <c r="P104" i="20"/>
  <c r="BK104" i="20"/>
  <c r="J104" i="20"/>
  <c r="BI103" i="20"/>
  <c r="BH103" i="20"/>
  <c r="BG103" i="20"/>
  <c r="BF103" i="20"/>
  <c r="BE103" i="20"/>
  <c r="T103" i="20"/>
  <c r="R103" i="20"/>
  <c r="P103" i="20"/>
  <c r="BK103" i="20"/>
  <c r="J103" i="20"/>
  <c r="BI102" i="20"/>
  <c r="BH102" i="20"/>
  <c r="BG102" i="20"/>
  <c r="BF102" i="20"/>
  <c r="BE102" i="20"/>
  <c r="T102" i="20"/>
  <c r="R102" i="20"/>
  <c r="P102" i="20"/>
  <c r="BK102" i="20"/>
  <c r="J102" i="20"/>
  <c r="BI101" i="20"/>
  <c r="F38" i="20" s="1"/>
  <c r="BD77" i="1" s="1"/>
  <c r="BH101" i="20"/>
  <c r="F37" i="20" s="1"/>
  <c r="BC77" i="1" s="1"/>
  <c r="BG101" i="20"/>
  <c r="F36" i="20" s="1"/>
  <c r="BB77" i="1" s="1"/>
  <c r="BF101" i="20"/>
  <c r="J35" i="20" s="1"/>
  <c r="AW77" i="1" s="1"/>
  <c r="BE101" i="20"/>
  <c r="J34" i="20" s="1"/>
  <c r="AV77" i="1" s="1"/>
  <c r="T101" i="20"/>
  <c r="T100" i="20" s="1"/>
  <c r="R101" i="20"/>
  <c r="R100" i="20" s="1"/>
  <c r="P101" i="20"/>
  <c r="P100" i="20" s="1"/>
  <c r="BK101" i="20"/>
  <c r="BK100" i="20" s="1"/>
  <c r="J101" i="20"/>
  <c r="J94" i="20"/>
  <c r="F94" i="20"/>
  <c r="F92" i="20"/>
  <c r="E90" i="20"/>
  <c r="E84" i="20"/>
  <c r="J59" i="20"/>
  <c r="F59" i="20"/>
  <c r="F57" i="20"/>
  <c r="E55" i="20"/>
  <c r="J22" i="20"/>
  <c r="E22" i="20"/>
  <c r="F60" i="20" s="1"/>
  <c r="J21" i="20"/>
  <c r="J16" i="20"/>
  <c r="J57" i="20" s="1"/>
  <c r="E7" i="20"/>
  <c r="E49" i="20" s="1"/>
  <c r="AY76" i="1"/>
  <c r="AX76" i="1"/>
  <c r="BI235" i="19"/>
  <c r="BH235" i="19"/>
  <c r="BG235" i="19"/>
  <c r="BF235" i="19"/>
  <c r="T235" i="19"/>
  <c r="R235" i="19"/>
  <c r="P235" i="19"/>
  <c r="BK235" i="19"/>
  <c r="J235" i="19"/>
  <c r="BE235" i="19" s="1"/>
  <c r="BI234" i="19"/>
  <c r="BH234" i="19"/>
  <c r="BG234" i="19"/>
  <c r="BF234" i="19"/>
  <c r="T234" i="19"/>
  <c r="R234" i="19"/>
  <c r="P234" i="19"/>
  <c r="BK234" i="19"/>
  <c r="J234" i="19"/>
  <c r="BE234" i="19" s="1"/>
  <c r="BI233" i="19"/>
  <c r="BH233" i="19"/>
  <c r="BG233" i="19"/>
  <c r="BF233" i="19"/>
  <c r="T233" i="19"/>
  <c r="R233" i="19"/>
  <c r="P233" i="19"/>
  <c r="BK233" i="19"/>
  <c r="J233" i="19"/>
  <c r="BE233" i="19" s="1"/>
  <c r="BI232" i="19"/>
  <c r="BH232" i="19"/>
  <c r="BG232" i="19"/>
  <c r="BF232" i="19"/>
  <c r="T232" i="19"/>
  <c r="R232" i="19"/>
  <c r="P232" i="19"/>
  <c r="BK232" i="19"/>
  <c r="J232" i="19"/>
  <c r="BE232" i="19" s="1"/>
  <c r="BI231" i="19"/>
  <c r="BH231" i="19"/>
  <c r="BG231" i="19"/>
  <c r="BF231" i="19"/>
  <c r="T231" i="19"/>
  <c r="R231" i="19"/>
  <c r="P231" i="19"/>
  <c r="BK231" i="19"/>
  <c r="J231" i="19"/>
  <c r="BE231" i="19" s="1"/>
  <c r="BI230" i="19"/>
  <c r="BH230" i="19"/>
  <c r="BG230" i="19"/>
  <c r="BF230" i="19"/>
  <c r="T230" i="19"/>
  <c r="R230" i="19"/>
  <c r="P230" i="19"/>
  <c r="BK230" i="19"/>
  <c r="J230" i="19"/>
  <c r="BE230" i="19" s="1"/>
  <c r="BI229" i="19"/>
  <c r="BH229" i="19"/>
  <c r="BG229" i="19"/>
  <c r="BF229" i="19"/>
  <c r="T229" i="19"/>
  <c r="R229" i="19"/>
  <c r="P229" i="19"/>
  <c r="BK229" i="19"/>
  <c r="J229" i="19"/>
  <c r="BE229" i="19" s="1"/>
  <c r="BI228" i="19"/>
  <c r="BH228" i="19"/>
  <c r="BG228" i="19"/>
  <c r="BF228" i="19"/>
  <c r="T228" i="19"/>
  <c r="R228" i="19"/>
  <c r="P228" i="19"/>
  <c r="BK228" i="19"/>
  <c r="J228" i="19"/>
  <c r="BE228" i="19" s="1"/>
  <c r="BI227" i="19"/>
  <c r="BH227" i="19"/>
  <c r="BG227" i="19"/>
  <c r="BF227" i="19"/>
  <c r="T227" i="19"/>
  <c r="R227" i="19"/>
  <c r="P227" i="19"/>
  <c r="BK227" i="19"/>
  <c r="J227" i="19"/>
  <c r="BE227" i="19" s="1"/>
  <c r="BI226" i="19"/>
  <c r="BH226" i="19"/>
  <c r="BG226" i="19"/>
  <c r="BF226" i="19"/>
  <c r="T226" i="19"/>
  <c r="T225" i="19" s="1"/>
  <c r="R226" i="19"/>
  <c r="R225" i="19" s="1"/>
  <c r="P226" i="19"/>
  <c r="P225" i="19" s="1"/>
  <c r="BK226" i="19"/>
  <c r="BK225" i="19" s="1"/>
  <c r="J225" i="19" s="1"/>
  <c r="J74" i="19" s="1"/>
  <c r="J226" i="19"/>
  <c r="BE226" i="19" s="1"/>
  <c r="BI224" i="19"/>
  <c r="BH224" i="19"/>
  <c r="BG224" i="19"/>
  <c r="BF224" i="19"/>
  <c r="BE224" i="19"/>
  <c r="T224" i="19"/>
  <c r="R224" i="19"/>
  <c r="P224" i="19"/>
  <c r="BK224" i="19"/>
  <c r="J224" i="19"/>
  <c r="BI223" i="19"/>
  <c r="BH223" i="19"/>
  <c r="BG223" i="19"/>
  <c r="BF223" i="19"/>
  <c r="BE223" i="19"/>
  <c r="T223" i="19"/>
  <c r="R223" i="19"/>
  <c r="P223" i="19"/>
  <c r="BK223" i="19"/>
  <c r="J223" i="19"/>
  <c r="BI222" i="19"/>
  <c r="BH222" i="19"/>
  <c r="BG222" i="19"/>
  <c r="BF222" i="19"/>
  <c r="BE222" i="19"/>
  <c r="T222" i="19"/>
  <c r="R222" i="19"/>
  <c r="P222" i="19"/>
  <c r="BK222" i="19"/>
  <c r="J222" i="19"/>
  <c r="BI221" i="19"/>
  <c r="BH221" i="19"/>
  <c r="BG221" i="19"/>
  <c r="BF221" i="19"/>
  <c r="BE221" i="19"/>
  <c r="T221" i="19"/>
  <c r="R221" i="19"/>
  <c r="P221" i="19"/>
  <c r="BK221" i="19"/>
  <c r="J221" i="19"/>
  <c r="BI220" i="19"/>
  <c r="BH220" i="19"/>
  <c r="BG220" i="19"/>
  <c r="BF220" i="19"/>
  <c r="BE220" i="19"/>
  <c r="T220" i="19"/>
  <c r="R220" i="19"/>
  <c r="P220" i="19"/>
  <c r="BK220" i="19"/>
  <c r="J220" i="19"/>
  <c r="BI219" i="19"/>
  <c r="BH219" i="19"/>
  <c r="BG219" i="19"/>
  <c r="BF219" i="19"/>
  <c r="BE219" i="19"/>
  <c r="T219" i="19"/>
  <c r="R219" i="19"/>
  <c r="P219" i="19"/>
  <c r="BK219" i="19"/>
  <c r="J219" i="19"/>
  <c r="BI218" i="19"/>
  <c r="BH218" i="19"/>
  <c r="BG218" i="19"/>
  <c r="BF218" i="19"/>
  <c r="BE218" i="19"/>
  <c r="T218" i="19"/>
  <c r="R218" i="19"/>
  <c r="P218" i="19"/>
  <c r="BK218" i="19"/>
  <c r="J218" i="19"/>
  <c r="BI217" i="19"/>
  <c r="BH217" i="19"/>
  <c r="BG217" i="19"/>
  <c r="BF217" i="19"/>
  <c r="BE217" i="19"/>
  <c r="T217" i="19"/>
  <c r="R217" i="19"/>
  <c r="P217" i="19"/>
  <c r="BK217" i="19"/>
  <c r="J217" i="19"/>
  <c r="BI216" i="19"/>
  <c r="BH216" i="19"/>
  <c r="BG216" i="19"/>
  <c r="BF216" i="19"/>
  <c r="BE216" i="19"/>
  <c r="T216" i="19"/>
  <c r="R216" i="19"/>
  <c r="P216" i="19"/>
  <c r="BK216" i="19"/>
  <c r="J216" i="19"/>
  <c r="BI215" i="19"/>
  <c r="BH215" i="19"/>
  <c r="BG215" i="19"/>
  <c r="BF215" i="19"/>
  <c r="BE215" i="19"/>
  <c r="T215" i="19"/>
  <c r="R215" i="19"/>
  <c r="P215" i="19"/>
  <c r="BK215" i="19"/>
  <c r="J215" i="19"/>
  <c r="BI214" i="19"/>
  <c r="BH214" i="19"/>
  <c r="BG214" i="19"/>
  <c r="BF214" i="19"/>
  <c r="BE214" i="19"/>
  <c r="T214" i="19"/>
  <c r="R214" i="19"/>
  <c r="P214" i="19"/>
  <c r="BK214" i="19"/>
  <c r="J214" i="19"/>
  <c r="BI213" i="19"/>
  <c r="BH213" i="19"/>
  <c r="BG213" i="19"/>
  <c r="BF213" i="19"/>
  <c r="BE213" i="19"/>
  <c r="T213" i="19"/>
  <c r="R213" i="19"/>
  <c r="P213" i="19"/>
  <c r="BK213" i="19"/>
  <c r="J213" i="19"/>
  <c r="BI212" i="19"/>
  <c r="BH212" i="19"/>
  <c r="BG212" i="19"/>
  <c r="BF212" i="19"/>
  <c r="BE212" i="19"/>
  <c r="T212" i="19"/>
  <c r="R212" i="19"/>
  <c r="P212" i="19"/>
  <c r="BK212" i="19"/>
  <c r="J212" i="19"/>
  <c r="BI211" i="19"/>
  <c r="BH211" i="19"/>
  <c r="BG211" i="19"/>
  <c r="BF211" i="19"/>
  <c r="BE211" i="19"/>
  <c r="T211" i="19"/>
  <c r="T210" i="19" s="1"/>
  <c r="R211" i="19"/>
  <c r="R210" i="19" s="1"/>
  <c r="P211" i="19"/>
  <c r="P210" i="19" s="1"/>
  <c r="BK211" i="19"/>
  <c r="J211" i="19"/>
  <c r="BI209" i="19"/>
  <c r="BH209" i="19"/>
  <c r="BG209" i="19"/>
  <c r="BF209" i="19"/>
  <c r="T209" i="19"/>
  <c r="R209" i="19"/>
  <c r="P209" i="19"/>
  <c r="BK209" i="19"/>
  <c r="J209" i="19"/>
  <c r="BE209" i="19" s="1"/>
  <c r="BI208" i="19"/>
  <c r="BH208" i="19"/>
  <c r="BG208" i="19"/>
  <c r="BF208" i="19"/>
  <c r="BE208" i="19"/>
  <c r="T208" i="19"/>
  <c r="R208" i="19"/>
  <c r="P208" i="19"/>
  <c r="BK208" i="19"/>
  <c r="J208" i="19"/>
  <c r="BI207" i="19"/>
  <c r="BH207" i="19"/>
  <c r="BG207" i="19"/>
  <c r="BF207" i="19"/>
  <c r="T207" i="19"/>
  <c r="R207" i="19"/>
  <c r="P207" i="19"/>
  <c r="BK207" i="19"/>
  <c r="J207" i="19"/>
  <c r="BE207" i="19" s="1"/>
  <c r="BI206" i="19"/>
  <c r="BH206" i="19"/>
  <c r="BG206" i="19"/>
  <c r="BF206" i="19"/>
  <c r="T206" i="19"/>
  <c r="R206" i="19"/>
  <c r="P206" i="19"/>
  <c r="BK206" i="19"/>
  <c r="J206" i="19"/>
  <c r="BE206" i="19" s="1"/>
  <c r="BI205" i="19"/>
  <c r="BH205" i="19"/>
  <c r="BG205" i="19"/>
  <c r="BF205" i="19"/>
  <c r="T205" i="19"/>
  <c r="R205" i="19"/>
  <c r="P205" i="19"/>
  <c r="BK205" i="19"/>
  <c r="J205" i="19"/>
  <c r="BE205" i="19" s="1"/>
  <c r="BI204" i="19"/>
  <c r="BH204" i="19"/>
  <c r="BG204" i="19"/>
  <c r="BF204" i="19"/>
  <c r="T204" i="19"/>
  <c r="R204" i="19"/>
  <c r="P204" i="19"/>
  <c r="BK204" i="19"/>
  <c r="J204" i="19"/>
  <c r="BE204" i="19" s="1"/>
  <c r="BI203" i="19"/>
  <c r="BH203" i="19"/>
  <c r="BG203" i="19"/>
  <c r="BF203" i="19"/>
  <c r="T203" i="19"/>
  <c r="R203" i="19"/>
  <c r="P203" i="19"/>
  <c r="BK203" i="19"/>
  <c r="J203" i="19"/>
  <c r="BE203" i="19" s="1"/>
  <c r="BI202" i="19"/>
  <c r="BH202" i="19"/>
  <c r="BG202" i="19"/>
  <c r="BF202" i="19"/>
  <c r="T202" i="19"/>
  <c r="R202" i="19"/>
  <c r="P202" i="19"/>
  <c r="BK202" i="19"/>
  <c r="J202" i="19"/>
  <c r="BE202" i="19" s="1"/>
  <c r="BI201" i="19"/>
  <c r="BH201" i="19"/>
  <c r="BG201" i="19"/>
  <c r="BF201" i="19"/>
  <c r="T201" i="19"/>
  <c r="R201" i="19"/>
  <c r="P201" i="19"/>
  <c r="BK201" i="19"/>
  <c r="J201" i="19"/>
  <c r="BE201" i="19" s="1"/>
  <c r="BI200" i="19"/>
  <c r="BH200" i="19"/>
  <c r="BG200" i="19"/>
  <c r="BF200" i="19"/>
  <c r="T200" i="19"/>
  <c r="R200" i="19"/>
  <c r="P200" i="19"/>
  <c r="BK200" i="19"/>
  <c r="J200" i="19"/>
  <c r="BE200" i="19" s="1"/>
  <c r="BI199" i="19"/>
  <c r="BH199" i="19"/>
  <c r="BG199" i="19"/>
  <c r="BF199" i="19"/>
  <c r="T199" i="19"/>
  <c r="T198" i="19" s="1"/>
  <c r="R199" i="19"/>
  <c r="P199" i="19"/>
  <c r="BK199" i="19"/>
  <c r="J199" i="19"/>
  <c r="BE199" i="19" s="1"/>
  <c r="BI197" i="19"/>
  <c r="BH197" i="19"/>
  <c r="BG197" i="19"/>
  <c r="BF197" i="19"/>
  <c r="BE197" i="19"/>
  <c r="T197" i="19"/>
  <c r="R197" i="19"/>
  <c r="P197" i="19"/>
  <c r="BK197" i="19"/>
  <c r="J197" i="19"/>
  <c r="BI196" i="19"/>
  <c r="BH196" i="19"/>
  <c r="BG196" i="19"/>
  <c r="BF196" i="19"/>
  <c r="BE196" i="19"/>
  <c r="T196" i="19"/>
  <c r="R196" i="19"/>
  <c r="P196" i="19"/>
  <c r="BK196" i="19"/>
  <c r="J196" i="19"/>
  <c r="BI195" i="19"/>
  <c r="BH195" i="19"/>
  <c r="BG195" i="19"/>
  <c r="BF195" i="19"/>
  <c r="BE195" i="19"/>
  <c r="T195" i="19"/>
  <c r="R195" i="19"/>
  <c r="P195" i="19"/>
  <c r="BK195" i="19"/>
  <c r="J195" i="19"/>
  <c r="BI194" i="19"/>
  <c r="BH194" i="19"/>
  <c r="BG194" i="19"/>
  <c r="BF194" i="19"/>
  <c r="BE194" i="19"/>
  <c r="T194" i="19"/>
  <c r="R194" i="19"/>
  <c r="P194" i="19"/>
  <c r="BK194" i="19"/>
  <c r="J194" i="19"/>
  <c r="BI193" i="19"/>
  <c r="BH193" i="19"/>
  <c r="BG193" i="19"/>
  <c r="BF193" i="19"/>
  <c r="BE193" i="19"/>
  <c r="T193" i="19"/>
  <c r="R193" i="19"/>
  <c r="P193" i="19"/>
  <c r="BK193" i="19"/>
  <c r="J193" i="19"/>
  <c r="BI192" i="19"/>
  <c r="BH192" i="19"/>
  <c r="BG192" i="19"/>
  <c r="BF192" i="19"/>
  <c r="BE192" i="19"/>
  <c r="T192" i="19"/>
  <c r="R192" i="19"/>
  <c r="P192" i="19"/>
  <c r="BK192" i="19"/>
  <c r="J192" i="19"/>
  <c r="BI191" i="19"/>
  <c r="BH191" i="19"/>
  <c r="BG191" i="19"/>
  <c r="BF191" i="19"/>
  <c r="BE191" i="19"/>
  <c r="T191" i="19"/>
  <c r="R191" i="19"/>
  <c r="P191" i="19"/>
  <c r="BK191" i="19"/>
  <c r="J191" i="19"/>
  <c r="BI190" i="19"/>
  <c r="BH190" i="19"/>
  <c r="BG190" i="19"/>
  <c r="BF190" i="19"/>
  <c r="BE190" i="19"/>
  <c r="T190" i="19"/>
  <c r="R190" i="19"/>
  <c r="P190" i="19"/>
  <c r="BK190" i="19"/>
  <c r="J190" i="19"/>
  <c r="BI189" i="19"/>
  <c r="BH189" i="19"/>
  <c r="BG189" i="19"/>
  <c r="BF189" i="19"/>
  <c r="BE189" i="19"/>
  <c r="T189" i="19"/>
  <c r="R189" i="19"/>
  <c r="P189" i="19"/>
  <c r="BK189" i="19"/>
  <c r="J189" i="19"/>
  <c r="BI188" i="19"/>
  <c r="BH188" i="19"/>
  <c r="BG188" i="19"/>
  <c r="BF188" i="19"/>
  <c r="BE188" i="19"/>
  <c r="T188" i="19"/>
  <c r="R188" i="19"/>
  <c r="P188" i="19"/>
  <c r="P187" i="19" s="1"/>
  <c r="BK188" i="19"/>
  <c r="BK187" i="19" s="1"/>
  <c r="J187" i="19" s="1"/>
  <c r="J71" i="19" s="1"/>
  <c r="J188" i="19"/>
  <c r="BI186" i="19"/>
  <c r="BH186" i="19"/>
  <c r="BG186" i="19"/>
  <c r="BF186" i="19"/>
  <c r="T186" i="19"/>
  <c r="R186" i="19"/>
  <c r="P186" i="19"/>
  <c r="BK186" i="19"/>
  <c r="J186" i="19"/>
  <c r="BE186" i="19" s="1"/>
  <c r="BI185" i="19"/>
  <c r="BH185" i="19"/>
  <c r="BG185" i="19"/>
  <c r="BF185" i="19"/>
  <c r="T185" i="19"/>
  <c r="R185" i="19"/>
  <c r="P185" i="19"/>
  <c r="BK185" i="19"/>
  <c r="J185" i="19"/>
  <c r="BE185" i="19" s="1"/>
  <c r="BI184" i="19"/>
  <c r="BH184" i="19"/>
  <c r="BG184" i="19"/>
  <c r="BF184" i="19"/>
  <c r="T184" i="19"/>
  <c r="R184" i="19"/>
  <c r="P184" i="19"/>
  <c r="BK184" i="19"/>
  <c r="J184" i="19"/>
  <c r="BE184" i="19" s="1"/>
  <c r="BI183" i="19"/>
  <c r="BH183" i="19"/>
  <c r="BG183" i="19"/>
  <c r="BF183" i="19"/>
  <c r="T183" i="19"/>
  <c r="R183" i="19"/>
  <c r="P183" i="19"/>
  <c r="BK183" i="19"/>
  <c r="J183" i="19"/>
  <c r="BE183" i="19" s="1"/>
  <c r="BI182" i="19"/>
  <c r="BH182" i="19"/>
  <c r="BG182" i="19"/>
  <c r="BF182" i="19"/>
  <c r="T182" i="19"/>
  <c r="R182" i="19"/>
  <c r="P182" i="19"/>
  <c r="BK182" i="19"/>
  <c r="J182" i="19"/>
  <c r="BE182" i="19" s="1"/>
  <c r="BI181" i="19"/>
  <c r="BH181" i="19"/>
  <c r="BG181" i="19"/>
  <c r="BF181" i="19"/>
  <c r="T181" i="19"/>
  <c r="R181" i="19"/>
  <c r="P181" i="19"/>
  <c r="BK181" i="19"/>
  <c r="J181" i="19"/>
  <c r="BE181" i="19" s="1"/>
  <c r="BI180" i="19"/>
  <c r="BH180" i="19"/>
  <c r="BG180" i="19"/>
  <c r="BF180" i="19"/>
  <c r="T180" i="19"/>
  <c r="R180" i="19"/>
  <c r="P180" i="19"/>
  <c r="BK180" i="19"/>
  <c r="J180" i="19"/>
  <c r="BE180" i="19" s="1"/>
  <c r="BI179" i="19"/>
  <c r="BH179" i="19"/>
  <c r="BG179" i="19"/>
  <c r="BF179" i="19"/>
  <c r="T179" i="19"/>
  <c r="R179" i="19"/>
  <c r="P179" i="19"/>
  <c r="BK179" i="19"/>
  <c r="J179" i="19"/>
  <c r="BE179" i="19" s="1"/>
  <c r="BI178" i="19"/>
  <c r="BH178" i="19"/>
  <c r="BG178" i="19"/>
  <c r="BF178" i="19"/>
  <c r="T178" i="19"/>
  <c r="R178" i="19"/>
  <c r="P178" i="19"/>
  <c r="BK178" i="19"/>
  <c r="J178" i="19"/>
  <c r="BE178" i="19" s="1"/>
  <c r="BI177" i="19"/>
  <c r="BH177" i="19"/>
  <c r="BG177" i="19"/>
  <c r="BF177" i="19"/>
  <c r="T177" i="19"/>
  <c r="R177" i="19"/>
  <c r="R176" i="19" s="1"/>
  <c r="P177" i="19"/>
  <c r="P176" i="19" s="1"/>
  <c r="BK177" i="19"/>
  <c r="J177" i="19"/>
  <c r="BE177" i="19" s="1"/>
  <c r="BI175" i="19"/>
  <c r="BH175" i="19"/>
  <c r="BG175" i="19"/>
  <c r="BF175" i="19"/>
  <c r="BE175" i="19"/>
  <c r="T175" i="19"/>
  <c r="R175" i="19"/>
  <c r="P175" i="19"/>
  <c r="BK175" i="19"/>
  <c r="J175" i="19"/>
  <c r="BI174" i="19"/>
  <c r="BH174" i="19"/>
  <c r="BG174" i="19"/>
  <c r="BF174" i="19"/>
  <c r="BE174" i="19"/>
  <c r="T174" i="19"/>
  <c r="R174" i="19"/>
  <c r="P174" i="19"/>
  <c r="BK174" i="19"/>
  <c r="J174" i="19"/>
  <c r="BI173" i="19"/>
  <c r="BH173" i="19"/>
  <c r="BG173" i="19"/>
  <c r="BF173" i="19"/>
  <c r="BE173" i="19"/>
  <c r="T173" i="19"/>
  <c r="R173" i="19"/>
  <c r="P173" i="19"/>
  <c r="BK173" i="19"/>
  <c r="J173" i="19"/>
  <c r="BI172" i="19"/>
  <c r="BH172" i="19"/>
  <c r="BG172" i="19"/>
  <c r="BF172" i="19"/>
  <c r="BE172" i="19"/>
  <c r="T172" i="19"/>
  <c r="R172" i="19"/>
  <c r="P172" i="19"/>
  <c r="BK172" i="19"/>
  <c r="J172" i="19"/>
  <c r="BI171" i="19"/>
  <c r="BH171" i="19"/>
  <c r="BG171" i="19"/>
  <c r="BF171" i="19"/>
  <c r="BE171" i="19"/>
  <c r="T171" i="19"/>
  <c r="R171" i="19"/>
  <c r="P171" i="19"/>
  <c r="BK171" i="19"/>
  <c r="J171" i="19"/>
  <c r="BI170" i="19"/>
  <c r="BH170" i="19"/>
  <c r="BG170" i="19"/>
  <c r="BF170" i="19"/>
  <c r="BE170" i="19"/>
  <c r="T170" i="19"/>
  <c r="R170" i="19"/>
  <c r="P170" i="19"/>
  <c r="BK170" i="19"/>
  <c r="J170" i="19"/>
  <c r="BI169" i="19"/>
  <c r="BH169" i="19"/>
  <c r="BG169" i="19"/>
  <c r="BF169" i="19"/>
  <c r="BE169" i="19"/>
  <c r="T169" i="19"/>
  <c r="R169" i="19"/>
  <c r="P169" i="19"/>
  <c r="BK169" i="19"/>
  <c r="J169" i="19"/>
  <c r="BI168" i="19"/>
  <c r="BH168" i="19"/>
  <c r="BG168" i="19"/>
  <c r="BF168" i="19"/>
  <c r="BE168" i="19"/>
  <c r="T168" i="19"/>
  <c r="R168" i="19"/>
  <c r="P168" i="19"/>
  <c r="BK168" i="19"/>
  <c r="J168" i="19"/>
  <c r="BI167" i="19"/>
  <c r="BH167" i="19"/>
  <c r="BG167" i="19"/>
  <c r="BF167" i="19"/>
  <c r="BE167" i="19"/>
  <c r="T167" i="19"/>
  <c r="R167" i="19"/>
  <c r="P167" i="19"/>
  <c r="BK167" i="19"/>
  <c r="J167" i="19"/>
  <c r="BI166" i="19"/>
  <c r="BH166" i="19"/>
  <c r="BG166" i="19"/>
  <c r="BF166" i="19"/>
  <c r="BE166" i="19"/>
  <c r="T166" i="19"/>
  <c r="R166" i="19"/>
  <c r="P166" i="19"/>
  <c r="BK166" i="19"/>
  <c r="J166" i="19"/>
  <c r="BI165" i="19"/>
  <c r="BH165" i="19"/>
  <c r="BG165" i="19"/>
  <c r="BF165" i="19"/>
  <c r="BE165" i="19"/>
  <c r="T165" i="19"/>
  <c r="R165" i="19"/>
  <c r="P165" i="19"/>
  <c r="BK165" i="19"/>
  <c r="J165" i="19"/>
  <c r="BI164" i="19"/>
  <c r="BH164" i="19"/>
  <c r="BG164" i="19"/>
  <c r="BF164" i="19"/>
  <c r="BE164" i="19"/>
  <c r="T164" i="19"/>
  <c r="R164" i="19"/>
  <c r="P164" i="19"/>
  <c r="BK164" i="19"/>
  <c r="J164" i="19"/>
  <c r="BI163" i="19"/>
  <c r="BH163" i="19"/>
  <c r="BG163" i="19"/>
  <c r="BF163" i="19"/>
  <c r="BE163" i="19"/>
  <c r="T163" i="19"/>
  <c r="R163" i="19"/>
  <c r="P163" i="19"/>
  <c r="BK163" i="19"/>
  <c r="J163" i="19"/>
  <c r="BI162" i="19"/>
  <c r="BH162" i="19"/>
  <c r="BG162" i="19"/>
  <c r="BF162" i="19"/>
  <c r="BE162" i="19"/>
  <c r="T162" i="19"/>
  <c r="R162" i="19"/>
  <c r="P162" i="19"/>
  <c r="BK162" i="19"/>
  <c r="J162" i="19"/>
  <c r="BI161" i="19"/>
  <c r="BH161" i="19"/>
  <c r="BG161" i="19"/>
  <c r="BF161" i="19"/>
  <c r="BE161" i="19"/>
  <c r="T161" i="19"/>
  <c r="R161" i="19"/>
  <c r="P161" i="19"/>
  <c r="BK161" i="19"/>
  <c r="J161" i="19"/>
  <c r="BI160" i="19"/>
  <c r="BH160" i="19"/>
  <c r="BG160" i="19"/>
  <c r="BF160" i="19"/>
  <c r="BE160" i="19"/>
  <c r="T160" i="19"/>
  <c r="T159" i="19" s="1"/>
  <c r="R160" i="19"/>
  <c r="R159" i="19" s="1"/>
  <c r="P160" i="19"/>
  <c r="BK160" i="19"/>
  <c r="J160" i="19"/>
  <c r="BI158" i="19"/>
  <c r="BH158" i="19"/>
  <c r="BG158" i="19"/>
  <c r="BF158" i="19"/>
  <c r="T158" i="19"/>
  <c r="R158" i="19"/>
  <c r="P158" i="19"/>
  <c r="BK158" i="19"/>
  <c r="J158" i="19"/>
  <c r="BE158" i="19" s="1"/>
  <c r="BI157" i="19"/>
  <c r="BH157" i="19"/>
  <c r="BG157" i="19"/>
  <c r="BF157" i="19"/>
  <c r="T157" i="19"/>
  <c r="R157" i="19"/>
  <c r="P157" i="19"/>
  <c r="BK157" i="19"/>
  <c r="J157" i="19"/>
  <c r="BE157" i="19" s="1"/>
  <c r="BI156" i="19"/>
  <c r="BH156" i="19"/>
  <c r="BG156" i="19"/>
  <c r="BF156" i="19"/>
  <c r="T156" i="19"/>
  <c r="R156" i="19"/>
  <c r="P156" i="19"/>
  <c r="BK156" i="19"/>
  <c r="J156" i="19"/>
  <c r="BE156" i="19" s="1"/>
  <c r="BI155" i="19"/>
  <c r="BH155" i="19"/>
  <c r="BG155" i="19"/>
  <c r="BF155" i="19"/>
  <c r="T155" i="19"/>
  <c r="R155" i="19"/>
  <c r="P155" i="19"/>
  <c r="BK155" i="19"/>
  <c r="J155" i="19"/>
  <c r="BE155" i="19" s="1"/>
  <c r="BI154" i="19"/>
  <c r="BH154" i="19"/>
  <c r="BG154" i="19"/>
  <c r="BF154" i="19"/>
  <c r="T154" i="19"/>
  <c r="R154" i="19"/>
  <c r="P154" i="19"/>
  <c r="BK154" i="19"/>
  <c r="J154" i="19"/>
  <c r="BE154" i="19" s="1"/>
  <c r="BI153" i="19"/>
  <c r="BH153" i="19"/>
  <c r="BG153" i="19"/>
  <c r="BF153" i="19"/>
  <c r="T153" i="19"/>
  <c r="R153" i="19"/>
  <c r="P153" i="19"/>
  <c r="BK153" i="19"/>
  <c r="J153" i="19"/>
  <c r="BE153" i="19" s="1"/>
  <c r="BI152" i="19"/>
  <c r="BH152" i="19"/>
  <c r="BG152" i="19"/>
  <c r="BF152" i="19"/>
  <c r="T152" i="19"/>
  <c r="R152" i="19"/>
  <c r="P152" i="19"/>
  <c r="BK152" i="19"/>
  <c r="J152" i="19"/>
  <c r="BE152" i="19" s="1"/>
  <c r="BI151" i="19"/>
  <c r="BH151" i="19"/>
  <c r="BG151" i="19"/>
  <c r="BF151" i="19"/>
  <c r="T151" i="19"/>
  <c r="R151" i="19"/>
  <c r="P151" i="19"/>
  <c r="BK151" i="19"/>
  <c r="J151" i="19"/>
  <c r="BE151" i="19" s="1"/>
  <c r="BI150" i="19"/>
  <c r="BH150" i="19"/>
  <c r="BG150" i="19"/>
  <c r="BF150" i="19"/>
  <c r="T150" i="19"/>
  <c r="R150" i="19"/>
  <c r="P150" i="19"/>
  <c r="BK150" i="19"/>
  <c r="J150" i="19"/>
  <c r="BE150" i="19" s="1"/>
  <c r="BI149" i="19"/>
  <c r="BH149" i="19"/>
  <c r="BG149" i="19"/>
  <c r="BF149" i="19"/>
  <c r="T149" i="19"/>
  <c r="R149" i="19"/>
  <c r="P149" i="19"/>
  <c r="BK149" i="19"/>
  <c r="J149" i="19"/>
  <c r="BE149" i="19" s="1"/>
  <c r="BI148" i="19"/>
  <c r="BH148" i="19"/>
  <c r="BG148" i="19"/>
  <c r="BF148" i="19"/>
  <c r="T148" i="19"/>
  <c r="R148" i="19"/>
  <c r="P148" i="19"/>
  <c r="BK148" i="19"/>
  <c r="J148" i="19"/>
  <c r="BE148" i="19" s="1"/>
  <c r="BI147" i="19"/>
  <c r="BH147" i="19"/>
  <c r="BG147" i="19"/>
  <c r="BF147" i="19"/>
  <c r="T147" i="19"/>
  <c r="R147" i="19"/>
  <c r="P147" i="19"/>
  <c r="BK147" i="19"/>
  <c r="J147" i="19"/>
  <c r="BE147" i="19" s="1"/>
  <c r="BI146" i="19"/>
  <c r="BH146" i="19"/>
  <c r="BG146" i="19"/>
  <c r="BF146" i="19"/>
  <c r="T146" i="19"/>
  <c r="R146" i="19"/>
  <c r="P146" i="19"/>
  <c r="BK146" i="19"/>
  <c r="J146" i="19"/>
  <c r="BE146" i="19" s="1"/>
  <c r="BI145" i="19"/>
  <c r="BH145" i="19"/>
  <c r="BG145" i="19"/>
  <c r="BF145" i="19"/>
  <c r="T145" i="19"/>
  <c r="R145" i="19"/>
  <c r="P145" i="19"/>
  <c r="BK145" i="19"/>
  <c r="J145" i="19"/>
  <c r="BE145" i="19" s="1"/>
  <c r="BI144" i="19"/>
  <c r="BH144" i="19"/>
  <c r="BG144" i="19"/>
  <c r="BF144" i="19"/>
  <c r="T144" i="19"/>
  <c r="R144" i="19"/>
  <c r="P144" i="19"/>
  <c r="BK144" i="19"/>
  <c r="J144" i="19"/>
  <c r="BE144" i="19" s="1"/>
  <c r="BI143" i="19"/>
  <c r="BH143" i="19"/>
  <c r="BG143" i="19"/>
  <c r="BF143" i="19"/>
  <c r="T143" i="19"/>
  <c r="R143" i="19"/>
  <c r="P143" i="19"/>
  <c r="BK143" i="19"/>
  <c r="J143" i="19"/>
  <c r="BE143" i="19" s="1"/>
  <c r="BI142" i="19"/>
  <c r="BH142" i="19"/>
  <c r="BG142" i="19"/>
  <c r="BF142" i="19"/>
  <c r="T142" i="19"/>
  <c r="R142" i="19"/>
  <c r="P142" i="19"/>
  <c r="BK142" i="19"/>
  <c r="J142" i="19"/>
  <c r="BE142" i="19" s="1"/>
  <c r="BI141" i="19"/>
  <c r="BH141" i="19"/>
  <c r="BG141" i="19"/>
  <c r="BF141" i="19"/>
  <c r="T141" i="19"/>
  <c r="R141" i="19"/>
  <c r="P141" i="19"/>
  <c r="BK141" i="19"/>
  <c r="J141" i="19"/>
  <c r="BE141" i="19" s="1"/>
  <c r="BI140" i="19"/>
  <c r="BH140" i="19"/>
  <c r="BG140" i="19"/>
  <c r="BF140" i="19"/>
  <c r="T140" i="19"/>
  <c r="R140" i="19"/>
  <c r="P140" i="19"/>
  <c r="BK140" i="19"/>
  <c r="J140" i="19"/>
  <c r="BE140" i="19" s="1"/>
  <c r="BI139" i="19"/>
  <c r="BH139" i="19"/>
  <c r="BG139" i="19"/>
  <c r="BF139" i="19"/>
  <c r="T139" i="19"/>
  <c r="T138" i="19" s="1"/>
  <c r="R139" i="19"/>
  <c r="P139" i="19"/>
  <c r="BK139" i="19"/>
  <c r="BK138" i="19" s="1"/>
  <c r="J138" i="19" s="1"/>
  <c r="J68" i="19" s="1"/>
  <c r="J139" i="19"/>
  <c r="BE139" i="19" s="1"/>
  <c r="BI137" i="19"/>
  <c r="BH137" i="19"/>
  <c r="BG137" i="19"/>
  <c r="BF137" i="19"/>
  <c r="BE137" i="19"/>
  <c r="T137" i="19"/>
  <c r="R137" i="19"/>
  <c r="P137" i="19"/>
  <c r="BK137" i="19"/>
  <c r="J137" i="19"/>
  <c r="BI136" i="19"/>
  <c r="BH136" i="19"/>
  <c r="BG136" i="19"/>
  <c r="BF136" i="19"/>
  <c r="BE136" i="19"/>
  <c r="T136" i="19"/>
  <c r="R136" i="19"/>
  <c r="P136" i="19"/>
  <c r="BK136" i="19"/>
  <c r="J136" i="19"/>
  <c r="BI135" i="19"/>
  <c r="BH135" i="19"/>
  <c r="BG135" i="19"/>
  <c r="BF135" i="19"/>
  <c r="BE135" i="19"/>
  <c r="T135" i="19"/>
  <c r="R135" i="19"/>
  <c r="P135" i="19"/>
  <c r="BK135" i="19"/>
  <c r="J135" i="19"/>
  <c r="BI134" i="19"/>
  <c r="BH134" i="19"/>
  <c r="BG134" i="19"/>
  <c r="BF134" i="19"/>
  <c r="BE134" i="19"/>
  <c r="T134" i="19"/>
  <c r="R134" i="19"/>
  <c r="P134" i="19"/>
  <c r="BK134" i="19"/>
  <c r="J134" i="19"/>
  <c r="BI133" i="19"/>
  <c r="BH133" i="19"/>
  <c r="BG133" i="19"/>
  <c r="BF133" i="19"/>
  <c r="BE133" i="19"/>
  <c r="T133" i="19"/>
  <c r="R133" i="19"/>
  <c r="P133" i="19"/>
  <c r="BK133" i="19"/>
  <c r="J133" i="19"/>
  <c r="BI132" i="19"/>
  <c r="BH132" i="19"/>
  <c r="BG132" i="19"/>
  <c r="BF132" i="19"/>
  <c r="BE132" i="19"/>
  <c r="T132" i="19"/>
  <c r="R132" i="19"/>
  <c r="P132" i="19"/>
  <c r="BK132" i="19"/>
  <c r="J132" i="19"/>
  <c r="BI131" i="19"/>
  <c r="BH131" i="19"/>
  <c r="BG131" i="19"/>
  <c r="BF131" i="19"/>
  <c r="BE131" i="19"/>
  <c r="T131" i="19"/>
  <c r="R131" i="19"/>
  <c r="P131" i="19"/>
  <c r="BK131" i="19"/>
  <c r="J131" i="19"/>
  <c r="BI130" i="19"/>
  <c r="BH130" i="19"/>
  <c r="BG130" i="19"/>
  <c r="BF130" i="19"/>
  <c r="BE130" i="19"/>
  <c r="T130" i="19"/>
  <c r="R130" i="19"/>
  <c r="P130" i="19"/>
  <c r="BK130" i="19"/>
  <c r="J130" i="19"/>
  <c r="BI129" i="19"/>
  <c r="BH129" i="19"/>
  <c r="BG129" i="19"/>
  <c r="BF129" i="19"/>
  <c r="BE129" i="19"/>
  <c r="T129" i="19"/>
  <c r="R129" i="19"/>
  <c r="P129" i="19"/>
  <c r="BK129" i="19"/>
  <c r="J129" i="19"/>
  <c r="BI128" i="19"/>
  <c r="BH128" i="19"/>
  <c r="BG128" i="19"/>
  <c r="BF128" i="19"/>
  <c r="BE128" i="19"/>
  <c r="T128" i="19"/>
  <c r="R128" i="19"/>
  <c r="P128" i="19"/>
  <c r="BK128" i="19"/>
  <c r="J128" i="19"/>
  <c r="BI127" i="19"/>
  <c r="BH127" i="19"/>
  <c r="BG127" i="19"/>
  <c r="BF127" i="19"/>
  <c r="BE127" i="19"/>
  <c r="T127" i="19"/>
  <c r="R127" i="19"/>
  <c r="P127" i="19"/>
  <c r="BK127" i="19"/>
  <c r="J127" i="19"/>
  <c r="BI126" i="19"/>
  <c r="BH126" i="19"/>
  <c r="BG126" i="19"/>
  <c r="BF126" i="19"/>
  <c r="BE126" i="19"/>
  <c r="T126" i="19"/>
  <c r="R126" i="19"/>
  <c r="P126" i="19"/>
  <c r="BK126" i="19"/>
  <c r="J126" i="19"/>
  <c r="BI125" i="19"/>
  <c r="BH125" i="19"/>
  <c r="BG125" i="19"/>
  <c r="BF125" i="19"/>
  <c r="BE125" i="19"/>
  <c r="T125" i="19"/>
  <c r="T124" i="19" s="1"/>
  <c r="R125" i="19"/>
  <c r="R124" i="19" s="1"/>
  <c r="P125" i="19"/>
  <c r="BK125" i="19"/>
  <c r="J125" i="19"/>
  <c r="BI123" i="19"/>
  <c r="BH123" i="19"/>
  <c r="BG123" i="19"/>
  <c r="BF123" i="19"/>
  <c r="T123" i="19"/>
  <c r="R123" i="19"/>
  <c r="P123" i="19"/>
  <c r="BK123" i="19"/>
  <c r="J123" i="19"/>
  <c r="BE123" i="19" s="1"/>
  <c r="BI122" i="19"/>
  <c r="BH122" i="19"/>
  <c r="BG122" i="19"/>
  <c r="BF122" i="19"/>
  <c r="T122" i="19"/>
  <c r="R122" i="19"/>
  <c r="P122" i="19"/>
  <c r="BK122" i="19"/>
  <c r="J122" i="19"/>
  <c r="BE122" i="19" s="1"/>
  <c r="BI121" i="19"/>
  <c r="BH121" i="19"/>
  <c r="BG121" i="19"/>
  <c r="BF121" i="19"/>
  <c r="T121" i="19"/>
  <c r="R121" i="19"/>
  <c r="P121" i="19"/>
  <c r="BK121" i="19"/>
  <c r="J121" i="19"/>
  <c r="BE121" i="19" s="1"/>
  <c r="BI120" i="19"/>
  <c r="BH120" i="19"/>
  <c r="BG120" i="19"/>
  <c r="BF120" i="19"/>
  <c r="T120" i="19"/>
  <c r="R120" i="19"/>
  <c r="P120" i="19"/>
  <c r="BK120" i="19"/>
  <c r="J120" i="19"/>
  <c r="BE120" i="19" s="1"/>
  <c r="BI119" i="19"/>
  <c r="BH119" i="19"/>
  <c r="BG119" i="19"/>
  <c r="BF119" i="19"/>
  <c r="T119" i="19"/>
  <c r="R119" i="19"/>
  <c r="P119" i="19"/>
  <c r="BK119" i="19"/>
  <c r="J119" i="19"/>
  <c r="BE119" i="19" s="1"/>
  <c r="BI118" i="19"/>
  <c r="BH118" i="19"/>
  <c r="BG118" i="19"/>
  <c r="BF118" i="19"/>
  <c r="T118" i="19"/>
  <c r="R118" i="19"/>
  <c r="P118" i="19"/>
  <c r="BK118" i="19"/>
  <c r="J118" i="19"/>
  <c r="BE118" i="19" s="1"/>
  <c r="BI117" i="19"/>
  <c r="BH117" i="19"/>
  <c r="BG117" i="19"/>
  <c r="BF117" i="19"/>
  <c r="T117" i="19"/>
  <c r="R117" i="19"/>
  <c r="P117" i="19"/>
  <c r="BK117" i="19"/>
  <c r="J117" i="19"/>
  <c r="BE117" i="19" s="1"/>
  <c r="BI116" i="19"/>
  <c r="BH116" i="19"/>
  <c r="BG116" i="19"/>
  <c r="BF116" i="19"/>
  <c r="T116" i="19"/>
  <c r="R116" i="19"/>
  <c r="P116" i="19"/>
  <c r="BK116" i="19"/>
  <c r="J116" i="19"/>
  <c r="BE116" i="19" s="1"/>
  <c r="BI115" i="19"/>
  <c r="BH115" i="19"/>
  <c r="BG115" i="19"/>
  <c r="BF115" i="19"/>
  <c r="T115" i="19"/>
  <c r="R115" i="19"/>
  <c r="P115" i="19"/>
  <c r="BK115" i="19"/>
  <c r="J115" i="19"/>
  <c r="BE115" i="19" s="1"/>
  <c r="BI114" i="19"/>
  <c r="BH114" i="19"/>
  <c r="BG114" i="19"/>
  <c r="BF114" i="19"/>
  <c r="T114" i="19"/>
  <c r="R114" i="19"/>
  <c r="P114" i="19"/>
  <c r="BK114" i="19"/>
  <c r="J114" i="19"/>
  <c r="BE114" i="19" s="1"/>
  <c r="BI113" i="19"/>
  <c r="BH113" i="19"/>
  <c r="BG113" i="19"/>
  <c r="BF113" i="19"/>
  <c r="T113" i="19"/>
  <c r="R113" i="19"/>
  <c r="P113" i="19"/>
  <c r="BK113" i="19"/>
  <c r="J113" i="19"/>
  <c r="BE113" i="19" s="1"/>
  <c r="BI112" i="19"/>
  <c r="BH112" i="19"/>
  <c r="BG112" i="19"/>
  <c r="BF112" i="19"/>
  <c r="T112" i="19"/>
  <c r="R112" i="19"/>
  <c r="P112" i="19"/>
  <c r="BK112" i="19"/>
  <c r="J112" i="19"/>
  <c r="BE112" i="19" s="1"/>
  <c r="BI111" i="19"/>
  <c r="BH111" i="19"/>
  <c r="BG111" i="19"/>
  <c r="BF111" i="19"/>
  <c r="T111" i="19"/>
  <c r="R111" i="19"/>
  <c r="P111" i="19"/>
  <c r="BK111" i="19"/>
  <c r="J111" i="19"/>
  <c r="BE111" i="19" s="1"/>
  <c r="BI110" i="19"/>
  <c r="BH110" i="19"/>
  <c r="BG110" i="19"/>
  <c r="BF110" i="19"/>
  <c r="T110" i="19"/>
  <c r="R110" i="19"/>
  <c r="P110" i="19"/>
  <c r="BK110" i="19"/>
  <c r="J110" i="19"/>
  <c r="BE110" i="19" s="1"/>
  <c r="BI109" i="19"/>
  <c r="BH109" i="19"/>
  <c r="BG109" i="19"/>
  <c r="BF109" i="19"/>
  <c r="T109" i="19"/>
  <c r="R109" i="19"/>
  <c r="P109" i="19"/>
  <c r="BK109" i="19"/>
  <c r="J109" i="19"/>
  <c r="BE109" i="19" s="1"/>
  <c r="BI108" i="19"/>
  <c r="BH108" i="19"/>
  <c r="BG108" i="19"/>
  <c r="BF108" i="19"/>
  <c r="T108" i="19"/>
  <c r="R108" i="19"/>
  <c r="P108" i="19"/>
  <c r="BK108" i="19"/>
  <c r="J108" i="19"/>
  <c r="BE108" i="19" s="1"/>
  <c r="BI107" i="19"/>
  <c r="BH107" i="19"/>
  <c r="BG107" i="19"/>
  <c r="BF107" i="19"/>
  <c r="T107" i="19"/>
  <c r="R107" i="19"/>
  <c r="P107" i="19"/>
  <c r="BK107" i="19"/>
  <c r="J107" i="19"/>
  <c r="BE107" i="19" s="1"/>
  <c r="BI106" i="19"/>
  <c r="BH106" i="19"/>
  <c r="BG106" i="19"/>
  <c r="BF106" i="19"/>
  <c r="T106" i="19"/>
  <c r="R106" i="19"/>
  <c r="P106" i="19"/>
  <c r="BK106" i="19"/>
  <c r="J106" i="19"/>
  <c r="BE106" i="19" s="1"/>
  <c r="BI105" i="19"/>
  <c r="BH105" i="19"/>
  <c r="BG105" i="19"/>
  <c r="BF105" i="19"/>
  <c r="T105" i="19"/>
  <c r="R105" i="19"/>
  <c r="P105" i="19"/>
  <c r="BK105" i="19"/>
  <c r="J105" i="19"/>
  <c r="BE105" i="19" s="1"/>
  <c r="BI104" i="19"/>
  <c r="BH104" i="19"/>
  <c r="BG104" i="19"/>
  <c r="BF104" i="19"/>
  <c r="T104" i="19"/>
  <c r="R104" i="19"/>
  <c r="P104" i="19"/>
  <c r="BK104" i="19"/>
  <c r="J104" i="19"/>
  <c r="BE104" i="19" s="1"/>
  <c r="BI103" i="19"/>
  <c r="BH103" i="19"/>
  <c r="BG103" i="19"/>
  <c r="BF103" i="19"/>
  <c r="T103" i="19"/>
  <c r="R103" i="19"/>
  <c r="P103" i="19"/>
  <c r="BK103" i="19"/>
  <c r="J103" i="19"/>
  <c r="BE103" i="19" s="1"/>
  <c r="BI102" i="19"/>
  <c r="BH102" i="19"/>
  <c r="BG102" i="19"/>
  <c r="BF102" i="19"/>
  <c r="T102" i="19"/>
  <c r="R102" i="19"/>
  <c r="P102" i="19"/>
  <c r="BK102" i="19"/>
  <c r="J102" i="19"/>
  <c r="BE102" i="19" s="1"/>
  <c r="BI101" i="19"/>
  <c r="BH101" i="19"/>
  <c r="BG101" i="19"/>
  <c r="BF101" i="19"/>
  <c r="T101" i="19"/>
  <c r="R101" i="19"/>
  <c r="R100" i="19" s="1"/>
  <c r="P101" i="19"/>
  <c r="P100" i="19" s="1"/>
  <c r="BK101" i="19"/>
  <c r="J101" i="19"/>
  <c r="BE101" i="19" s="1"/>
  <c r="J94" i="19"/>
  <c r="F94" i="19"/>
  <c r="J92" i="19"/>
  <c r="F92" i="19"/>
  <c r="E90" i="19"/>
  <c r="F60" i="19"/>
  <c r="J59" i="19"/>
  <c r="F59" i="19"/>
  <c r="F57" i="19"/>
  <c r="E55" i="19"/>
  <c r="J22" i="19"/>
  <c r="E22" i="19"/>
  <c r="F95" i="19" s="1"/>
  <c r="J21" i="19"/>
  <c r="J16" i="19"/>
  <c r="J57" i="19" s="1"/>
  <c r="E7" i="19"/>
  <c r="E49" i="19" s="1"/>
  <c r="R304" i="18"/>
  <c r="P290" i="18"/>
  <c r="T287" i="18"/>
  <c r="P287" i="18"/>
  <c r="AY74" i="1"/>
  <c r="AX74" i="1"/>
  <c r="BI305" i="18"/>
  <c r="BH305" i="18"/>
  <c r="BG305" i="18"/>
  <c r="BF305" i="18"/>
  <c r="T305" i="18"/>
  <c r="T304" i="18" s="1"/>
  <c r="R305" i="18"/>
  <c r="P305" i="18"/>
  <c r="P304" i="18" s="1"/>
  <c r="BK305" i="18"/>
  <c r="BK304" i="18" s="1"/>
  <c r="J304" i="18" s="1"/>
  <c r="J75" i="18" s="1"/>
  <c r="J305" i="18"/>
  <c r="BE305" i="18" s="1"/>
  <c r="BI303" i="18"/>
  <c r="BH303" i="18"/>
  <c r="BG303" i="18"/>
  <c r="BF303" i="18"/>
  <c r="BE303" i="18"/>
  <c r="T303" i="18"/>
  <c r="R303" i="18"/>
  <c r="P303" i="18"/>
  <c r="BK303" i="18"/>
  <c r="J303" i="18"/>
  <c r="BI299" i="18"/>
  <c r="BH299" i="18"/>
  <c r="BG299" i="18"/>
  <c r="BF299" i="18"/>
  <c r="BE299" i="18"/>
  <c r="T299" i="18"/>
  <c r="R299" i="18"/>
  <c r="P299" i="18"/>
  <c r="BK299" i="18"/>
  <c r="J299" i="18"/>
  <c r="BI295" i="18"/>
  <c r="BH295" i="18"/>
  <c r="BG295" i="18"/>
  <c r="BF295" i="18"/>
  <c r="BE295" i="18"/>
  <c r="T295" i="18"/>
  <c r="R295" i="18"/>
  <c r="P295" i="18"/>
  <c r="BK295" i="18"/>
  <c r="J295" i="18"/>
  <c r="BI291" i="18"/>
  <c r="BH291" i="18"/>
  <c r="BG291" i="18"/>
  <c r="BF291" i="18"/>
  <c r="BE291" i="18"/>
  <c r="T291" i="18"/>
  <c r="T290" i="18" s="1"/>
  <c r="T289" i="18" s="1"/>
  <c r="R291" i="18"/>
  <c r="R290" i="18" s="1"/>
  <c r="R289" i="18" s="1"/>
  <c r="P291" i="18"/>
  <c r="BK291" i="18"/>
  <c r="BK290" i="18" s="1"/>
  <c r="J291" i="18"/>
  <c r="BI288" i="18"/>
  <c r="BH288" i="18"/>
  <c r="BG288" i="18"/>
  <c r="BF288" i="18"/>
  <c r="BE288" i="18"/>
  <c r="T288" i="18"/>
  <c r="R288" i="18"/>
  <c r="R287" i="18" s="1"/>
  <c r="P288" i="18"/>
  <c r="BK288" i="18"/>
  <c r="BK287" i="18" s="1"/>
  <c r="J287" i="18" s="1"/>
  <c r="J72" i="18" s="1"/>
  <c r="J288" i="18"/>
  <c r="BI286" i="18"/>
  <c r="BH286" i="18"/>
  <c r="BG286" i="18"/>
  <c r="BF286" i="18"/>
  <c r="T286" i="18"/>
  <c r="R286" i="18"/>
  <c r="P286" i="18"/>
  <c r="BK286" i="18"/>
  <c r="J286" i="18"/>
  <c r="BE286" i="18" s="1"/>
  <c r="BI284" i="18"/>
  <c r="BH284" i="18"/>
  <c r="BG284" i="18"/>
  <c r="BF284" i="18"/>
  <c r="T284" i="18"/>
  <c r="R284" i="18"/>
  <c r="P284" i="18"/>
  <c r="BK284" i="18"/>
  <c r="J284" i="18"/>
  <c r="BE284" i="18" s="1"/>
  <c r="BI283" i="18"/>
  <c r="BH283" i="18"/>
  <c r="BG283" i="18"/>
  <c r="BF283" i="18"/>
  <c r="T283" i="18"/>
  <c r="R283" i="18"/>
  <c r="P283" i="18"/>
  <c r="BK283" i="18"/>
  <c r="J283" i="18"/>
  <c r="BE283" i="18" s="1"/>
  <c r="BI282" i="18"/>
  <c r="BH282" i="18"/>
  <c r="BG282" i="18"/>
  <c r="BF282" i="18"/>
  <c r="T282" i="18"/>
  <c r="T281" i="18" s="1"/>
  <c r="R282" i="18"/>
  <c r="R281" i="18" s="1"/>
  <c r="P282" i="18"/>
  <c r="P281" i="18" s="1"/>
  <c r="BK282" i="18"/>
  <c r="BK281" i="18" s="1"/>
  <c r="J281" i="18" s="1"/>
  <c r="J71" i="18" s="1"/>
  <c r="J282" i="18"/>
  <c r="BE282" i="18" s="1"/>
  <c r="BI277" i="18"/>
  <c r="BH277" i="18"/>
  <c r="BG277" i="18"/>
  <c r="BF277" i="18"/>
  <c r="BE277" i="18"/>
  <c r="T277" i="18"/>
  <c r="R277" i="18"/>
  <c r="P277" i="18"/>
  <c r="BK277" i="18"/>
  <c r="J277" i="18"/>
  <c r="BI276" i="18"/>
  <c r="BH276" i="18"/>
  <c r="BG276" i="18"/>
  <c r="BF276" i="18"/>
  <c r="BE276" i="18"/>
  <c r="T276" i="18"/>
  <c r="R276" i="18"/>
  <c r="P276" i="18"/>
  <c r="BK276" i="18"/>
  <c r="J276" i="18"/>
  <c r="BI272" i="18"/>
  <c r="BH272" i="18"/>
  <c r="BG272" i="18"/>
  <c r="BF272" i="18"/>
  <c r="BE272" i="18"/>
  <c r="T272" i="18"/>
  <c r="R272" i="18"/>
  <c r="P272" i="18"/>
  <c r="BK272" i="18"/>
  <c r="J272" i="18"/>
  <c r="BI268" i="18"/>
  <c r="BH268" i="18"/>
  <c r="BG268" i="18"/>
  <c r="BF268" i="18"/>
  <c r="BE268" i="18"/>
  <c r="T268" i="18"/>
  <c r="R268" i="18"/>
  <c r="P268" i="18"/>
  <c r="BK268" i="18"/>
  <c r="J268" i="18"/>
  <c r="BI267" i="18"/>
  <c r="BH267" i="18"/>
  <c r="BG267" i="18"/>
  <c r="BF267" i="18"/>
  <c r="BE267" i="18"/>
  <c r="T267" i="18"/>
  <c r="R267" i="18"/>
  <c r="P267" i="18"/>
  <c r="BK267" i="18"/>
  <c r="J267" i="18"/>
  <c r="BI263" i="18"/>
  <c r="BH263" i="18"/>
  <c r="BG263" i="18"/>
  <c r="BF263" i="18"/>
  <c r="BE263" i="18"/>
  <c r="T263" i="18"/>
  <c r="R263" i="18"/>
  <c r="P263" i="18"/>
  <c r="BK263" i="18"/>
  <c r="J263" i="18"/>
  <c r="BI259" i="18"/>
  <c r="BH259" i="18"/>
  <c r="BG259" i="18"/>
  <c r="BF259" i="18"/>
  <c r="BE259" i="18"/>
  <c r="T259" i="18"/>
  <c r="R259" i="18"/>
  <c r="P259" i="18"/>
  <c r="BK259" i="18"/>
  <c r="J259" i="18"/>
  <c r="BI255" i="18"/>
  <c r="BH255" i="18"/>
  <c r="BG255" i="18"/>
  <c r="BF255" i="18"/>
  <c r="BE255" i="18"/>
  <c r="T255" i="18"/>
  <c r="R255" i="18"/>
  <c r="P255" i="18"/>
  <c r="BK255" i="18"/>
  <c r="J255" i="18"/>
  <c r="BI251" i="18"/>
  <c r="BH251" i="18"/>
  <c r="BG251" i="18"/>
  <c r="BF251" i="18"/>
  <c r="BE251" i="18"/>
  <c r="T251" i="18"/>
  <c r="R251" i="18"/>
  <c r="P251" i="18"/>
  <c r="BK251" i="18"/>
  <c r="J251" i="18"/>
  <c r="BI247" i="18"/>
  <c r="BH247" i="18"/>
  <c r="BG247" i="18"/>
  <c r="BF247" i="18"/>
  <c r="BE247" i="18"/>
  <c r="T247" i="18"/>
  <c r="R247" i="18"/>
  <c r="P247" i="18"/>
  <c r="BK247" i="18"/>
  <c r="J247" i="18"/>
  <c r="BI246" i="18"/>
  <c r="BH246" i="18"/>
  <c r="BG246" i="18"/>
  <c r="BF246" i="18"/>
  <c r="BE246" i="18"/>
  <c r="T246" i="18"/>
  <c r="R246" i="18"/>
  <c r="P246" i="18"/>
  <c r="BK246" i="18"/>
  <c r="J246" i="18"/>
  <c r="BI243" i="18"/>
  <c r="BH243" i="18"/>
  <c r="BG243" i="18"/>
  <c r="BF243" i="18"/>
  <c r="BE243" i="18"/>
  <c r="T243" i="18"/>
  <c r="R243" i="18"/>
  <c r="P243" i="18"/>
  <c r="BK243" i="18"/>
  <c r="J243" i="18"/>
  <c r="BI239" i="18"/>
  <c r="BH239" i="18"/>
  <c r="BG239" i="18"/>
  <c r="BF239" i="18"/>
  <c r="BE239" i="18"/>
  <c r="T239" i="18"/>
  <c r="T238" i="18" s="1"/>
  <c r="R239" i="18"/>
  <c r="R238" i="18" s="1"/>
  <c r="P239" i="18"/>
  <c r="P238" i="18" s="1"/>
  <c r="BK239" i="18"/>
  <c r="BK238" i="18" s="1"/>
  <c r="J238" i="18" s="1"/>
  <c r="J70" i="18" s="1"/>
  <c r="J239" i="18"/>
  <c r="BI235" i="18"/>
  <c r="BH235" i="18"/>
  <c r="BG235" i="18"/>
  <c r="BF235" i="18"/>
  <c r="T235" i="18"/>
  <c r="R235" i="18"/>
  <c r="P235" i="18"/>
  <c r="BK235" i="18"/>
  <c r="J235" i="18"/>
  <c r="BE235" i="18" s="1"/>
  <c r="BI227" i="18"/>
  <c r="BH227" i="18"/>
  <c r="BG227" i="18"/>
  <c r="BF227" i="18"/>
  <c r="T227" i="18"/>
  <c r="R227" i="18"/>
  <c r="P227" i="18"/>
  <c r="BK227" i="18"/>
  <c r="J227" i="18"/>
  <c r="BE227" i="18" s="1"/>
  <c r="BI223" i="18"/>
  <c r="BH223" i="18"/>
  <c r="BG223" i="18"/>
  <c r="BF223" i="18"/>
  <c r="T223" i="18"/>
  <c r="R223" i="18"/>
  <c r="P223" i="18"/>
  <c r="BK223" i="18"/>
  <c r="J223" i="18"/>
  <c r="BE223" i="18" s="1"/>
  <c r="BI219" i="18"/>
  <c r="BH219" i="18"/>
  <c r="BG219" i="18"/>
  <c r="BF219" i="18"/>
  <c r="T219" i="18"/>
  <c r="R219" i="18"/>
  <c r="P219" i="18"/>
  <c r="BK219" i="18"/>
  <c r="J219" i="18"/>
  <c r="BE219" i="18" s="1"/>
  <c r="BI215" i="18"/>
  <c r="BH215" i="18"/>
  <c r="BG215" i="18"/>
  <c r="BF215" i="18"/>
  <c r="T215" i="18"/>
  <c r="R215" i="18"/>
  <c r="P215" i="18"/>
  <c r="BK215" i="18"/>
  <c r="J215" i="18"/>
  <c r="BE215" i="18" s="1"/>
  <c r="BI211" i="18"/>
  <c r="BH211" i="18"/>
  <c r="BG211" i="18"/>
  <c r="BF211" i="18"/>
  <c r="T211" i="18"/>
  <c r="T210" i="18" s="1"/>
  <c r="R211" i="18"/>
  <c r="R210" i="18" s="1"/>
  <c r="P211" i="18"/>
  <c r="P210" i="18" s="1"/>
  <c r="BK211" i="18"/>
  <c r="BK210" i="18" s="1"/>
  <c r="J210" i="18" s="1"/>
  <c r="J69" i="18" s="1"/>
  <c r="J211" i="18"/>
  <c r="BE211" i="18" s="1"/>
  <c r="BI209" i="18"/>
  <c r="BH209" i="18"/>
  <c r="BG209" i="18"/>
  <c r="BF209" i="18"/>
  <c r="BE209" i="18"/>
  <c r="T209" i="18"/>
  <c r="R209" i="18"/>
  <c r="P209" i="18"/>
  <c r="BK209" i="18"/>
  <c r="J209" i="18"/>
  <c r="BI207" i="18"/>
  <c r="BH207" i="18"/>
  <c r="BG207" i="18"/>
  <c r="BF207" i="18"/>
  <c r="BE207" i="18"/>
  <c r="T207" i="18"/>
  <c r="R207" i="18"/>
  <c r="P207" i="18"/>
  <c r="BK207" i="18"/>
  <c r="J207" i="18"/>
  <c r="BI196" i="18"/>
  <c r="BH196" i="18"/>
  <c r="BG196" i="18"/>
  <c r="BF196" i="18"/>
  <c r="BE196" i="18"/>
  <c r="T196" i="18"/>
  <c r="R196" i="18"/>
  <c r="P196" i="18"/>
  <c r="BK196" i="18"/>
  <c r="J196" i="18"/>
  <c r="BI192" i="18"/>
  <c r="BH192" i="18"/>
  <c r="BG192" i="18"/>
  <c r="BF192" i="18"/>
  <c r="BE192" i="18"/>
  <c r="T192" i="18"/>
  <c r="R192" i="18"/>
  <c r="P192" i="18"/>
  <c r="BK192" i="18"/>
  <c r="J192" i="18"/>
  <c r="BI188" i="18"/>
  <c r="BH188" i="18"/>
  <c r="BG188" i="18"/>
  <c r="BF188" i="18"/>
  <c r="BE188" i="18"/>
  <c r="T188" i="18"/>
  <c r="R188" i="18"/>
  <c r="P188" i="18"/>
  <c r="BK188" i="18"/>
  <c r="J188" i="18"/>
  <c r="BI185" i="18"/>
  <c r="BH185" i="18"/>
  <c r="BG185" i="18"/>
  <c r="BF185" i="18"/>
  <c r="BE185" i="18"/>
  <c r="T185" i="18"/>
  <c r="R185" i="18"/>
  <c r="P185" i="18"/>
  <c r="BK185" i="18"/>
  <c r="J185" i="18"/>
  <c r="BI182" i="18"/>
  <c r="BH182" i="18"/>
  <c r="BG182" i="18"/>
  <c r="BF182" i="18"/>
  <c r="BE182" i="18"/>
  <c r="T182" i="18"/>
  <c r="R182" i="18"/>
  <c r="P182" i="18"/>
  <c r="BK182" i="18"/>
  <c r="J182" i="18"/>
  <c r="BI179" i="18"/>
  <c r="BH179" i="18"/>
  <c r="BG179" i="18"/>
  <c r="BF179" i="18"/>
  <c r="BE179" i="18"/>
  <c r="T179" i="18"/>
  <c r="R179" i="18"/>
  <c r="P179" i="18"/>
  <c r="BK179" i="18"/>
  <c r="J179" i="18"/>
  <c r="BI174" i="18"/>
  <c r="BH174" i="18"/>
  <c r="BG174" i="18"/>
  <c r="BF174" i="18"/>
  <c r="BE174" i="18"/>
  <c r="T174" i="18"/>
  <c r="R174" i="18"/>
  <c r="P174" i="18"/>
  <c r="BK174" i="18"/>
  <c r="J174" i="18"/>
  <c r="BI170" i="18"/>
  <c r="BH170" i="18"/>
  <c r="BG170" i="18"/>
  <c r="BF170" i="18"/>
  <c r="BE170" i="18"/>
  <c r="T170" i="18"/>
  <c r="R170" i="18"/>
  <c r="P170" i="18"/>
  <c r="BK170" i="18"/>
  <c r="J170" i="18"/>
  <c r="BI165" i="18"/>
  <c r="BH165" i="18"/>
  <c r="BG165" i="18"/>
  <c r="BF165" i="18"/>
  <c r="BE165" i="18"/>
  <c r="T165" i="18"/>
  <c r="R165" i="18"/>
  <c r="P165" i="18"/>
  <c r="BK165" i="18"/>
  <c r="J165" i="18"/>
  <c r="BI161" i="18"/>
  <c r="BH161" i="18"/>
  <c r="BG161" i="18"/>
  <c r="BF161" i="18"/>
  <c r="BE161" i="18"/>
  <c r="T161" i="18"/>
  <c r="R161" i="18"/>
  <c r="P161" i="18"/>
  <c r="BK161" i="18"/>
  <c r="J161" i="18"/>
  <c r="BI157" i="18"/>
  <c r="BH157" i="18"/>
  <c r="BG157" i="18"/>
  <c r="BF157" i="18"/>
  <c r="BE157" i="18"/>
  <c r="T157" i="18"/>
  <c r="T156" i="18" s="1"/>
  <c r="R157" i="18"/>
  <c r="R156" i="18" s="1"/>
  <c r="P157" i="18"/>
  <c r="P156" i="18" s="1"/>
  <c r="BK157" i="18"/>
  <c r="BK156" i="18" s="1"/>
  <c r="J156" i="18" s="1"/>
  <c r="J68" i="18" s="1"/>
  <c r="J157" i="18"/>
  <c r="BI152" i="18"/>
  <c r="BH152" i="18"/>
  <c r="BG152" i="18"/>
  <c r="BF152" i="18"/>
  <c r="T152" i="18"/>
  <c r="R152" i="18"/>
  <c r="P152" i="18"/>
  <c r="BK152" i="18"/>
  <c r="J152" i="18"/>
  <c r="BE152" i="18" s="1"/>
  <c r="BI147" i="18"/>
  <c r="BH147" i="18"/>
  <c r="BG147" i="18"/>
  <c r="BF147" i="18"/>
  <c r="T147" i="18"/>
  <c r="T146" i="18" s="1"/>
  <c r="R147" i="18"/>
  <c r="R146" i="18" s="1"/>
  <c r="P147" i="18"/>
  <c r="P146" i="18" s="1"/>
  <c r="BK147" i="18"/>
  <c r="BK146" i="18" s="1"/>
  <c r="J146" i="18" s="1"/>
  <c r="J67" i="18" s="1"/>
  <c r="J147" i="18"/>
  <c r="BE147" i="18" s="1"/>
  <c r="BI144" i="18"/>
  <c r="BH144" i="18"/>
  <c r="BG144" i="18"/>
  <c r="BF144" i="18"/>
  <c r="BE144" i="18"/>
  <c r="T144" i="18"/>
  <c r="R144" i="18"/>
  <c r="P144" i="18"/>
  <c r="BK144" i="18"/>
  <c r="J144" i="18"/>
  <c r="BI141" i="18"/>
  <c r="BH141" i="18"/>
  <c r="BG141" i="18"/>
  <c r="BF141" i="18"/>
  <c r="BE141" i="18"/>
  <c r="T141" i="18"/>
  <c r="R141" i="18"/>
  <c r="P141" i="18"/>
  <c r="BK141" i="18"/>
  <c r="J141" i="18"/>
  <c r="BI138" i="18"/>
  <c r="BH138" i="18"/>
  <c r="BG138" i="18"/>
  <c r="BF138" i="18"/>
  <c r="BE138" i="18"/>
  <c r="T138" i="18"/>
  <c r="R138" i="18"/>
  <c r="P138" i="18"/>
  <c r="BK138" i="18"/>
  <c r="J138" i="18"/>
  <c r="BI136" i="18"/>
  <c r="BH136" i="18"/>
  <c r="BG136" i="18"/>
  <c r="BF136" i="18"/>
  <c r="BE136" i="18"/>
  <c r="T136" i="18"/>
  <c r="R136" i="18"/>
  <c r="P136" i="18"/>
  <c r="BK136" i="18"/>
  <c r="J136" i="18"/>
  <c r="BI131" i="18"/>
  <c r="BH131" i="18"/>
  <c r="BG131" i="18"/>
  <c r="BF131" i="18"/>
  <c r="BE131" i="18"/>
  <c r="T131" i="18"/>
  <c r="R131" i="18"/>
  <c r="P131" i="18"/>
  <c r="BK131" i="18"/>
  <c r="J131" i="18"/>
  <c r="BI127" i="18"/>
  <c r="BH127" i="18"/>
  <c r="BG127" i="18"/>
  <c r="BF127" i="18"/>
  <c r="BE127" i="18"/>
  <c r="T127" i="18"/>
  <c r="R127" i="18"/>
  <c r="P127" i="18"/>
  <c r="BK127" i="18"/>
  <c r="J127" i="18"/>
  <c r="BI123" i="18"/>
  <c r="BH123" i="18"/>
  <c r="BG123" i="18"/>
  <c r="BF123" i="18"/>
  <c r="BE123" i="18"/>
  <c r="T123" i="18"/>
  <c r="R123" i="18"/>
  <c r="P123" i="18"/>
  <c r="BK123" i="18"/>
  <c r="J123" i="18"/>
  <c r="BI119" i="18"/>
  <c r="BH119" i="18"/>
  <c r="BG119" i="18"/>
  <c r="BF119" i="18"/>
  <c r="BE119" i="18"/>
  <c r="T119" i="18"/>
  <c r="R119" i="18"/>
  <c r="P119" i="18"/>
  <c r="BK119" i="18"/>
  <c r="J119" i="18"/>
  <c r="BI115" i="18"/>
  <c r="BH115" i="18"/>
  <c r="BG115" i="18"/>
  <c r="BF115" i="18"/>
  <c r="BE115" i="18"/>
  <c r="T115" i="18"/>
  <c r="R115" i="18"/>
  <c r="P115" i="18"/>
  <c r="BK115" i="18"/>
  <c r="J115" i="18"/>
  <c r="BI110" i="18"/>
  <c r="BH110" i="18"/>
  <c r="BG110" i="18"/>
  <c r="BF110" i="18"/>
  <c r="BE110" i="18"/>
  <c r="T110" i="18"/>
  <c r="R110" i="18"/>
  <c r="P110" i="18"/>
  <c r="BK110" i="18"/>
  <c r="J110" i="18"/>
  <c r="BI106" i="18"/>
  <c r="BH106" i="18"/>
  <c r="BG106" i="18"/>
  <c r="BF106" i="18"/>
  <c r="BE106" i="18"/>
  <c r="T106" i="18"/>
  <c r="R106" i="18"/>
  <c r="P106" i="18"/>
  <c r="BK106" i="18"/>
  <c r="J106" i="18"/>
  <c r="BI102" i="18"/>
  <c r="F38" i="18" s="1"/>
  <c r="BD74" i="1" s="1"/>
  <c r="BH102" i="18"/>
  <c r="F37" i="18" s="1"/>
  <c r="BC74" i="1" s="1"/>
  <c r="BG102" i="18"/>
  <c r="BF102" i="18"/>
  <c r="F35" i="18" s="1"/>
  <c r="BA74" i="1" s="1"/>
  <c r="BE102" i="18"/>
  <c r="T102" i="18"/>
  <c r="T101" i="18" s="1"/>
  <c r="T100" i="18" s="1"/>
  <c r="T99" i="18" s="1"/>
  <c r="R102" i="18"/>
  <c r="P102" i="18"/>
  <c r="P101" i="18" s="1"/>
  <c r="P100" i="18" s="1"/>
  <c r="BK102" i="18"/>
  <c r="BK101" i="18" s="1"/>
  <c r="J102" i="18"/>
  <c r="J95" i="18"/>
  <c r="F95" i="18"/>
  <c r="F93" i="18"/>
  <c r="E91" i="18"/>
  <c r="E85" i="18"/>
  <c r="J59" i="18"/>
  <c r="F59" i="18"/>
  <c r="F57" i="18"/>
  <c r="E55" i="18"/>
  <c r="J22" i="18"/>
  <c r="E22" i="18"/>
  <c r="F60" i="18" s="1"/>
  <c r="J21" i="18"/>
  <c r="J16" i="18"/>
  <c r="J93" i="18" s="1"/>
  <c r="E7" i="18"/>
  <c r="E49" i="18" s="1"/>
  <c r="T163" i="17"/>
  <c r="P163" i="17"/>
  <c r="BK163" i="17"/>
  <c r="J163" i="17" s="1"/>
  <c r="J71" i="17" s="1"/>
  <c r="R137" i="17"/>
  <c r="J137" i="17"/>
  <c r="T131" i="17"/>
  <c r="AY73" i="1"/>
  <c r="AX73" i="1"/>
  <c r="BI211" i="17"/>
  <c r="BH211" i="17"/>
  <c r="BG211" i="17"/>
  <c r="BF211" i="17"/>
  <c r="BE211" i="17"/>
  <c r="T211" i="17"/>
  <c r="R211" i="17"/>
  <c r="P211" i="17"/>
  <c r="BK211" i="17"/>
  <c r="J211" i="17"/>
  <c r="BI191" i="17"/>
  <c r="BH191" i="17"/>
  <c r="BG191" i="17"/>
  <c r="BF191" i="17"/>
  <c r="BE191" i="17"/>
  <c r="T191" i="17"/>
  <c r="R191" i="17"/>
  <c r="P191" i="17"/>
  <c r="BK191" i="17"/>
  <c r="J191" i="17"/>
  <c r="BI180" i="17"/>
  <c r="BH180" i="17"/>
  <c r="BG180" i="17"/>
  <c r="BF180" i="17"/>
  <c r="BE180" i="17"/>
  <c r="T180" i="17"/>
  <c r="R180" i="17"/>
  <c r="P180" i="17"/>
  <c r="BK180" i="17"/>
  <c r="J180" i="17"/>
  <c r="BI169" i="17"/>
  <c r="BH169" i="17"/>
  <c r="BG169" i="17"/>
  <c r="BF169" i="17"/>
  <c r="BE169" i="17"/>
  <c r="T169" i="17"/>
  <c r="R169" i="17"/>
  <c r="P169" i="17"/>
  <c r="BK169" i="17"/>
  <c r="J169" i="17"/>
  <c r="BI164" i="17"/>
  <c r="BH164" i="17"/>
  <c r="BG164" i="17"/>
  <c r="BF164" i="17"/>
  <c r="BE164" i="17"/>
  <c r="T164" i="17"/>
  <c r="R164" i="17"/>
  <c r="R163" i="17" s="1"/>
  <c r="P164" i="17"/>
  <c r="BK164" i="17"/>
  <c r="J164" i="17"/>
  <c r="BI152" i="17"/>
  <c r="BH152" i="17"/>
  <c r="BG152" i="17"/>
  <c r="BF152" i="17"/>
  <c r="T152" i="17"/>
  <c r="R152" i="17"/>
  <c r="P152" i="17"/>
  <c r="BK152" i="17"/>
  <c r="J152" i="17"/>
  <c r="BE152" i="17" s="1"/>
  <c r="BI141" i="17"/>
  <c r="BH141" i="17"/>
  <c r="BG141" i="17"/>
  <c r="BF141" i="17"/>
  <c r="T141" i="17"/>
  <c r="T140" i="17" s="1"/>
  <c r="T139" i="17" s="1"/>
  <c r="R141" i="17"/>
  <c r="R140" i="17" s="1"/>
  <c r="R139" i="17" s="1"/>
  <c r="P141" i="17"/>
  <c r="P140" i="17" s="1"/>
  <c r="P139" i="17" s="1"/>
  <c r="BK141" i="17"/>
  <c r="J141" i="17"/>
  <c r="BE141" i="17" s="1"/>
  <c r="BI138" i="17"/>
  <c r="BH138" i="17"/>
  <c r="BG138" i="17"/>
  <c r="BF138" i="17"/>
  <c r="T138" i="17"/>
  <c r="T137" i="17" s="1"/>
  <c r="R138" i="17"/>
  <c r="P138" i="17"/>
  <c r="P137" i="17" s="1"/>
  <c r="BK138" i="17"/>
  <c r="BK137" i="17" s="1"/>
  <c r="J138" i="17"/>
  <c r="BE138" i="17" s="1"/>
  <c r="J68" i="17"/>
  <c r="BI136" i="17"/>
  <c r="BH136" i="17"/>
  <c r="BG136" i="17"/>
  <c r="BF136" i="17"/>
  <c r="BE136" i="17"/>
  <c r="T136" i="17"/>
  <c r="R136" i="17"/>
  <c r="P136" i="17"/>
  <c r="BK136" i="17"/>
  <c r="J136" i="17"/>
  <c r="BI134" i="17"/>
  <c r="BH134" i="17"/>
  <c r="BG134" i="17"/>
  <c r="BF134" i="17"/>
  <c r="BE134" i="17"/>
  <c r="T134" i="17"/>
  <c r="R134" i="17"/>
  <c r="P134" i="17"/>
  <c r="BK134" i="17"/>
  <c r="J134" i="17"/>
  <c r="BI133" i="17"/>
  <c r="BH133" i="17"/>
  <c r="BG133" i="17"/>
  <c r="BF133" i="17"/>
  <c r="BE133" i="17"/>
  <c r="T133" i="17"/>
  <c r="R133" i="17"/>
  <c r="P133" i="17"/>
  <c r="BK133" i="17"/>
  <c r="J133" i="17"/>
  <c r="BI132" i="17"/>
  <c r="BH132" i="17"/>
  <c r="BG132" i="17"/>
  <c r="BF132" i="17"/>
  <c r="BE132" i="17"/>
  <c r="T132" i="17"/>
  <c r="R132" i="17"/>
  <c r="R131" i="17" s="1"/>
  <c r="P132" i="17"/>
  <c r="P131" i="17" s="1"/>
  <c r="BK132" i="17"/>
  <c r="BK131" i="17" s="1"/>
  <c r="J131" i="17" s="1"/>
  <c r="J67" i="17" s="1"/>
  <c r="J132" i="17"/>
  <c r="BI120" i="17"/>
  <c r="BH120" i="17"/>
  <c r="BG120" i="17"/>
  <c r="BF120" i="17"/>
  <c r="T120" i="17"/>
  <c r="R120" i="17"/>
  <c r="P120" i="17"/>
  <c r="BK120" i="17"/>
  <c r="J120" i="17"/>
  <c r="BE120" i="17" s="1"/>
  <c r="BI109" i="17"/>
  <c r="BH109" i="17"/>
  <c r="BG109" i="17"/>
  <c r="BF109" i="17"/>
  <c r="T109" i="17"/>
  <c r="R109" i="17"/>
  <c r="P109" i="17"/>
  <c r="BK109" i="17"/>
  <c r="J109" i="17"/>
  <c r="BE109" i="17" s="1"/>
  <c r="BI98" i="17"/>
  <c r="BH98" i="17"/>
  <c r="F37" i="17" s="1"/>
  <c r="BC73" i="1" s="1"/>
  <c r="BG98" i="17"/>
  <c r="BF98" i="17"/>
  <c r="F35" i="17" s="1"/>
  <c r="BA73" i="1" s="1"/>
  <c r="T98" i="17"/>
  <c r="T97" i="17" s="1"/>
  <c r="T96" i="17" s="1"/>
  <c r="R98" i="17"/>
  <c r="R97" i="17" s="1"/>
  <c r="R96" i="17" s="1"/>
  <c r="R95" i="17" s="1"/>
  <c r="P98" i="17"/>
  <c r="P97" i="17" s="1"/>
  <c r="BK98" i="17"/>
  <c r="J98" i="17"/>
  <c r="BE98" i="17" s="1"/>
  <c r="J91" i="17"/>
  <c r="F91" i="17"/>
  <c r="J89" i="17"/>
  <c r="F89" i="17"/>
  <c r="E87" i="17"/>
  <c r="F60" i="17"/>
  <c r="J59" i="17"/>
  <c r="F59" i="17"/>
  <c r="F57" i="17"/>
  <c r="E55" i="17"/>
  <c r="J22" i="17"/>
  <c r="E22" i="17"/>
  <c r="F92" i="17" s="1"/>
  <c r="J21" i="17"/>
  <c r="J16" i="17"/>
  <c r="J57" i="17" s="1"/>
  <c r="E7" i="17"/>
  <c r="E49" i="17" s="1"/>
  <c r="BK394" i="16"/>
  <c r="J394" i="16" s="1"/>
  <c r="J79" i="16" s="1"/>
  <c r="AY72" i="1"/>
  <c r="AX72" i="1"/>
  <c r="BI472" i="16"/>
  <c r="BH472" i="16"/>
  <c r="BG472" i="16"/>
  <c r="BF472" i="16"/>
  <c r="BE472" i="16"/>
  <c r="T472" i="16"/>
  <c r="R472" i="16"/>
  <c r="P472" i="16"/>
  <c r="BK472" i="16"/>
  <c r="J472" i="16"/>
  <c r="BI468" i="16"/>
  <c r="BH468" i="16"/>
  <c r="BG468" i="16"/>
  <c r="BF468" i="16"/>
  <c r="BE468" i="16"/>
  <c r="T468" i="16"/>
  <c r="R468" i="16"/>
  <c r="P468" i="16"/>
  <c r="BK468" i="16"/>
  <c r="J468" i="16"/>
  <c r="BI466" i="16"/>
  <c r="BH466" i="16"/>
  <c r="BG466" i="16"/>
  <c r="BF466" i="16"/>
  <c r="BE466" i="16"/>
  <c r="T466" i="16"/>
  <c r="R466" i="16"/>
  <c r="P466" i="16"/>
  <c r="BK466" i="16"/>
  <c r="J466" i="16"/>
  <c r="BI463" i="16"/>
  <c r="BH463" i="16"/>
  <c r="BG463" i="16"/>
  <c r="BF463" i="16"/>
  <c r="BE463" i="16"/>
  <c r="T463" i="16"/>
  <c r="R463" i="16"/>
  <c r="P463" i="16"/>
  <c r="BK463" i="16"/>
  <c r="J463" i="16"/>
  <c r="BI453" i="16"/>
  <c r="BH453" i="16"/>
  <c r="BG453" i="16"/>
  <c r="BF453" i="16"/>
  <c r="BE453" i="16"/>
  <c r="T453" i="16"/>
  <c r="T452" i="16" s="1"/>
  <c r="R453" i="16"/>
  <c r="R452" i="16" s="1"/>
  <c r="P453" i="16"/>
  <c r="P452" i="16" s="1"/>
  <c r="BK453" i="16"/>
  <c r="BK452" i="16" s="1"/>
  <c r="J452" i="16" s="1"/>
  <c r="J82" i="16" s="1"/>
  <c r="J453" i="16"/>
  <c r="BI451" i="16"/>
  <c r="BH451" i="16"/>
  <c r="BG451" i="16"/>
  <c r="BF451" i="16"/>
  <c r="T451" i="16"/>
  <c r="R451" i="16"/>
  <c r="P451" i="16"/>
  <c r="BK451" i="16"/>
  <c r="J451" i="16"/>
  <c r="BE451" i="16" s="1"/>
  <c r="BI450" i="16"/>
  <c r="BH450" i="16"/>
  <c r="BG450" i="16"/>
  <c r="BF450" i="16"/>
  <c r="T450" i="16"/>
  <c r="R450" i="16"/>
  <c r="P450" i="16"/>
  <c r="BK450" i="16"/>
  <c r="J450" i="16"/>
  <c r="BE450" i="16" s="1"/>
  <c r="BI449" i="16"/>
  <c r="BH449" i="16"/>
  <c r="BG449" i="16"/>
  <c r="BF449" i="16"/>
  <c r="T449" i="16"/>
  <c r="R449" i="16"/>
  <c r="P449" i="16"/>
  <c r="BK449" i="16"/>
  <c r="J449" i="16"/>
  <c r="BE449" i="16" s="1"/>
  <c r="BI448" i="16"/>
  <c r="BH448" i="16"/>
  <c r="BG448" i="16"/>
  <c r="BF448" i="16"/>
  <c r="T448" i="16"/>
  <c r="R448" i="16"/>
  <c r="P448" i="16"/>
  <c r="BK448" i="16"/>
  <c r="J448" i="16"/>
  <c r="BE448" i="16" s="1"/>
  <c r="BI430" i="16"/>
  <c r="BH430" i="16"/>
  <c r="BG430" i="16"/>
  <c r="BF430" i="16"/>
  <c r="T430" i="16"/>
  <c r="T429" i="16" s="1"/>
  <c r="R430" i="16"/>
  <c r="R429" i="16" s="1"/>
  <c r="P430" i="16"/>
  <c r="P429" i="16" s="1"/>
  <c r="BK430" i="16"/>
  <c r="BK429" i="16" s="1"/>
  <c r="J429" i="16" s="1"/>
  <c r="J81" i="16" s="1"/>
  <c r="J430" i="16"/>
  <c r="BE430" i="16" s="1"/>
  <c r="BI428" i="16"/>
  <c r="BH428" i="16"/>
  <c r="BG428" i="16"/>
  <c r="BF428" i="16"/>
  <c r="BE428" i="16"/>
  <c r="T428" i="16"/>
  <c r="R428" i="16"/>
  <c r="P428" i="16"/>
  <c r="BK428" i="16"/>
  <c r="J428" i="16"/>
  <c r="BI425" i="16"/>
  <c r="BH425" i="16"/>
  <c r="BG425" i="16"/>
  <c r="BF425" i="16"/>
  <c r="BE425" i="16"/>
  <c r="T425" i="16"/>
  <c r="R425" i="16"/>
  <c r="P425" i="16"/>
  <c r="BK425" i="16"/>
  <c r="J425" i="16"/>
  <c r="BI421" i="16"/>
  <c r="BH421" i="16"/>
  <c r="BG421" i="16"/>
  <c r="BF421" i="16"/>
  <c r="BE421" i="16"/>
  <c r="T421" i="16"/>
  <c r="R421" i="16"/>
  <c r="P421" i="16"/>
  <c r="BK421" i="16"/>
  <c r="J421" i="16"/>
  <c r="BI418" i="16"/>
  <c r="BH418" i="16"/>
  <c r="BG418" i="16"/>
  <c r="BF418" i="16"/>
  <c r="BE418" i="16"/>
  <c r="T418" i="16"/>
  <c r="R418" i="16"/>
  <c r="P418" i="16"/>
  <c r="BK418" i="16"/>
  <c r="J418" i="16"/>
  <c r="BI414" i="16"/>
  <c r="BH414" i="16"/>
  <c r="BG414" i="16"/>
  <c r="BF414" i="16"/>
  <c r="BE414" i="16"/>
  <c r="T414" i="16"/>
  <c r="T413" i="16" s="1"/>
  <c r="R414" i="16"/>
  <c r="R413" i="16" s="1"/>
  <c r="P414" i="16"/>
  <c r="P413" i="16" s="1"/>
  <c r="BK414" i="16"/>
  <c r="BK413" i="16" s="1"/>
  <c r="J413" i="16" s="1"/>
  <c r="J80" i="16" s="1"/>
  <c r="J414" i="16"/>
  <c r="BI395" i="16"/>
  <c r="BH395" i="16"/>
  <c r="BG395" i="16"/>
  <c r="BF395" i="16"/>
  <c r="T395" i="16"/>
  <c r="T394" i="16" s="1"/>
  <c r="R395" i="16"/>
  <c r="R394" i="16" s="1"/>
  <c r="P395" i="16"/>
  <c r="P394" i="16" s="1"/>
  <c r="BK395" i="16"/>
  <c r="J395" i="16"/>
  <c r="BE395" i="16" s="1"/>
  <c r="BI389" i="16"/>
  <c r="BH389" i="16"/>
  <c r="BG389" i="16"/>
  <c r="BF389" i="16"/>
  <c r="BE389" i="16"/>
  <c r="T389" i="16"/>
  <c r="T388" i="16" s="1"/>
  <c r="R389" i="16"/>
  <c r="R388" i="16" s="1"/>
  <c r="P389" i="16"/>
  <c r="P388" i="16" s="1"/>
  <c r="BK389" i="16"/>
  <c r="BK388" i="16" s="1"/>
  <c r="J388" i="16" s="1"/>
  <c r="J78" i="16" s="1"/>
  <c r="J389" i="16"/>
  <c r="BI387" i="16"/>
  <c r="BH387" i="16"/>
  <c r="BG387" i="16"/>
  <c r="BF387" i="16"/>
  <c r="T387" i="16"/>
  <c r="R387" i="16"/>
  <c r="P387" i="16"/>
  <c r="BK387" i="16"/>
  <c r="J387" i="16"/>
  <c r="BE387" i="16" s="1"/>
  <c r="BI383" i="16"/>
  <c r="BH383" i="16"/>
  <c r="BG383" i="16"/>
  <c r="BF383" i="16"/>
  <c r="T383" i="16"/>
  <c r="R383" i="16"/>
  <c r="P383" i="16"/>
  <c r="BK383" i="16"/>
  <c r="J383" i="16"/>
  <c r="BE383" i="16" s="1"/>
  <c r="BI379" i="16"/>
  <c r="BH379" i="16"/>
  <c r="BG379" i="16"/>
  <c r="BF379" i="16"/>
  <c r="T379" i="16"/>
  <c r="R379" i="16"/>
  <c r="P379" i="16"/>
  <c r="BK379" i="16"/>
  <c r="J379" i="16"/>
  <c r="BE379" i="16" s="1"/>
  <c r="BI375" i="16"/>
  <c r="BH375" i="16"/>
  <c r="BG375" i="16"/>
  <c r="BF375" i="16"/>
  <c r="T375" i="16"/>
  <c r="R375" i="16"/>
  <c r="P375" i="16"/>
  <c r="BK375" i="16"/>
  <c r="J375" i="16"/>
  <c r="BE375" i="16" s="1"/>
  <c r="BI374" i="16"/>
  <c r="BH374" i="16"/>
  <c r="BG374" i="16"/>
  <c r="BF374" i="16"/>
  <c r="T374" i="16"/>
  <c r="R374" i="16"/>
  <c r="P374" i="16"/>
  <c r="BK374" i="16"/>
  <c r="J374" i="16"/>
  <c r="BE374" i="16" s="1"/>
  <c r="BI370" i="16"/>
  <c r="BH370" i="16"/>
  <c r="BG370" i="16"/>
  <c r="BF370" i="16"/>
  <c r="T370" i="16"/>
  <c r="R370" i="16"/>
  <c r="P370" i="16"/>
  <c r="BK370" i="16"/>
  <c r="J370" i="16"/>
  <c r="BE370" i="16" s="1"/>
  <c r="BI366" i="16"/>
  <c r="BH366" i="16"/>
  <c r="BG366" i="16"/>
  <c r="BF366" i="16"/>
  <c r="T366" i="16"/>
  <c r="R366" i="16"/>
  <c r="P366" i="16"/>
  <c r="BK366" i="16"/>
  <c r="J366" i="16"/>
  <c r="BE366" i="16" s="1"/>
  <c r="BI362" i="16"/>
  <c r="BH362" i="16"/>
  <c r="BG362" i="16"/>
  <c r="BF362" i="16"/>
  <c r="T362" i="16"/>
  <c r="R362" i="16"/>
  <c r="P362" i="16"/>
  <c r="BK362" i="16"/>
  <c r="J362" i="16"/>
  <c r="BE362" i="16" s="1"/>
  <c r="BI358" i="16"/>
  <c r="BH358" i="16"/>
  <c r="BG358" i="16"/>
  <c r="BF358" i="16"/>
  <c r="T358" i="16"/>
  <c r="T357" i="16" s="1"/>
  <c r="T356" i="16" s="1"/>
  <c r="R358" i="16"/>
  <c r="R357" i="16" s="1"/>
  <c r="P358" i="16"/>
  <c r="P357" i="16" s="1"/>
  <c r="P356" i="16" s="1"/>
  <c r="BK358" i="16"/>
  <c r="BK357" i="16" s="1"/>
  <c r="J358" i="16"/>
  <c r="BE358" i="16" s="1"/>
  <c r="BI355" i="16"/>
  <c r="BH355" i="16"/>
  <c r="BG355" i="16"/>
  <c r="BF355" i="16"/>
  <c r="T355" i="16"/>
  <c r="R355" i="16"/>
  <c r="P355" i="16"/>
  <c r="BK355" i="16"/>
  <c r="J355" i="16"/>
  <c r="BE355" i="16" s="1"/>
  <c r="BI354" i="16"/>
  <c r="BH354" i="16"/>
  <c r="BG354" i="16"/>
  <c r="BF354" i="16"/>
  <c r="T354" i="16"/>
  <c r="T353" i="16" s="1"/>
  <c r="R354" i="16"/>
  <c r="R353" i="16" s="1"/>
  <c r="P354" i="16"/>
  <c r="P353" i="16" s="1"/>
  <c r="BK354" i="16"/>
  <c r="BK353" i="16" s="1"/>
  <c r="J353" i="16" s="1"/>
  <c r="J75" i="16" s="1"/>
  <c r="J354" i="16"/>
  <c r="BE354" i="16" s="1"/>
  <c r="BI352" i="16"/>
  <c r="BH352" i="16"/>
  <c r="BG352" i="16"/>
  <c r="BF352" i="16"/>
  <c r="BE352" i="16"/>
  <c r="T352" i="16"/>
  <c r="R352" i="16"/>
  <c r="P352" i="16"/>
  <c r="BK352" i="16"/>
  <c r="J352" i="16"/>
  <c r="BI349" i="16"/>
  <c r="BH349" i="16"/>
  <c r="BG349" i="16"/>
  <c r="BF349" i="16"/>
  <c r="BE349" i="16"/>
  <c r="T349" i="16"/>
  <c r="R349" i="16"/>
  <c r="P349" i="16"/>
  <c r="BK349" i="16"/>
  <c r="J349" i="16"/>
  <c r="BI347" i="16"/>
  <c r="BH347" i="16"/>
  <c r="BG347" i="16"/>
  <c r="BF347" i="16"/>
  <c r="BE347" i="16"/>
  <c r="T347" i="16"/>
  <c r="R347" i="16"/>
  <c r="P347" i="16"/>
  <c r="BK347" i="16"/>
  <c r="J347" i="16"/>
  <c r="BI346" i="16"/>
  <c r="BH346" i="16"/>
  <c r="BG346" i="16"/>
  <c r="BF346" i="16"/>
  <c r="BE346" i="16"/>
  <c r="T346" i="16"/>
  <c r="R346" i="16"/>
  <c r="P346" i="16"/>
  <c r="BK346" i="16"/>
  <c r="J346" i="16"/>
  <c r="BI342" i="16"/>
  <c r="BH342" i="16"/>
  <c r="BG342" i="16"/>
  <c r="BF342" i="16"/>
  <c r="BE342" i="16"/>
  <c r="T342" i="16"/>
  <c r="T341" i="16" s="1"/>
  <c r="R342" i="16"/>
  <c r="R341" i="16" s="1"/>
  <c r="P342" i="16"/>
  <c r="P341" i="16" s="1"/>
  <c r="BK342" i="16"/>
  <c r="BK341" i="16" s="1"/>
  <c r="J341" i="16" s="1"/>
  <c r="J74" i="16" s="1"/>
  <c r="J342" i="16"/>
  <c r="BI337" i="16"/>
  <c r="BH337" i="16"/>
  <c r="BG337" i="16"/>
  <c r="BF337" i="16"/>
  <c r="T337" i="16"/>
  <c r="R337" i="16"/>
  <c r="P337" i="16"/>
  <c r="BK337" i="16"/>
  <c r="J337" i="16"/>
  <c r="BE337" i="16" s="1"/>
  <c r="BI327" i="16"/>
  <c r="BH327" i="16"/>
  <c r="BG327" i="16"/>
  <c r="BF327" i="16"/>
  <c r="T327" i="16"/>
  <c r="R327" i="16"/>
  <c r="P327" i="16"/>
  <c r="BK327" i="16"/>
  <c r="J327" i="16"/>
  <c r="BE327" i="16" s="1"/>
  <c r="BI321" i="16"/>
  <c r="BH321" i="16"/>
  <c r="BG321" i="16"/>
  <c r="BF321" i="16"/>
  <c r="T321" i="16"/>
  <c r="R321" i="16"/>
  <c r="P321" i="16"/>
  <c r="BK321" i="16"/>
  <c r="J321" i="16"/>
  <c r="BE321" i="16" s="1"/>
  <c r="BI315" i="16"/>
  <c r="BH315" i="16"/>
  <c r="BG315" i="16"/>
  <c r="BF315" i="16"/>
  <c r="T315" i="16"/>
  <c r="R315" i="16"/>
  <c r="P315" i="16"/>
  <c r="BK315" i="16"/>
  <c r="J315" i="16"/>
  <c r="BE315" i="16" s="1"/>
  <c r="BI303" i="16"/>
  <c r="BH303" i="16"/>
  <c r="BG303" i="16"/>
  <c r="BF303" i="16"/>
  <c r="T303" i="16"/>
  <c r="R303" i="16"/>
  <c r="P303" i="16"/>
  <c r="BK303" i="16"/>
  <c r="J303" i="16"/>
  <c r="BE303" i="16" s="1"/>
  <c r="BI291" i="16"/>
  <c r="BH291" i="16"/>
  <c r="BG291" i="16"/>
  <c r="BF291" i="16"/>
  <c r="T291" i="16"/>
  <c r="T290" i="16" s="1"/>
  <c r="R291" i="16"/>
  <c r="R290" i="16" s="1"/>
  <c r="P291" i="16"/>
  <c r="P290" i="16" s="1"/>
  <c r="BK291" i="16"/>
  <c r="BK290" i="16" s="1"/>
  <c r="J290" i="16" s="1"/>
  <c r="J73" i="16" s="1"/>
  <c r="J291" i="16"/>
  <c r="BE291" i="16" s="1"/>
  <c r="BI285" i="16"/>
  <c r="BH285" i="16"/>
  <c r="BG285" i="16"/>
  <c r="BF285" i="16"/>
  <c r="BE285" i="16"/>
  <c r="T285" i="16"/>
  <c r="R285" i="16"/>
  <c r="P285" i="16"/>
  <c r="BK285" i="16"/>
  <c r="J285" i="16"/>
  <c r="BI284" i="16"/>
  <c r="BH284" i="16"/>
  <c r="BG284" i="16"/>
  <c r="BF284" i="16"/>
  <c r="BE284" i="16"/>
  <c r="T284" i="16"/>
  <c r="R284" i="16"/>
  <c r="P284" i="16"/>
  <c r="BK284" i="16"/>
  <c r="J284" i="16"/>
  <c r="BI283" i="16"/>
  <c r="BH283" i="16"/>
  <c r="BG283" i="16"/>
  <c r="BF283" i="16"/>
  <c r="BE283" i="16"/>
  <c r="T283" i="16"/>
  <c r="R283" i="16"/>
  <c r="P283" i="16"/>
  <c r="BK283" i="16"/>
  <c r="J283" i="16"/>
  <c r="BI281" i="16"/>
  <c r="BH281" i="16"/>
  <c r="BG281" i="16"/>
  <c r="BF281" i="16"/>
  <c r="BE281" i="16"/>
  <c r="T281" i="16"/>
  <c r="R281" i="16"/>
  <c r="P281" i="16"/>
  <c r="BK281" i="16"/>
  <c r="J281" i="16"/>
  <c r="BI277" i="16"/>
  <c r="BH277" i="16"/>
  <c r="BG277" i="16"/>
  <c r="BF277" i="16"/>
  <c r="BE277" i="16"/>
  <c r="T277" i="16"/>
  <c r="R277" i="16"/>
  <c r="P277" i="16"/>
  <c r="BK277" i="16"/>
  <c r="J277" i="16"/>
  <c r="BI273" i="16"/>
  <c r="BH273" i="16"/>
  <c r="BG273" i="16"/>
  <c r="BF273" i="16"/>
  <c r="BE273" i="16"/>
  <c r="T273" i="16"/>
  <c r="R273" i="16"/>
  <c r="P273" i="16"/>
  <c r="BK273" i="16"/>
  <c r="J273" i="16"/>
  <c r="BI272" i="16"/>
  <c r="BH272" i="16"/>
  <c r="BG272" i="16"/>
  <c r="BF272" i="16"/>
  <c r="BE272" i="16"/>
  <c r="T272" i="16"/>
  <c r="T271" i="16" s="1"/>
  <c r="R272" i="16"/>
  <c r="R271" i="16" s="1"/>
  <c r="P272" i="16"/>
  <c r="P271" i="16" s="1"/>
  <c r="BK272" i="16"/>
  <c r="BK271" i="16" s="1"/>
  <c r="J271" i="16" s="1"/>
  <c r="J72" i="16" s="1"/>
  <c r="J272" i="16"/>
  <c r="BI267" i="16"/>
  <c r="BH267" i="16"/>
  <c r="BG267" i="16"/>
  <c r="BF267" i="16"/>
  <c r="T267" i="16"/>
  <c r="R267" i="16"/>
  <c r="P267" i="16"/>
  <c r="BK267" i="16"/>
  <c r="J267" i="16"/>
  <c r="BE267" i="16" s="1"/>
  <c r="BI261" i="16"/>
  <c r="BH261" i="16"/>
  <c r="BG261" i="16"/>
  <c r="BF261" i="16"/>
  <c r="T261" i="16"/>
  <c r="T260" i="16" s="1"/>
  <c r="R261" i="16"/>
  <c r="R260" i="16" s="1"/>
  <c r="P261" i="16"/>
  <c r="P260" i="16" s="1"/>
  <c r="BK261" i="16"/>
  <c r="BK260" i="16" s="1"/>
  <c r="J260" i="16" s="1"/>
  <c r="J71" i="16" s="1"/>
  <c r="J261" i="16"/>
  <c r="BE261" i="16" s="1"/>
  <c r="BI259" i="16"/>
  <c r="BH259" i="16"/>
  <c r="BG259" i="16"/>
  <c r="BF259" i="16"/>
  <c r="BE259" i="16"/>
  <c r="T259" i="16"/>
  <c r="R259" i="16"/>
  <c r="P259" i="16"/>
  <c r="BK259" i="16"/>
  <c r="J259" i="16"/>
  <c r="BI258" i="16"/>
  <c r="BH258" i="16"/>
  <c r="BG258" i="16"/>
  <c r="BF258" i="16"/>
  <c r="BE258" i="16"/>
  <c r="T258" i="16"/>
  <c r="R258" i="16"/>
  <c r="P258" i="16"/>
  <c r="BK258" i="16"/>
  <c r="J258" i="16"/>
  <c r="BI246" i="16"/>
  <c r="BH246" i="16"/>
  <c r="BG246" i="16"/>
  <c r="BF246" i="16"/>
  <c r="BE246" i="16"/>
  <c r="T246" i="16"/>
  <c r="T245" i="16" s="1"/>
  <c r="R246" i="16"/>
  <c r="R245" i="16" s="1"/>
  <c r="P246" i="16"/>
  <c r="P245" i="16" s="1"/>
  <c r="BK246" i="16"/>
  <c r="BK245" i="16" s="1"/>
  <c r="J245" i="16" s="1"/>
  <c r="J70" i="16" s="1"/>
  <c r="J246" i="16"/>
  <c r="BI240" i="16"/>
  <c r="BH240" i="16"/>
  <c r="BG240" i="16"/>
  <c r="BF240" i="16"/>
  <c r="T240" i="16"/>
  <c r="T239" i="16" s="1"/>
  <c r="R240" i="16"/>
  <c r="R239" i="16" s="1"/>
  <c r="P240" i="16"/>
  <c r="P239" i="16" s="1"/>
  <c r="BK240" i="16"/>
  <c r="BK239" i="16" s="1"/>
  <c r="J239" i="16" s="1"/>
  <c r="J69" i="16" s="1"/>
  <c r="J240" i="16"/>
  <c r="BE240" i="16" s="1"/>
  <c r="BI233" i="16"/>
  <c r="BH233" i="16"/>
  <c r="BG233" i="16"/>
  <c r="BF233" i="16"/>
  <c r="BE233" i="16"/>
  <c r="T233" i="16"/>
  <c r="R233" i="16"/>
  <c r="P233" i="16"/>
  <c r="BK233" i="16"/>
  <c r="J233" i="16"/>
  <c r="BI228" i="16"/>
  <c r="BH228" i="16"/>
  <c r="BG228" i="16"/>
  <c r="BF228" i="16"/>
  <c r="BE228" i="16"/>
  <c r="T228" i="16"/>
  <c r="R228" i="16"/>
  <c r="P228" i="16"/>
  <c r="BK228" i="16"/>
  <c r="J228" i="16"/>
  <c r="BI223" i="16"/>
  <c r="BH223" i="16"/>
  <c r="BG223" i="16"/>
  <c r="BF223" i="16"/>
  <c r="BE223" i="16"/>
  <c r="T223" i="16"/>
  <c r="R223" i="16"/>
  <c r="P223" i="16"/>
  <c r="BK223" i="16"/>
  <c r="J223" i="16"/>
  <c r="BI218" i="16"/>
  <c r="BH218" i="16"/>
  <c r="BG218" i="16"/>
  <c r="BF218" i="16"/>
  <c r="BE218" i="16"/>
  <c r="T218" i="16"/>
  <c r="R218" i="16"/>
  <c r="P218" i="16"/>
  <c r="BK218" i="16"/>
  <c r="J218" i="16"/>
  <c r="BI212" i="16"/>
  <c r="BH212" i="16"/>
  <c r="BG212" i="16"/>
  <c r="BF212" i="16"/>
  <c r="BE212" i="16"/>
  <c r="T212" i="16"/>
  <c r="R212" i="16"/>
  <c r="P212" i="16"/>
  <c r="BK212" i="16"/>
  <c r="J212" i="16"/>
  <c r="BI205" i="16"/>
  <c r="BH205" i="16"/>
  <c r="BG205" i="16"/>
  <c r="BF205" i="16"/>
  <c r="BE205" i="16"/>
  <c r="T205" i="16"/>
  <c r="R205" i="16"/>
  <c r="P205" i="16"/>
  <c r="BK205" i="16"/>
  <c r="J205" i="16"/>
  <c r="BI187" i="16"/>
  <c r="BH187" i="16"/>
  <c r="BG187" i="16"/>
  <c r="BF187" i="16"/>
  <c r="BE187" i="16"/>
  <c r="T187" i="16"/>
  <c r="T186" i="16" s="1"/>
  <c r="R187" i="16"/>
  <c r="R186" i="16" s="1"/>
  <c r="P187" i="16"/>
  <c r="P186" i="16" s="1"/>
  <c r="BK187" i="16"/>
  <c r="BK186" i="16" s="1"/>
  <c r="J186" i="16" s="1"/>
  <c r="J68" i="16" s="1"/>
  <c r="J187" i="16"/>
  <c r="BI182" i="16"/>
  <c r="BH182" i="16"/>
  <c r="BG182" i="16"/>
  <c r="BF182" i="16"/>
  <c r="T182" i="16"/>
  <c r="T181" i="16" s="1"/>
  <c r="R182" i="16"/>
  <c r="R181" i="16" s="1"/>
  <c r="P182" i="16"/>
  <c r="P181" i="16" s="1"/>
  <c r="BK182" i="16"/>
  <c r="BK181" i="16" s="1"/>
  <c r="J181" i="16" s="1"/>
  <c r="J67" i="16" s="1"/>
  <c r="J182" i="16"/>
  <c r="BE182" i="16" s="1"/>
  <c r="BI179" i="16"/>
  <c r="BH179" i="16"/>
  <c r="BG179" i="16"/>
  <c r="BF179" i="16"/>
  <c r="BE179" i="16"/>
  <c r="T179" i="16"/>
  <c r="R179" i="16"/>
  <c r="P179" i="16"/>
  <c r="BK179" i="16"/>
  <c r="J179" i="16"/>
  <c r="BI175" i="16"/>
  <c r="BH175" i="16"/>
  <c r="BG175" i="16"/>
  <c r="BF175" i="16"/>
  <c r="BE175" i="16"/>
  <c r="T175" i="16"/>
  <c r="R175" i="16"/>
  <c r="P175" i="16"/>
  <c r="BK175" i="16"/>
  <c r="J175" i="16"/>
  <c r="BI171" i="16"/>
  <c r="BH171" i="16"/>
  <c r="BG171" i="16"/>
  <c r="BF171" i="16"/>
  <c r="BE171" i="16"/>
  <c r="T171" i="16"/>
  <c r="R171" i="16"/>
  <c r="P171" i="16"/>
  <c r="BK171" i="16"/>
  <c r="J171" i="16"/>
  <c r="BI169" i="16"/>
  <c r="BH169" i="16"/>
  <c r="BG169" i="16"/>
  <c r="BF169" i="16"/>
  <c r="BE169" i="16"/>
  <c r="T169" i="16"/>
  <c r="R169" i="16"/>
  <c r="P169" i="16"/>
  <c r="BK169" i="16"/>
  <c r="J169" i="16"/>
  <c r="BI164" i="16"/>
  <c r="BH164" i="16"/>
  <c r="BG164" i="16"/>
  <c r="BF164" i="16"/>
  <c r="BE164" i="16"/>
  <c r="T164" i="16"/>
  <c r="R164" i="16"/>
  <c r="P164" i="16"/>
  <c r="BK164" i="16"/>
  <c r="J164" i="16"/>
  <c r="BI162" i="16"/>
  <c r="BH162" i="16"/>
  <c r="BG162" i="16"/>
  <c r="BF162" i="16"/>
  <c r="BE162" i="16"/>
  <c r="T162" i="16"/>
  <c r="R162" i="16"/>
  <c r="P162" i="16"/>
  <c r="BK162" i="16"/>
  <c r="J162" i="16"/>
  <c r="BI161" i="16"/>
  <c r="BH161" i="16"/>
  <c r="BG161" i="16"/>
  <c r="BF161" i="16"/>
  <c r="BE161" i="16"/>
  <c r="T161" i="16"/>
  <c r="R161" i="16"/>
  <c r="P161" i="16"/>
  <c r="BK161" i="16"/>
  <c r="J161" i="16"/>
  <c r="BI159" i="16"/>
  <c r="BH159" i="16"/>
  <c r="BG159" i="16"/>
  <c r="BF159" i="16"/>
  <c r="BE159" i="16"/>
  <c r="T159" i="16"/>
  <c r="R159" i="16"/>
  <c r="P159" i="16"/>
  <c r="BK159" i="16"/>
  <c r="J159" i="16"/>
  <c r="BI158" i="16"/>
  <c r="BH158" i="16"/>
  <c r="BG158" i="16"/>
  <c r="BF158" i="16"/>
  <c r="BE158" i="16"/>
  <c r="T158" i="16"/>
  <c r="R158" i="16"/>
  <c r="P158" i="16"/>
  <c r="BK158" i="16"/>
  <c r="J158" i="16"/>
  <c r="BI156" i="16"/>
  <c r="BH156" i="16"/>
  <c r="BG156" i="16"/>
  <c r="BF156" i="16"/>
  <c r="BE156" i="16"/>
  <c r="T156" i="16"/>
  <c r="R156" i="16"/>
  <c r="P156" i="16"/>
  <c r="BK156" i="16"/>
  <c r="J156" i="16"/>
  <c r="BI153" i="16"/>
  <c r="BH153" i="16"/>
  <c r="BG153" i="16"/>
  <c r="BF153" i="16"/>
  <c r="BE153" i="16"/>
  <c r="T153" i="16"/>
  <c r="R153" i="16"/>
  <c r="P153" i="16"/>
  <c r="BK153" i="16"/>
  <c r="J153" i="16"/>
  <c r="BI141" i="16"/>
  <c r="BH141" i="16"/>
  <c r="BG141" i="16"/>
  <c r="BF141" i="16"/>
  <c r="BE141" i="16"/>
  <c r="T141" i="16"/>
  <c r="R141" i="16"/>
  <c r="P141" i="16"/>
  <c r="BK141" i="16"/>
  <c r="J141" i="16"/>
  <c r="BI136" i="16"/>
  <c r="BH136" i="16"/>
  <c r="BG136" i="16"/>
  <c r="BF136" i="16"/>
  <c r="BE136" i="16"/>
  <c r="T136" i="16"/>
  <c r="R136" i="16"/>
  <c r="P136" i="16"/>
  <c r="BK136" i="16"/>
  <c r="J136" i="16"/>
  <c r="BI128" i="16"/>
  <c r="BH128" i="16"/>
  <c r="BG128" i="16"/>
  <c r="BF128" i="16"/>
  <c r="BE128" i="16"/>
  <c r="T128" i="16"/>
  <c r="R128" i="16"/>
  <c r="P128" i="16"/>
  <c r="BK128" i="16"/>
  <c r="J128" i="16"/>
  <c r="BI123" i="16"/>
  <c r="BH123" i="16"/>
  <c r="BG123" i="16"/>
  <c r="BF123" i="16"/>
  <c r="BE123" i="16"/>
  <c r="T123" i="16"/>
  <c r="R123" i="16"/>
  <c r="P123" i="16"/>
  <c r="BK123" i="16"/>
  <c r="J123" i="16"/>
  <c r="BI122" i="16"/>
  <c r="BH122" i="16"/>
  <c r="BG122" i="16"/>
  <c r="BF122" i="16"/>
  <c r="BE122" i="16"/>
  <c r="T122" i="16"/>
  <c r="R122" i="16"/>
  <c r="P122" i="16"/>
  <c r="BK122" i="16"/>
  <c r="J122" i="16"/>
  <c r="BI121" i="16"/>
  <c r="BH121" i="16"/>
  <c r="BG121" i="16"/>
  <c r="BF121" i="16"/>
  <c r="BE121" i="16"/>
  <c r="T121" i="16"/>
  <c r="R121" i="16"/>
  <c r="P121" i="16"/>
  <c r="BK121" i="16"/>
  <c r="J121" i="16"/>
  <c r="BI109" i="16"/>
  <c r="F38" i="16" s="1"/>
  <c r="BD72" i="1" s="1"/>
  <c r="BH109" i="16"/>
  <c r="F37" i="16" s="1"/>
  <c r="BC72" i="1" s="1"/>
  <c r="BG109" i="16"/>
  <c r="F36" i="16" s="1"/>
  <c r="BB72" i="1" s="1"/>
  <c r="BF109" i="16"/>
  <c r="J35" i="16" s="1"/>
  <c r="AW72" i="1" s="1"/>
  <c r="BE109" i="16"/>
  <c r="T109" i="16"/>
  <c r="T108" i="16" s="1"/>
  <c r="T107" i="16" s="1"/>
  <c r="T106" i="16" s="1"/>
  <c r="R109" i="16"/>
  <c r="R108" i="16" s="1"/>
  <c r="P109" i="16"/>
  <c r="P108" i="16" s="1"/>
  <c r="P107" i="16" s="1"/>
  <c r="P106" i="16" s="1"/>
  <c r="AU72" i="1" s="1"/>
  <c r="BK109" i="16"/>
  <c r="BK108" i="16" s="1"/>
  <c r="J109" i="16"/>
  <c r="J102" i="16"/>
  <c r="F102" i="16"/>
  <c r="F100" i="16"/>
  <c r="E98" i="16"/>
  <c r="E92" i="16"/>
  <c r="J59" i="16"/>
  <c r="F59" i="16"/>
  <c r="F57" i="16"/>
  <c r="E55" i="16"/>
  <c r="J22" i="16"/>
  <c r="E22" i="16"/>
  <c r="F60" i="16" s="1"/>
  <c r="J21" i="16"/>
  <c r="J16" i="16"/>
  <c r="J57" i="16" s="1"/>
  <c r="E7" i="16"/>
  <c r="E49" i="16" s="1"/>
  <c r="T103" i="15"/>
  <c r="P103" i="15"/>
  <c r="R99" i="15"/>
  <c r="T97" i="15"/>
  <c r="P97" i="15"/>
  <c r="R95" i="15"/>
  <c r="R94" i="15" s="1"/>
  <c r="R93" i="15" s="1"/>
  <c r="AY70" i="1"/>
  <c r="AX70" i="1"/>
  <c r="BI104" i="15"/>
  <c r="BH104" i="15"/>
  <c r="BG104" i="15"/>
  <c r="BF104" i="15"/>
  <c r="BE104" i="15"/>
  <c r="T104" i="15"/>
  <c r="R104" i="15"/>
  <c r="R103" i="15" s="1"/>
  <c r="P104" i="15"/>
  <c r="BK104" i="15"/>
  <c r="BK103" i="15" s="1"/>
  <c r="J103" i="15" s="1"/>
  <c r="J69" i="15" s="1"/>
  <c r="J104" i="15"/>
  <c r="BI102" i="15"/>
  <c r="BH102" i="15"/>
  <c r="BG102" i="15"/>
  <c r="BF102" i="15"/>
  <c r="T102" i="15"/>
  <c r="R102" i="15"/>
  <c r="P102" i="15"/>
  <c r="BK102" i="15"/>
  <c r="J102" i="15"/>
  <c r="BE102" i="15" s="1"/>
  <c r="BI100" i="15"/>
  <c r="BH100" i="15"/>
  <c r="BG100" i="15"/>
  <c r="BF100" i="15"/>
  <c r="T100" i="15"/>
  <c r="T99" i="15" s="1"/>
  <c r="R100" i="15"/>
  <c r="P100" i="15"/>
  <c r="P99" i="15" s="1"/>
  <c r="BK100" i="15"/>
  <c r="BK99" i="15" s="1"/>
  <c r="J99" i="15" s="1"/>
  <c r="J68" i="15" s="1"/>
  <c r="J100" i="15"/>
  <c r="BE100" i="15" s="1"/>
  <c r="BI98" i="15"/>
  <c r="BH98" i="15"/>
  <c r="BG98" i="15"/>
  <c r="BF98" i="15"/>
  <c r="BE98" i="15"/>
  <c r="T98" i="15"/>
  <c r="R98" i="15"/>
  <c r="R97" i="15" s="1"/>
  <c r="P98" i="15"/>
  <c r="BK98" i="15"/>
  <c r="BK97" i="15" s="1"/>
  <c r="J97" i="15" s="1"/>
  <c r="J67" i="15" s="1"/>
  <c r="J98" i="15"/>
  <c r="BI96" i="15"/>
  <c r="F38" i="15" s="1"/>
  <c r="BD70" i="1" s="1"/>
  <c r="BH96" i="15"/>
  <c r="F37" i="15" s="1"/>
  <c r="BC70" i="1" s="1"/>
  <c r="BG96" i="15"/>
  <c r="F36" i="15" s="1"/>
  <c r="BB70" i="1" s="1"/>
  <c r="BF96" i="15"/>
  <c r="J35" i="15" s="1"/>
  <c r="AW70" i="1" s="1"/>
  <c r="T96" i="15"/>
  <c r="T95" i="15" s="1"/>
  <c r="R96" i="15"/>
  <c r="P96" i="15"/>
  <c r="P95" i="15" s="1"/>
  <c r="BK96" i="15"/>
  <c r="BK95" i="15" s="1"/>
  <c r="J96" i="15"/>
  <c r="BE96" i="15" s="1"/>
  <c r="J89" i="15"/>
  <c r="F89" i="15"/>
  <c r="J87" i="15"/>
  <c r="F87" i="15"/>
  <c r="E85" i="15"/>
  <c r="F60" i="15"/>
  <c r="J59" i="15"/>
  <c r="F59" i="15"/>
  <c r="F57" i="15"/>
  <c r="E55" i="15"/>
  <c r="J22" i="15"/>
  <c r="E22" i="15"/>
  <c r="F90" i="15" s="1"/>
  <c r="J21" i="15"/>
  <c r="J16" i="15"/>
  <c r="J57" i="15" s="1"/>
  <c r="E7" i="15"/>
  <c r="E49" i="15" s="1"/>
  <c r="AY69" i="1"/>
  <c r="AX69" i="1"/>
  <c r="BI247" i="14"/>
  <c r="BH247" i="14"/>
  <c r="BG247" i="14"/>
  <c r="BF247" i="14"/>
  <c r="BE247" i="14"/>
  <c r="T247" i="14"/>
  <c r="R247" i="14"/>
  <c r="P247" i="14"/>
  <c r="BK247" i="14"/>
  <c r="J247" i="14"/>
  <c r="BI246" i="14"/>
  <c r="BH246" i="14"/>
  <c r="BG246" i="14"/>
  <c r="BF246" i="14"/>
  <c r="BE246" i="14"/>
  <c r="T246" i="14"/>
  <c r="R246" i="14"/>
  <c r="P246" i="14"/>
  <c r="BK246" i="14"/>
  <c r="J246" i="14"/>
  <c r="BI245" i="14"/>
  <c r="BH245" i="14"/>
  <c r="BG245" i="14"/>
  <c r="BF245" i="14"/>
  <c r="BE245" i="14"/>
  <c r="T245" i="14"/>
  <c r="R245" i="14"/>
  <c r="P245" i="14"/>
  <c r="BK245" i="14"/>
  <c r="J245" i="14"/>
  <c r="BI244" i="14"/>
  <c r="BH244" i="14"/>
  <c r="BG244" i="14"/>
  <c r="BF244" i="14"/>
  <c r="BE244" i="14"/>
  <c r="T244" i="14"/>
  <c r="R244" i="14"/>
  <c r="P244" i="14"/>
  <c r="BK244" i="14"/>
  <c r="J244" i="14"/>
  <c r="BI243" i="14"/>
  <c r="BH243" i="14"/>
  <c r="BG243" i="14"/>
  <c r="BF243" i="14"/>
  <c r="BE243" i="14"/>
  <c r="T243" i="14"/>
  <c r="R243" i="14"/>
  <c r="P243" i="14"/>
  <c r="BK243" i="14"/>
  <c r="J243" i="14"/>
  <c r="BI242" i="14"/>
  <c r="BH242" i="14"/>
  <c r="BG242" i="14"/>
  <c r="BF242" i="14"/>
  <c r="BE242" i="14"/>
  <c r="T242" i="14"/>
  <c r="R242" i="14"/>
  <c r="P242" i="14"/>
  <c r="BK242" i="14"/>
  <c r="J242" i="14"/>
  <c r="BI241" i="14"/>
  <c r="BH241" i="14"/>
  <c r="BG241" i="14"/>
  <c r="BF241" i="14"/>
  <c r="BE241" i="14"/>
  <c r="T241" i="14"/>
  <c r="T240" i="14" s="1"/>
  <c r="R241" i="14"/>
  <c r="R240" i="14" s="1"/>
  <c r="P241" i="14"/>
  <c r="P240" i="14" s="1"/>
  <c r="BK241" i="14"/>
  <c r="BK240" i="14" s="1"/>
  <c r="J240" i="14" s="1"/>
  <c r="J72" i="14" s="1"/>
  <c r="J241" i="14"/>
  <c r="BI239" i="14"/>
  <c r="BH239" i="14"/>
  <c r="BG239" i="14"/>
  <c r="BF239" i="14"/>
  <c r="T239" i="14"/>
  <c r="R239" i="14"/>
  <c r="P239" i="14"/>
  <c r="BK239" i="14"/>
  <c r="J239" i="14"/>
  <c r="BE239" i="14" s="1"/>
  <c r="BI238" i="14"/>
  <c r="BH238" i="14"/>
  <c r="BG238" i="14"/>
  <c r="BF238" i="14"/>
  <c r="T238" i="14"/>
  <c r="R238" i="14"/>
  <c r="P238" i="14"/>
  <c r="BK238" i="14"/>
  <c r="J238" i="14"/>
  <c r="BE238" i="14" s="1"/>
  <c r="BI237" i="14"/>
  <c r="BH237" i="14"/>
  <c r="BG237" i="14"/>
  <c r="BF237" i="14"/>
  <c r="T237" i="14"/>
  <c r="R237" i="14"/>
  <c r="P237" i="14"/>
  <c r="BK237" i="14"/>
  <c r="J237" i="14"/>
  <c r="BE237" i="14" s="1"/>
  <c r="BI236" i="14"/>
  <c r="BH236" i="14"/>
  <c r="BG236" i="14"/>
  <c r="BF236" i="14"/>
  <c r="T236" i="14"/>
  <c r="R236" i="14"/>
  <c r="P236" i="14"/>
  <c r="BK236" i="14"/>
  <c r="J236" i="14"/>
  <c r="BE236" i="14" s="1"/>
  <c r="BI235" i="14"/>
  <c r="BH235" i="14"/>
  <c r="BG235" i="14"/>
  <c r="BF235" i="14"/>
  <c r="T235" i="14"/>
  <c r="R235" i="14"/>
  <c r="P235" i="14"/>
  <c r="BK235" i="14"/>
  <c r="J235" i="14"/>
  <c r="BE235" i="14" s="1"/>
  <c r="BI234" i="14"/>
  <c r="BH234" i="14"/>
  <c r="BG234" i="14"/>
  <c r="BF234" i="14"/>
  <c r="T234" i="14"/>
  <c r="R234" i="14"/>
  <c r="P234" i="14"/>
  <c r="BK234" i="14"/>
  <c r="J234" i="14"/>
  <c r="BE234" i="14" s="1"/>
  <c r="BI233" i="14"/>
  <c r="BH233" i="14"/>
  <c r="BG233" i="14"/>
  <c r="BF233" i="14"/>
  <c r="T233" i="14"/>
  <c r="R233" i="14"/>
  <c r="P233" i="14"/>
  <c r="BK233" i="14"/>
  <c r="J233" i="14"/>
  <c r="BE233" i="14" s="1"/>
  <c r="BI232" i="14"/>
  <c r="BH232" i="14"/>
  <c r="BG232" i="14"/>
  <c r="BF232" i="14"/>
  <c r="T232" i="14"/>
  <c r="R232" i="14"/>
  <c r="P232" i="14"/>
  <c r="BK232" i="14"/>
  <c r="J232" i="14"/>
  <c r="BE232" i="14" s="1"/>
  <c r="BI231" i="14"/>
  <c r="BH231" i="14"/>
  <c r="BG231" i="14"/>
  <c r="BF231" i="14"/>
  <c r="T231" i="14"/>
  <c r="R231" i="14"/>
  <c r="P231" i="14"/>
  <c r="BK231" i="14"/>
  <c r="J231" i="14"/>
  <c r="BE231" i="14" s="1"/>
  <c r="BI230" i="14"/>
  <c r="BH230" i="14"/>
  <c r="BG230" i="14"/>
  <c r="BF230" i="14"/>
  <c r="T230" i="14"/>
  <c r="R230" i="14"/>
  <c r="P230" i="14"/>
  <c r="BK230" i="14"/>
  <c r="J230" i="14"/>
  <c r="BE230" i="14" s="1"/>
  <c r="BI229" i="14"/>
  <c r="BH229" i="14"/>
  <c r="BG229" i="14"/>
  <c r="BF229" i="14"/>
  <c r="T229" i="14"/>
  <c r="R229" i="14"/>
  <c r="P229" i="14"/>
  <c r="BK229" i="14"/>
  <c r="J229" i="14"/>
  <c r="BE229" i="14" s="1"/>
  <c r="BI228" i="14"/>
  <c r="BH228" i="14"/>
  <c r="BG228" i="14"/>
  <c r="BF228" i="14"/>
  <c r="T228" i="14"/>
  <c r="R228" i="14"/>
  <c r="P228" i="14"/>
  <c r="BK228" i="14"/>
  <c r="J228" i="14"/>
  <c r="BE228" i="14" s="1"/>
  <c r="BI227" i="14"/>
  <c r="BH227" i="14"/>
  <c r="BG227" i="14"/>
  <c r="BF227" i="14"/>
  <c r="T227" i="14"/>
  <c r="R227" i="14"/>
  <c r="P227" i="14"/>
  <c r="BK227" i="14"/>
  <c r="J227" i="14"/>
  <c r="BE227" i="14" s="1"/>
  <c r="BI226" i="14"/>
  <c r="BH226" i="14"/>
  <c r="BG226" i="14"/>
  <c r="BF226" i="14"/>
  <c r="T226" i="14"/>
  <c r="R226" i="14"/>
  <c r="P226" i="14"/>
  <c r="BK226" i="14"/>
  <c r="J226" i="14"/>
  <c r="BE226" i="14" s="1"/>
  <c r="BI225" i="14"/>
  <c r="BH225" i="14"/>
  <c r="BG225" i="14"/>
  <c r="BF225" i="14"/>
  <c r="T225" i="14"/>
  <c r="T224" i="14" s="1"/>
  <c r="R225" i="14"/>
  <c r="R224" i="14" s="1"/>
  <c r="P225" i="14"/>
  <c r="P224" i="14" s="1"/>
  <c r="BK225" i="14"/>
  <c r="BK224" i="14" s="1"/>
  <c r="J224" i="14" s="1"/>
  <c r="J71" i="14" s="1"/>
  <c r="J225" i="14"/>
  <c r="BE225" i="14" s="1"/>
  <c r="BI223" i="14"/>
  <c r="BH223" i="14"/>
  <c r="BG223" i="14"/>
  <c r="BF223" i="14"/>
  <c r="BE223" i="14"/>
  <c r="T223" i="14"/>
  <c r="R223" i="14"/>
  <c r="P223" i="14"/>
  <c r="BK223" i="14"/>
  <c r="J223" i="14"/>
  <c r="BI222" i="14"/>
  <c r="BH222" i="14"/>
  <c r="BG222" i="14"/>
  <c r="BF222" i="14"/>
  <c r="BE222" i="14"/>
  <c r="T222" i="14"/>
  <c r="R222" i="14"/>
  <c r="P222" i="14"/>
  <c r="BK222" i="14"/>
  <c r="J222" i="14"/>
  <c r="BI221" i="14"/>
  <c r="BH221" i="14"/>
  <c r="BG221" i="14"/>
  <c r="BF221" i="14"/>
  <c r="BE221" i="14"/>
  <c r="T221" i="14"/>
  <c r="R221" i="14"/>
  <c r="P221" i="14"/>
  <c r="BK221" i="14"/>
  <c r="J221" i="14"/>
  <c r="BI220" i="14"/>
  <c r="BH220" i="14"/>
  <c r="BG220" i="14"/>
  <c r="BF220" i="14"/>
  <c r="BE220" i="14"/>
  <c r="T220" i="14"/>
  <c r="R220" i="14"/>
  <c r="P220" i="14"/>
  <c r="BK220" i="14"/>
  <c r="J220" i="14"/>
  <c r="BI219" i="14"/>
  <c r="BH219" i="14"/>
  <c r="BG219" i="14"/>
  <c r="BF219" i="14"/>
  <c r="BE219" i="14"/>
  <c r="T219" i="14"/>
  <c r="R219" i="14"/>
  <c r="P219" i="14"/>
  <c r="BK219" i="14"/>
  <c r="J219" i="14"/>
  <c r="BI218" i="14"/>
  <c r="BH218" i="14"/>
  <c r="BG218" i="14"/>
  <c r="BF218" i="14"/>
  <c r="BE218" i="14"/>
  <c r="T218" i="14"/>
  <c r="R218" i="14"/>
  <c r="P218" i="14"/>
  <c r="BK218" i="14"/>
  <c r="J218" i="14"/>
  <c r="BI217" i="14"/>
  <c r="BH217" i="14"/>
  <c r="BG217" i="14"/>
  <c r="BF217" i="14"/>
  <c r="BE217" i="14"/>
  <c r="T217" i="14"/>
  <c r="R217" i="14"/>
  <c r="P217" i="14"/>
  <c r="BK217" i="14"/>
  <c r="J217" i="14"/>
  <c r="BI216" i="14"/>
  <c r="BH216" i="14"/>
  <c r="BG216" i="14"/>
  <c r="BF216" i="14"/>
  <c r="BE216" i="14"/>
  <c r="T216" i="14"/>
  <c r="R216" i="14"/>
  <c r="P216" i="14"/>
  <c r="BK216" i="14"/>
  <c r="J216" i="14"/>
  <c r="BI215" i="14"/>
  <c r="BH215" i="14"/>
  <c r="BG215" i="14"/>
  <c r="BF215" i="14"/>
  <c r="BE215" i="14"/>
  <c r="T215" i="14"/>
  <c r="R215" i="14"/>
  <c r="P215" i="14"/>
  <c r="BK215" i="14"/>
  <c r="J215" i="14"/>
  <c r="BI214" i="14"/>
  <c r="BH214" i="14"/>
  <c r="BG214" i="14"/>
  <c r="BF214" i="14"/>
  <c r="BE214" i="14"/>
  <c r="T214" i="14"/>
  <c r="R214" i="14"/>
  <c r="P214" i="14"/>
  <c r="BK214" i="14"/>
  <c r="J214" i="14"/>
  <c r="BI213" i="14"/>
  <c r="BH213" i="14"/>
  <c r="BG213" i="14"/>
  <c r="BF213" i="14"/>
  <c r="BE213" i="14"/>
  <c r="T213" i="14"/>
  <c r="R213" i="14"/>
  <c r="P213" i="14"/>
  <c r="BK213" i="14"/>
  <c r="J213" i="14"/>
  <c r="BI212" i="14"/>
  <c r="BH212" i="14"/>
  <c r="BG212" i="14"/>
  <c r="BF212" i="14"/>
  <c r="BE212" i="14"/>
  <c r="T212" i="14"/>
  <c r="R212" i="14"/>
  <c r="P212" i="14"/>
  <c r="BK212" i="14"/>
  <c r="J212" i="14"/>
  <c r="BI211" i="14"/>
  <c r="BH211" i="14"/>
  <c r="BG211" i="14"/>
  <c r="BF211" i="14"/>
  <c r="BE211" i="14"/>
  <c r="T211" i="14"/>
  <c r="R211" i="14"/>
  <c r="P211" i="14"/>
  <c r="BK211" i="14"/>
  <c r="J211" i="14"/>
  <c r="BI210" i="14"/>
  <c r="BH210" i="14"/>
  <c r="BG210" i="14"/>
  <c r="BF210" i="14"/>
  <c r="BE210" i="14"/>
  <c r="T210" i="14"/>
  <c r="R210" i="14"/>
  <c r="P210" i="14"/>
  <c r="BK210" i="14"/>
  <c r="J210" i="14"/>
  <c r="BI209" i="14"/>
  <c r="BH209" i="14"/>
  <c r="BG209" i="14"/>
  <c r="BF209" i="14"/>
  <c r="BE209" i="14"/>
  <c r="T209" i="14"/>
  <c r="R209" i="14"/>
  <c r="P209" i="14"/>
  <c r="BK209" i="14"/>
  <c r="J209" i="14"/>
  <c r="BI208" i="14"/>
  <c r="BH208" i="14"/>
  <c r="BG208" i="14"/>
  <c r="BF208" i="14"/>
  <c r="BE208" i="14"/>
  <c r="T208" i="14"/>
  <c r="R208" i="14"/>
  <c r="P208" i="14"/>
  <c r="BK208" i="14"/>
  <c r="J208" i="14"/>
  <c r="BI207" i="14"/>
  <c r="BH207" i="14"/>
  <c r="BG207" i="14"/>
  <c r="BF207" i="14"/>
  <c r="BE207" i="14"/>
  <c r="T207" i="14"/>
  <c r="R207" i="14"/>
  <c r="P207" i="14"/>
  <c r="BK207" i="14"/>
  <c r="J207" i="14"/>
  <c r="BI206" i="14"/>
  <c r="BH206" i="14"/>
  <c r="BG206" i="14"/>
  <c r="BF206" i="14"/>
  <c r="BE206" i="14"/>
  <c r="T206" i="14"/>
  <c r="R206" i="14"/>
  <c r="P206" i="14"/>
  <c r="BK206" i="14"/>
  <c r="J206" i="14"/>
  <c r="BI205" i="14"/>
  <c r="BH205" i="14"/>
  <c r="BG205" i="14"/>
  <c r="BF205" i="14"/>
  <c r="BE205" i="14"/>
  <c r="T205" i="14"/>
  <c r="R205" i="14"/>
  <c r="P205" i="14"/>
  <c r="BK205" i="14"/>
  <c r="J205" i="14"/>
  <c r="BI204" i="14"/>
  <c r="BH204" i="14"/>
  <c r="BG204" i="14"/>
  <c r="BF204" i="14"/>
  <c r="BE204" i="14"/>
  <c r="T204" i="14"/>
  <c r="R204" i="14"/>
  <c r="P204" i="14"/>
  <c r="BK204" i="14"/>
  <c r="J204" i="14"/>
  <c r="BI203" i="14"/>
  <c r="BH203" i="14"/>
  <c r="BG203" i="14"/>
  <c r="BF203" i="14"/>
  <c r="BE203" i="14"/>
  <c r="T203" i="14"/>
  <c r="R203" i="14"/>
  <c r="P203" i="14"/>
  <c r="BK203" i="14"/>
  <c r="J203" i="14"/>
  <c r="BI202" i="14"/>
  <c r="BH202" i="14"/>
  <c r="BG202" i="14"/>
  <c r="BF202" i="14"/>
  <c r="BE202" i="14"/>
  <c r="T202" i="14"/>
  <c r="R202" i="14"/>
  <c r="P202" i="14"/>
  <c r="BK202" i="14"/>
  <c r="J202" i="14"/>
  <c r="BI201" i="14"/>
  <c r="BH201" i="14"/>
  <c r="BG201" i="14"/>
  <c r="BF201" i="14"/>
  <c r="BE201" i="14"/>
  <c r="T201" i="14"/>
  <c r="R201" i="14"/>
  <c r="P201" i="14"/>
  <c r="BK201" i="14"/>
  <c r="J201" i="14"/>
  <c r="BI200" i="14"/>
  <c r="BH200" i="14"/>
  <c r="BG200" i="14"/>
  <c r="BF200" i="14"/>
  <c r="BE200" i="14"/>
  <c r="T200" i="14"/>
  <c r="R200" i="14"/>
  <c r="P200" i="14"/>
  <c r="BK200" i="14"/>
  <c r="J200" i="14"/>
  <c r="BI199" i="14"/>
  <c r="BH199" i="14"/>
  <c r="BG199" i="14"/>
  <c r="BF199" i="14"/>
  <c r="BE199" i="14"/>
  <c r="T199" i="14"/>
  <c r="R199" i="14"/>
  <c r="P199" i="14"/>
  <c r="BK199" i="14"/>
  <c r="J199" i="14"/>
  <c r="BI198" i="14"/>
  <c r="BH198" i="14"/>
  <c r="BG198" i="14"/>
  <c r="BF198" i="14"/>
  <c r="BE198" i="14"/>
  <c r="T198" i="14"/>
  <c r="R198" i="14"/>
  <c r="P198" i="14"/>
  <c r="BK198" i="14"/>
  <c r="J198" i="14"/>
  <c r="BI197" i="14"/>
  <c r="BH197" i="14"/>
  <c r="BG197" i="14"/>
  <c r="BF197" i="14"/>
  <c r="BE197" i="14"/>
  <c r="T197" i="14"/>
  <c r="R197" i="14"/>
  <c r="P197" i="14"/>
  <c r="BK197" i="14"/>
  <c r="J197" i="14"/>
  <c r="BI196" i="14"/>
  <c r="BH196" i="14"/>
  <c r="BG196" i="14"/>
  <c r="BF196" i="14"/>
  <c r="BE196" i="14"/>
  <c r="T196" i="14"/>
  <c r="R196" i="14"/>
  <c r="P196" i="14"/>
  <c r="BK196" i="14"/>
  <c r="J196" i="14"/>
  <c r="BI195" i="14"/>
  <c r="BH195" i="14"/>
  <c r="BG195" i="14"/>
  <c r="BF195" i="14"/>
  <c r="BE195" i="14"/>
  <c r="T195" i="14"/>
  <c r="R195" i="14"/>
  <c r="P195" i="14"/>
  <c r="BK195" i="14"/>
  <c r="J195" i="14"/>
  <c r="BI194" i="14"/>
  <c r="BH194" i="14"/>
  <c r="BG194" i="14"/>
  <c r="BF194" i="14"/>
  <c r="BE194" i="14"/>
  <c r="T194" i="14"/>
  <c r="R194" i="14"/>
  <c r="P194" i="14"/>
  <c r="BK194" i="14"/>
  <c r="J194" i="14"/>
  <c r="BI193" i="14"/>
  <c r="BH193" i="14"/>
  <c r="BG193" i="14"/>
  <c r="BF193" i="14"/>
  <c r="BE193" i="14"/>
  <c r="T193" i="14"/>
  <c r="R193" i="14"/>
  <c r="P193" i="14"/>
  <c r="BK193" i="14"/>
  <c r="J193" i="14"/>
  <c r="BI192" i="14"/>
  <c r="BH192" i="14"/>
  <c r="BG192" i="14"/>
  <c r="BF192" i="14"/>
  <c r="BE192" i="14"/>
  <c r="T192" i="14"/>
  <c r="R192" i="14"/>
  <c r="P192" i="14"/>
  <c r="BK192" i="14"/>
  <c r="J192" i="14"/>
  <c r="BI191" i="14"/>
  <c r="BH191" i="14"/>
  <c r="BG191" i="14"/>
  <c r="BF191" i="14"/>
  <c r="BE191" i="14"/>
  <c r="T191" i="14"/>
  <c r="R191" i="14"/>
  <c r="P191" i="14"/>
  <c r="BK191" i="14"/>
  <c r="J191" i="14"/>
  <c r="BI190" i="14"/>
  <c r="BH190" i="14"/>
  <c r="BG190" i="14"/>
  <c r="BF190" i="14"/>
  <c r="BE190" i="14"/>
  <c r="T190" i="14"/>
  <c r="T189" i="14" s="1"/>
  <c r="R190" i="14"/>
  <c r="R189" i="14" s="1"/>
  <c r="P190" i="14"/>
  <c r="P189" i="14" s="1"/>
  <c r="BK190" i="14"/>
  <c r="BK189" i="14" s="1"/>
  <c r="J189" i="14" s="1"/>
  <c r="J70" i="14" s="1"/>
  <c r="J190" i="14"/>
  <c r="BI188" i="14"/>
  <c r="BH188" i="14"/>
  <c r="BG188" i="14"/>
  <c r="BF188" i="14"/>
  <c r="T188" i="14"/>
  <c r="R188" i="14"/>
  <c r="P188" i="14"/>
  <c r="BK188" i="14"/>
  <c r="J188" i="14"/>
  <c r="BE188" i="14" s="1"/>
  <c r="BI187" i="14"/>
  <c r="BH187" i="14"/>
  <c r="BG187" i="14"/>
  <c r="BF187" i="14"/>
  <c r="T187" i="14"/>
  <c r="R187" i="14"/>
  <c r="P187" i="14"/>
  <c r="BK187" i="14"/>
  <c r="J187" i="14"/>
  <c r="BE187" i="14" s="1"/>
  <c r="BI186" i="14"/>
  <c r="BH186" i="14"/>
  <c r="BG186" i="14"/>
  <c r="BF186" i="14"/>
  <c r="T186" i="14"/>
  <c r="R186" i="14"/>
  <c r="P186" i="14"/>
  <c r="BK186" i="14"/>
  <c r="J186" i="14"/>
  <c r="BE186" i="14" s="1"/>
  <c r="BI185" i="14"/>
  <c r="BH185" i="14"/>
  <c r="BG185" i="14"/>
  <c r="BF185" i="14"/>
  <c r="T185" i="14"/>
  <c r="R185" i="14"/>
  <c r="P185" i="14"/>
  <c r="BK185" i="14"/>
  <c r="J185" i="14"/>
  <c r="BE185" i="14" s="1"/>
  <c r="BI184" i="14"/>
  <c r="BH184" i="14"/>
  <c r="BG184" i="14"/>
  <c r="BF184" i="14"/>
  <c r="T184" i="14"/>
  <c r="R184" i="14"/>
  <c r="P184" i="14"/>
  <c r="BK184" i="14"/>
  <c r="J184" i="14"/>
  <c r="BE184" i="14" s="1"/>
  <c r="BI183" i="14"/>
  <c r="BH183" i="14"/>
  <c r="BG183" i="14"/>
  <c r="BF183" i="14"/>
  <c r="T183" i="14"/>
  <c r="R183" i="14"/>
  <c r="P183" i="14"/>
  <c r="BK183" i="14"/>
  <c r="J183" i="14"/>
  <c r="BE183" i="14" s="1"/>
  <c r="BI182" i="14"/>
  <c r="BH182" i="14"/>
  <c r="BG182" i="14"/>
  <c r="BF182" i="14"/>
  <c r="T182" i="14"/>
  <c r="R182" i="14"/>
  <c r="P182" i="14"/>
  <c r="BK182" i="14"/>
  <c r="J182" i="14"/>
  <c r="BE182" i="14" s="1"/>
  <c r="BI181" i="14"/>
  <c r="BH181" i="14"/>
  <c r="BG181" i="14"/>
  <c r="BF181" i="14"/>
  <c r="T181" i="14"/>
  <c r="R181" i="14"/>
  <c r="P181" i="14"/>
  <c r="BK181" i="14"/>
  <c r="J181" i="14"/>
  <c r="BE181" i="14" s="1"/>
  <c r="BI180" i="14"/>
  <c r="BH180" i="14"/>
  <c r="BG180" i="14"/>
  <c r="BF180" i="14"/>
  <c r="T180" i="14"/>
  <c r="R180" i="14"/>
  <c r="P180" i="14"/>
  <c r="BK180" i="14"/>
  <c r="J180" i="14"/>
  <c r="BE180" i="14" s="1"/>
  <c r="BI179" i="14"/>
  <c r="BH179" i="14"/>
  <c r="BG179" i="14"/>
  <c r="BF179" i="14"/>
  <c r="T179" i="14"/>
  <c r="R179" i="14"/>
  <c r="P179" i="14"/>
  <c r="BK179" i="14"/>
  <c r="J179" i="14"/>
  <c r="BE179" i="14" s="1"/>
  <c r="BI178" i="14"/>
  <c r="BH178" i="14"/>
  <c r="BG178" i="14"/>
  <c r="BF178" i="14"/>
  <c r="T178" i="14"/>
  <c r="R178" i="14"/>
  <c r="P178" i="14"/>
  <c r="BK178" i="14"/>
  <c r="J178" i="14"/>
  <c r="BE178" i="14" s="1"/>
  <c r="BI177" i="14"/>
  <c r="BH177" i="14"/>
  <c r="BG177" i="14"/>
  <c r="BF177" i="14"/>
  <c r="T177" i="14"/>
  <c r="R177" i="14"/>
  <c r="P177" i="14"/>
  <c r="BK177" i="14"/>
  <c r="J177" i="14"/>
  <c r="BE177" i="14" s="1"/>
  <c r="BI176" i="14"/>
  <c r="BH176" i="14"/>
  <c r="BG176" i="14"/>
  <c r="BF176" i="14"/>
  <c r="T176" i="14"/>
  <c r="R176" i="14"/>
  <c r="P176" i="14"/>
  <c r="BK176" i="14"/>
  <c r="J176" i="14"/>
  <c r="BE176" i="14" s="1"/>
  <c r="BI175" i="14"/>
  <c r="BH175" i="14"/>
  <c r="BG175" i="14"/>
  <c r="BF175" i="14"/>
  <c r="T175" i="14"/>
  <c r="R175" i="14"/>
  <c r="P175" i="14"/>
  <c r="BK175" i="14"/>
  <c r="J175" i="14"/>
  <c r="BE175" i="14" s="1"/>
  <c r="BI174" i="14"/>
  <c r="BH174" i="14"/>
  <c r="BG174" i="14"/>
  <c r="BF174" i="14"/>
  <c r="T174" i="14"/>
  <c r="R174" i="14"/>
  <c r="P174" i="14"/>
  <c r="BK174" i="14"/>
  <c r="J174" i="14"/>
  <c r="BE174" i="14" s="1"/>
  <c r="BI173" i="14"/>
  <c r="BH173" i="14"/>
  <c r="BG173" i="14"/>
  <c r="BF173" i="14"/>
  <c r="T173" i="14"/>
  <c r="R173" i="14"/>
  <c r="P173" i="14"/>
  <c r="BK173" i="14"/>
  <c r="J173" i="14"/>
  <c r="BE173" i="14" s="1"/>
  <c r="BI172" i="14"/>
  <c r="BH172" i="14"/>
  <c r="BG172" i="14"/>
  <c r="BF172" i="14"/>
  <c r="T172" i="14"/>
  <c r="R172" i="14"/>
  <c r="P172" i="14"/>
  <c r="BK172" i="14"/>
  <c r="J172" i="14"/>
  <c r="BE172" i="14" s="1"/>
  <c r="BI171" i="14"/>
  <c r="BH171" i="14"/>
  <c r="BG171" i="14"/>
  <c r="BF171" i="14"/>
  <c r="T171" i="14"/>
  <c r="R171" i="14"/>
  <c r="P171" i="14"/>
  <c r="BK171" i="14"/>
  <c r="J171" i="14"/>
  <c r="BE171" i="14" s="1"/>
  <c r="BI170" i="14"/>
  <c r="BH170" i="14"/>
  <c r="BG170" i="14"/>
  <c r="BF170" i="14"/>
  <c r="T170" i="14"/>
  <c r="R170" i="14"/>
  <c r="P170" i="14"/>
  <c r="BK170" i="14"/>
  <c r="J170" i="14"/>
  <c r="BE170" i="14" s="1"/>
  <c r="BI169" i="14"/>
  <c r="BH169" i="14"/>
  <c r="BG169" i="14"/>
  <c r="BF169" i="14"/>
  <c r="T169" i="14"/>
  <c r="R169" i="14"/>
  <c r="P169" i="14"/>
  <c r="BK169" i="14"/>
  <c r="J169" i="14"/>
  <c r="BE169" i="14" s="1"/>
  <c r="BI168" i="14"/>
  <c r="BH168" i="14"/>
  <c r="BG168" i="14"/>
  <c r="BF168" i="14"/>
  <c r="T168" i="14"/>
  <c r="R168" i="14"/>
  <c r="P168" i="14"/>
  <c r="BK168" i="14"/>
  <c r="J168" i="14"/>
  <c r="BE168" i="14" s="1"/>
  <c r="BI167" i="14"/>
  <c r="BH167" i="14"/>
  <c r="BG167" i="14"/>
  <c r="BF167" i="14"/>
  <c r="T167" i="14"/>
  <c r="R167" i="14"/>
  <c r="P167" i="14"/>
  <c r="BK167" i="14"/>
  <c r="J167" i="14"/>
  <c r="BE167" i="14" s="1"/>
  <c r="BI166" i="14"/>
  <c r="BH166" i="14"/>
  <c r="BG166" i="14"/>
  <c r="BF166" i="14"/>
  <c r="T166" i="14"/>
  <c r="R166" i="14"/>
  <c r="P166" i="14"/>
  <c r="BK166" i="14"/>
  <c r="J166" i="14"/>
  <c r="BE166" i="14" s="1"/>
  <c r="BI165" i="14"/>
  <c r="BH165" i="14"/>
  <c r="BG165" i="14"/>
  <c r="BF165" i="14"/>
  <c r="T165" i="14"/>
  <c r="R165" i="14"/>
  <c r="P165" i="14"/>
  <c r="BK165" i="14"/>
  <c r="J165" i="14"/>
  <c r="BE165" i="14" s="1"/>
  <c r="BI164" i="14"/>
  <c r="BH164" i="14"/>
  <c r="BG164" i="14"/>
  <c r="BF164" i="14"/>
  <c r="T164" i="14"/>
  <c r="R164" i="14"/>
  <c r="P164" i="14"/>
  <c r="BK164" i="14"/>
  <c r="J164" i="14"/>
  <c r="BE164" i="14" s="1"/>
  <c r="BI163" i="14"/>
  <c r="BH163" i="14"/>
  <c r="BG163" i="14"/>
  <c r="BF163" i="14"/>
  <c r="T163" i="14"/>
  <c r="R163" i="14"/>
  <c r="P163" i="14"/>
  <c r="BK163" i="14"/>
  <c r="J163" i="14"/>
  <c r="BE163" i="14" s="1"/>
  <c r="BI162" i="14"/>
  <c r="BH162" i="14"/>
  <c r="BG162" i="14"/>
  <c r="BF162" i="14"/>
  <c r="T162" i="14"/>
  <c r="R162" i="14"/>
  <c r="P162" i="14"/>
  <c r="BK162" i="14"/>
  <c r="J162" i="14"/>
  <c r="BE162" i="14" s="1"/>
  <c r="BI161" i="14"/>
  <c r="BH161" i="14"/>
  <c r="BG161" i="14"/>
  <c r="BF161" i="14"/>
  <c r="T161" i="14"/>
  <c r="R161" i="14"/>
  <c r="P161" i="14"/>
  <c r="BK161" i="14"/>
  <c r="J161" i="14"/>
  <c r="BE161" i="14" s="1"/>
  <c r="BI160" i="14"/>
  <c r="BH160" i="14"/>
  <c r="BG160" i="14"/>
  <c r="BF160" i="14"/>
  <c r="T160" i="14"/>
  <c r="R160" i="14"/>
  <c r="P160" i="14"/>
  <c r="BK160" i="14"/>
  <c r="J160" i="14"/>
  <c r="BE160" i="14" s="1"/>
  <c r="BI159" i="14"/>
  <c r="BH159" i="14"/>
  <c r="BG159" i="14"/>
  <c r="BF159" i="14"/>
  <c r="T159" i="14"/>
  <c r="R159" i="14"/>
  <c r="P159" i="14"/>
  <c r="BK159" i="14"/>
  <c r="J159" i="14"/>
  <c r="BE159" i="14" s="1"/>
  <c r="BI158" i="14"/>
  <c r="BH158" i="14"/>
  <c r="BG158" i="14"/>
  <c r="BF158" i="14"/>
  <c r="T158" i="14"/>
  <c r="R158" i="14"/>
  <c r="P158" i="14"/>
  <c r="BK158" i="14"/>
  <c r="J158" i="14"/>
  <c r="BE158" i="14" s="1"/>
  <c r="BI157" i="14"/>
  <c r="BH157" i="14"/>
  <c r="BG157" i="14"/>
  <c r="BF157" i="14"/>
  <c r="T157" i="14"/>
  <c r="R157" i="14"/>
  <c r="P157" i="14"/>
  <c r="BK157" i="14"/>
  <c r="J157" i="14"/>
  <c r="BE157" i="14" s="1"/>
  <c r="BI156" i="14"/>
  <c r="BH156" i="14"/>
  <c r="BG156" i="14"/>
  <c r="BF156" i="14"/>
  <c r="T156" i="14"/>
  <c r="R156" i="14"/>
  <c r="P156" i="14"/>
  <c r="BK156" i="14"/>
  <c r="J156" i="14"/>
  <c r="BE156" i="14" s="1"/>
  <c r="BI155" i="14"/>
  <c r="BH155" i="14"/>
  <c r="BG155" i="14"/>
  <c r="BF155" i="14"/>
  <c r="T155" i="14"/>
  <c r="R155" i="14"/>
  <c r="P155" i="14"/>
  <c r="BK155" i="14"/>
  <c r="J155" i="14"/>
  <c r="BE155" i="14" s="1"/>
  <c r="BI154" i="14"/>
  <c r="BH154" i="14"/>
  <c r="BG154" i="14"/>
  <c r="BF154" i="14"/>
  <c r="T154" i="14"/>
  <c r="R154" i="14"/>
  <c r="P154" i="14"/>
  <c r="BK154" i="14"/>
  <c r="J154" i="14"/>
  <c r="BE154" i="14" s="1"/>
  <c r="BI153" i="14"/>
  <c r="BH153" i="14"/>
  <c r="BG153" i="14"/>
  <c r="BF153" i="14"/>
  <c r="T153" i="14"/>
  <c r="R153" i="14"/>
  <c r="P153" i="14"/>
  <c r="BK153" i="14"/>
  <c r="J153" i="14"/>
  <c r="BE153" i="14" s="1"/>
  <c r="BI152" i="14"/>
  <c r="BH152" i="14"/>
  <c r="BG152" i="14"/>
  <c r="BF152" i="14"/>
  <c r="T152" i="14"/>
  <c r="R152" i="14"/>
  <c r="P152" i="14"/>
  <c r="BK152" i="14"/>
  <c r="J152" i="14"/>
  <c r="BE152" i="14" s="1"/>
  <c r="BI151" i="14"/>
  <c r="BH151" i="14"/>
  <c r="BG151" i="14"/>
  <c r="BF151" i="14"/>
  <c r="T151" i="14"/>
  <c r="R151" i="14"/>
  <c r="P151" i="14"/>
  <c r="BK151" i="14"/>
  <c r="J151" i="14"/>
  <c r="BE151" i="14" s="1"/>
  <c r="BI150" i="14"/>
  <c r="BH150" i="14"/>
  <c r="BG150" i="14"/>
  <c r="BF150" i="14"/>
  <c r="T150" i="14"/>
  <c r="R150" i="14"/>
  <c r="P150" i="14"/>
  <c r="BK150" i="14"/>
  <c r="J150" i="14"/>
  <c r="BE150" i="14" s="1"/>
  <c r="BI149" i="14"/>
  <c r="BH149" i="14"/>
  <c r="BG149" i="14"/>
  <c r="BF149" i="14"/>
  <c r="T149" i="14"/>
  <c r="R149" i="14"/>
  <c r="P149" i="14"/>
  <c r="BK149" i="14"/>
  <c r="J149" i="14"/>
  <c r="BE149" i="14" s="1"/>
  <c r="BI148" i="14"/>
  <c r="BH148" i="14"/>
  <c r="BG148" i="14"/>
  <c r="BF148" i="14"/>
  <c r="T148" i="14"/>
  <c r="R148" i="14"/>
  <c r="P148" i="14"/>
  <c r="BK148" i="14"/>
  <c r="J148" i="14"/>
  <c r="BE148" i="14" s="1"/>
  <c r="BI147" i="14"/>
  <c r="BH147" i="14"/>
  <c r="BG147" i="14"/>
  <c r="BF147" i="14"/>
  <c r="T147" i="14"/>
  <c r="T146" i="14" s="1"/>
  <c r="R147" i="14"/>
  <c r="R146" i="14" s="1"/>
  <c r="P147" i="14"/>
  <c r="P146" i="14" s="1"/>
  <c r="BK147" i="14"/>
  <c r="BK146" i="14" s="1"/>
  <c r="J146" i="14" s="1"/>
  <c r="J69" i="14" s="1"/>
  <c r="J147" i="14"/>
  <c r="BE147" i="14" s="1"/>
  <c r="BI145" i="14"/>
  <c r="BH145" i="14"/>
  <c r="BG145" i="14"/>
  <c r="BF145" i="14"/>
  <c r="BE145" i="14"/>
  <c r="T145" i="14"/>
  <c r="R145" i="14"/>
  <c r="P145" i="14"/>
  <c r="BK145" i="14"/>
  <c r="J145" i="14"/>
  <c r="BI144" i="14"/>
  <c r="BH144" i="14"/>
  <c r="BG144" i="14"/>
  <c r="BF144" i="14"/>
  <c r="BE144" i="14"/>
  <c r="T144" i="14"/>
  <c r="R144" i="14"/>
  <c r="P144" i="14"/>
  <c r="BK144" i="14"/>
  <c r="J144" i="14"/>
  <c r="BI143" i="14"/>
  <c r="BH143" i="14"/>
  <c r="BG143" i="14"/>
  <c r="BF143" i="14"/>
  <c r="BE143" i="14"/>
  <c r="T143" i="14"/>
  <c r="R143" i="14"/>
  <c r="P143" i="14"/>
  <c r="BK143" i="14"/>
  <c r="J143" i="14"/>
  <c r="BI142" i="14"/>
  <c r="BH142" i="14"/>
  <c r="BG142" i="14"/>
  <c r="BF142" i="14"/>
  <c r="BE142" i="14"/>
  <c r="T142" i="14"/>
  <c r="R142" i="14"/>
  <c r="P142" i="14"/>
  <c r="BK142" i="14"/>
  <c r="J142" i="14"/>
  <c r="BI141" i="14"/>
  <c r="BH141" i="14"/>
  <c r="BG141" i="14"/>
  <c r="BF141" i="14"/>
  <c r="BE141" i="14"/>
  <c r="T141" i="14"/>
  <c r="R141" i="14"/>
  <c r="P141" i="14"/>
  <c r="BK141" i="14"/>
  <c r="J141" i="14"/>
  <c r="BI140" i="14"/>
  <c r="BH140" i="14"/>
  <c r="BG140" i="14"/>
  <c r="BF140" i="14"/>
  <c r="BE140" i="14"/>
  <c r="T140" i="14"/>
  <c r="R140" i="14"/>
  <c r="P140" i="14"/>
  <c r="BK140" i="14"/>
  <c r="J140" i="14"/>
  <c r="BI139" i="14"/>
  <c r="BH139" i="14"/>
  <c r="BG139" i="14"/>
  <c r="BF139" i="14"/>
  <c r="BE139" i="14"/>
  <c r="T139" i="14"/>
  <c r="R139" i="14"/>
  <c r="P139" i="14"/>
  <c r="BK139" i="14"/>
  <c r="J139" i="14"/>
  <c r="BI138" i="14"/>
  <c r="BH138" i="14"/>
  <c r="BG138" i="14"/>
  <c r="BF138" i="14"/>
  <c r="BE138" i="14"/>
  <c r="T138" i="14"/>
  <c r="R138" i="14"/>
  <c r="P138" i="14"/>
  <c r="BK138" i="14"/>
  <c r="J138" i="14"/>
  <c r="BI137" i="14"/>
  <c r="BH137" i="14"/>
  <c r="BG137" i="14"/>
  <c r="BF137" i="14"/>
  <c r="BE137" i="14"/>
  <c r="T137" i="14"/>
  <c r="R137" i="14"/>
  <c r="P137" i="14"/>
  <c r="BK137" i="14"/>
  <c r="J137" i="14"/>
  <c r="BI136" i="14"/>
  <c r="BH136" i="14"/>
  <c r="BG136" i="14"/>
  <c r="BF136" i="14"/>
  <c r="BE136" i="14"/>
  <c r="T136" i="14"/>
  <c r="R136" i="14"/>
  <c r="P136" i="14"/>
  <c r="BK136" i="14"/>
  <c r="J136" i="14"/>
  <c r="BI135" i="14"/>
  <c r="BH135" i="14"/>
  <c r="BG135" i="14"/>
  <c r="BF135" i="14"/>
  <c r="BE135" i="14"/>
  <c r="T135" i="14"/>
  <c r="R135" i="14"/>
  <c r="P135" i="14"/>
  <c r="BK135" i="14"/>
  <c r="J135" i="14"/>
  <c r="BI134" i="14"/>
  <c r="BH134" i="14"/>
  <c r="BG134" i="14"/>
  <c r="BF134" i="14"/>
  <c r="BE134" i="14"/>
  <c r="T134" i="14"/>
  <c r="R134" i="14"/>
  <c r="P134" i="14"/>
  <c r="BK134" i="14"/>
  <c r="J134" i="14"/>
  <c r="BI133" i="14"/>
  <c r="BH133" i="14"/>
  <c r="BG133" i="14"/>
  <c r="BF133" i="14"/>
  <c r="BE133" i="14"/>
  <c r="T133" i="14"/>
  <c r="R133" i="14"/>
  <c r="P133" i="14"/>
  <c r="BK133" i="14"/>
  <c r="J133" i="14"/>
  <c r="BI132" i="14"/>
  <c r="BH132" i="14"/>
  <c r="BG132" i="14"/>
  <c r="BF132" i="14"/>
  <c r="BE132" i="14"/>
  <c r="T132" i="14"/>
  <c r="R132" i="14"/>
  <c r="P132" i="14"/>
  <c r="BK132" i="14"/>
  <c r="J132" i="14"/>
  <c r="BI131" i="14"/>
  <c r="BH131" i="14"/>
  <c r="BG131" i="14"/>
  <c r="BF131" i="14"/>
  <c r="BE131" i="14"/>
  <c r="T131" i="14"/>
  <c r="R131" i="14"/>
  <c r="P131" i="14"/>
  <c r="BK131" i="14"/>
  <c r="J131" i="14"/>
  <c r="BI130" i="14"/>
  <c r="BH130" i="14"/>
  <c r="BG130" i="14"/>
  <c r="BF130" i="14"/>
  <c r="BE130" i="14"/>
  <c r="T130" i="14"/>
  <c r="T129" i="14" s="1"/>
  <c r="R130" i="14"/>
  <c r="R129" i="14" s="1"/>
  <c r="P130" i="14"/>
  <c r="P129" i="14" s="1"/>
  <c r="BK130" i="14"/>
  <c r="BK129" i="14" s="1"/>
  <c r="J129" i="14" s="1"/>
  <c r="J68" i="14" s="1"/>
  <c r="J130" i="14"/>
  <c r="BI128" i="14"/>
  <c r="BH128" i="14"/>
  <c r="BG128" i="14"/>
  <c r="BF128" i="14"/>
  <c r="T128" i="14"/>
  <c r="R128" i="14"/>
  <c r="P128" i="14"/>
  <c r="BK128" i="14"/>
  <c r="J128" i="14"/>
  <c r="BE128" i="14" s="1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P126" i="14"/>
  <c r="BK126" i="14"/>
  <c r="J126" i="14"/>
  <c r="BE126" i="14" s="1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BG124" i="14"/>
  <c r="BF124" i="14"/>
  <c r="T124" i="14"/>
  <c r="R124" i="14"/>
  <c r="P124" i="14"/>
  <c r="BK124" i="14"/>
  <c r="J124" i="14"/>
  <c r="BE124" i="14" s="1"/>
  <c r="BI123" i="14"/>
  <c r="BH123" i="14"/>
  <c r="BG123" i="14"/>
  <c r="BF123" i="14"/>
  <c r="T123" i="14"/>
  <c r="R123" i="14"/>
  <c r="P123" i="14"/>
  <c r="BK123" i="14"/>
  <c r="J123" i="14"/>
  <c r="BE123" i="14" s="1"/>
  <c r="BI122" i="14"/>
  <c r="BH122" i="14"/>
  <c r="BG122" i="14"/>
  <c r="BF122" i="14"/>
  <c r="T122" i="14"/>
  <c r="R122" i="14"/>
  <c r="P122" i="14"/>
  <c r="BK122" i="14"/>
  <c r="J122" i="14"/>
  <c r="BE122" i="14" s="1"/>
  <c r="BI121" i="14"/>
  <c r="BH121" i="14"/>
  <c r="BG121" i="14"/>
  <c r="BF121" i="14"/>
  <c r="T121" i="14"/>
  <c r="R121" i="14"/>
  <c r="P121" i="14"/>
  <c r="BK121" i="14"/>
  <c r="J121" i="14"/>
  <c r="BE121" i="14" s="1"/>
  <c r="BI120" i="14"/>
  <c r="BH120" i="14"/>
  <c r="BG120" i="14"/>
  <c r="BF120" i="14"/>
  <c r="T120" i="14"/>
  <c r="R120" i="14"/>
  <c r="P120" i="14"/>
  <c r="BK120" i="14"/>
  <c r="J120" i="14"/>
  <c r="BE120" i="14" s="1"/>
  <c r="BI119" i="14"/>
  <c r="BH119" i="14"/>
  <c r="BG119" i="14"/>
  <c r="BF119" i="14"/>
  <c r="T119" i="14"/>
  <c r="R119" i="14"/>
  <c r="P119" i="14"/>
  <c r="BK119" i="14"/>
  <c r="J119" i="14"/>
  <c r="BE119" i="14" s="1"/>
  <c r="BI118" i="14"/>
  <c r="BH118" i="14"/>
  <c r="BG118" i="14"/>
  <c r="BF118" i="14"/>
  <c r="T118" i="14"/>
  <c r="R118" i="14"/>
  <c r="P118" i="14"/>
  <c r="BK118" i="14"/>
  <c r="J118" i="14"/>
  <c r="BE118" i="14" s="1"/>
  <c r="BI117" i="14"/>
  <c r="BH117" i="14"/>
  <c r="BG117" i="14"/>
  <c r="BF117" i="14"/>
  <c r="T117" i="14"/>
  <c r="R117" i="14"/>
  <c r="P117" i="14"/>
  <c r="BK117" i="14"/>
  <c r="J117" i="14"/>
  <c r="BE117" i="14" s="1"/>
  <c r="BI116" i="14"/>
  <c r="BH116" i="14"/>
  <c r="BG116" i="14"/>
  <c r="BF116" i="14"/>
  <c r="T116" i="14"/>
  <c r="R116" i="14"/>
  <c r="P116" i="14"/>
  <c r="BK116" i="14"/>
  <c r="J116" i="14"/>
  <c r="BE116" i="14" s="1"/>
  <c r="BI115" i="14"/>
  <c r="BH115" i="14"/>
  <c r="BG115" i="14"/>
  <c r="BF115" i="14"/>
  <c r="T115" i="14"/>
  <c r="R115" i="14"/>
  <c r="P115" i="14"/>
  <c r="BK115" i="14"/>
  <c r="J115" i="14"/>
  <c r="BE115" i="14" s="1"/>
  <c r="BI114" i="14"/>
  <c r="BH114" i="14"/>
  <c r="BG114" i="14"/>
  <c r="BF114" i="14"/>
  <c r="T114" i="14"/>
  <c r="R114" i="14"/>
  <c r="P114" i="14"/>
  <c r="BK114" i="14"/>
  <c r="J114" i="14"/>
  <c r="BE114" i="14" s="1"/>
  <c r="BI113" i="14"/>
  <c r="BH113" i="14"/>
  <c r="BG113" i="14"/>
  <c r="BF113" i="14"/>
  <c r="T113" i="14"/>
  <c r="R113" i="14"/>
  <c r="P113" i="14"/>
  <c r="BK113" i="14"/>
  <c r="J113" i="14"/>
  <c r="BE113" i="14" s="1"/>
  <c r="BI112" i="14"/>
  <c r="BH112" i="14"/>
  <c r="BG112" i="14"/>
  <c r="BF112" i="14"/>
  <c r="T112" i="14"/>
  <c r="R112" i="14"/>
  <c r="P112" i="14"/>
  <c r="BK112" i="14"/>
  <c r="J112" i="14"/>
  <c r="BE112" i="14" s="1"/>
  <c r="BI111" i="14"/>
  <c r="BH111" i="14"/>
  <c r="BG111" i="14"/>
  <c r="BF111" i="14"/>
  <c r="T111" i="14"/>
  <c r="R111" i="14"/>
  <c r="P111" i="14"/>
  <c r="BK111" i="14"/>
  <c r="J111" i="14"/>
  <c r="BE111" i="14" s="1"/>
  <c r="BI110" i="14"/>
  <c r="BH110" i="14"/>
  <c r="BG110" i="14"/>
  <c r="BF110" i="14"/>
  <c r="T110" i="14"/>
  <c r="R110" i="14"/>
  <c r="P110" i="14"/>
  <c r="BK110" i="14"/>
  <c r="J110" i="14"/>
  <c r="BE110" i="14" s="1"/>
  <c r="BI109" i="14"/>
  <c r="BH109" i="14"/>
  <c r="BG109" i="14"/>
  <c r="BF109" i="14"/>
  <c r="T109" i="14"/>
  <c r="T108" i="14" s="1"/>
  <c r="R109" i="14"/>
  <c r="R108" i="14" s="1"/>
  <c r="P109" i="14"/>
  <c r="P108" i="14" s="1"/>
  <c r="BK109" i="14"/>
  <c r="BK108" i="14" s="1"/>
  <c r="J108" i="14" s="1"/>
  <c r="J67" i="14" s="1"/>
  <c r="J109" i="14"/>
  <c r="BE109" i="14" s="1"/>
  <c r="BI107" i="14"/>
  <c r="BH107" i="14"/>
  <c r="BG107" i="14"/>
  <c r="BF107" i="14"/>
  <c r="BE107" i="14"/>
  <c r="T107" i="14"/>
  <c r="R107" i="14"/>
  <c r="P107" i="14"/>
  <c r="BK107" i="14"/>
  <c r="J107" i="14"/>
  <c r="BI106" i="14"/>
  <c r="BH106" i="14"/>
  <c r="BG106" i="14"/>
  <c r="BF106" i="14"/>
  <c r="BE106" i="14"/>
  <c r="T106" i="14"/>
  <c r="R106" i="14"/>
  <c r="P106" i="14"/>
  <c r="BK106" i="14"/>
  <c r="J106" i="14"/>
  <c r="BI105" i="14"/>
  <c r="BH105" i="14"/>
  <c r="BG105" i="14"/>
  <c r="BF105" i="14"/>
  <c r="BE105" i="14"/>
  <c r="T105" i="14"/>
  <c r="R105" i="14"/>
  <c r="P105" i="14"/>
  <c r="BK105" i="14"/>
  <c r="J105" i="14"/>
  <c r="BI104" i="14"/>
  <c r="BH104" i="14"/>
  <c r="BG104" i="14"/>
  <c r="BF104" i="14"/>
  <c r="BE104" i="14"/>
  <c r="T104" i="14"/>
  <c r="R104" i="14"/>
  <c r="P104" i="14"/>
  <c r="BK104" i="14"/>
  <c r="J104" i="14"/>
  <c r="BI103" i="14"/>
  <c r="BH103" i="14"/>
  <c r="BG103" i="14"/>
  <c r="BF103" i="14"/>
  <c r="BE103" i="14"/>
  <c r="T103" i="14"/>
  <c r="R103" i="14"/>
  <c r="P103" i="14"/>
  <c r="BK103" i="14"/>
  <c r="J103" i="14"/>
  <c r="BI102" i="14"/>
  <c r="BH102" i="14"/>
  <c r="BG102" i="14"/>
  <c r="BF102" i="14"/>
  <c r="BE102" i="14"/>
  <c r="T102" i="14"/>
  <c r="R102" i="14"/>
  <c r="P102" i="14"/>
  <c r="BK102" i="14"/>
  <c r="J102" i="14"/>
  <c r="BI101" i="14"/>
  <c r="BH101" i="14"/>
  <c r="BG101" i="14"/>
  <c r="BF101" i="14"/>
  <c r="BE101" i="14"/>
  <c r="T101" i="14"/>
  <c r="R101" i="14"/>
  <c r="P101" i="14"/>
  <c r="BK101" i="14"/>
  <c r="J101" i="14"/>
  <c r="BI100" i="14"/>
  <c r="BH100" i="14"/>
  <c r="BG100" i="14"/>
  <c r="BF100" i="14"/>
  <c r="BE100" i="14"/>
  <c r="T100" i="14"/>
  <c r="R100" i="14"/>
  <c r="P100" i="14"/>
  <c r="BK100" i="14"/>
  <c r="J100" i="14"/>
  <c r="BI99" i="14"/>
  <c r="F38" i="14" s="1"/>
  <c r="BD69" i="1" s="1"/>
  <c r="BH99" i="14"/>
  <c r="F37" i="14" s="1"/>
  <c r="BC69" i="1" s="1"/>
  <c r="BG99" i="14"/>
  <c r="F36" i="14" s="1"/>
  <c r="BB69" i="1" s="1"/>
  <c r="BF99" i="14"/>
  <c r="J35" i="14" s="1"/>
  <c r="AW69" i="1" s="1"/>
  <c r="BE99" i="14"/>
  <c r="J34" i="14" s="1"/>
  <c r="AV69" i="1" s="1"/>
  <c r="T99" i="14"/>
  <c r="T98" i="14" s="1"/>
  <c r="R99" i="14"/>
  <c r="R98" i="14" s="1"/>
  <c r="R97" i="14" s="1"/>
  <c r="R96" i="14" s="1"/>
  <c r="P99" i="14"/>
  <c r="P98" i="14" s="1"/>
  <c r="P97" i="14" s="1"/>
  <c r="P96" i="14" s="1"/>
  <c r="AU69" i="1" s="1"/>
  <c r="BK99" i="14"/>
  <c r="BK98" i="14" s="1"/>
  <c r="J99" i="14"/>
  <c r="J92" i="14"/>
  <c r="F92" i="14"/>
  <c r="F90" i="14"/>
  <c r="E88" i="14"/>
  <c r="E82" i="14"/>
  <c r="J59" i="14"/>
  <c r="F59" i="14"/>
  <c r="F57" i="14"/>
  <c r="E55" i="14"/>
  <c r="J22" i="14"/>
  <c r="E22" i="14"/>
  <c r="F60" i="14" s="1"/>
  <c r="J21" i="14"/>
  <c r="J16" i="14"/>
  <c r="J57" i="14" s="1"/>
  <c r="E7" i="14"/>
  <c r="E49" i="14" s="1"/>
  <c r="AY68" i="1"/>
  <c r="AX68" i="1"/>
  <c r="BI457" i="13"/>
  <c r="BH457" i="13"/>
  <c r="BG457" i="13"/>
  <c r="BF457" i="13"/>
  <c r="BE457" i="13"/>
  <c r="T457" i="13"/>
  <c r="R457" i="13"/>
  <c r="P457" i="13"/>
  <c r="BK457" i="13"/>
  <c r="J457" i="13"/>
  <c r="BI454" i="13"/>
  <c r="BH454" i="13"/>
  <c r="BG454" i="13"/>
  <c r="BF454" i="13"/>
  <c r="BE454" i="13"/>
  <c r="T454" i="13"/>
  <c r="R454" i="13"/>
  <c r="P454" i="13"/>
  <c r="BK454" i="13"/>
  <c r="J454" i="13"/>
  <c r="BI451" i="13"/>
  <c r="BH451" i="13"/>
  <c r="BG451" i="13"/>
  <c r="BF451" i="13"/>
  <c r="BE451" i="13"/>
  <c r="T451" i="13"/>
  <c r="R451" i="13"/>
  <c r="P451" i="13"/>
  <c r="BK451" i="13"/>
  <c r="J451" i="13"/>
  <c r="BI448" i="13"/>
  <c r="BH448" i="13"/>
  <c r="BG448" i="13"/>
  <c r="BF448" i="13"/>
  <c r="BE448" i="13"/>
  <c r="T448" i="13"/>
  <c r="R448" i="13"/>
  <c r="P448" i="13"/>
  <c r="BK448" i="13"/>
  <c r="J448" i="13"/>
  <c r="BI443" i="13"/>
  <c r="BH443" i="13"/>
  <c r="BG443" i="13"/>
  <c r="BF443" i="13"/>
  <c r="BE443" i="13"/>
  <c r="T443" i="13"/>
  <c r="R443" i="13"/>
  <c r="P443" i="13"/>
  <c r="BK443" i="13"/>
  <c r="J443" i="13"/>
  <c r="BI437" i="13"/>
  <c r="BH437" i="13"/>
  <c r="BG437" i="13"/>
  <c r="BF437" i="13"/>
  <c r="BE437" i="13"/>
  <c r="T437" i="13"/>
  <c r="R437" i="13"/>
  <c r="P437" i="13"/>
  <c r="BK437" i="13"/>
  <c r="J437" i="13"/>
  <c r="BI434" i="13"/>
  <c r="BH434" i="13"/>
  <c r="BG434" i="13"/>
  <c r="BF434" i="13"/>
  <c r="BE434" i="13"/>
  <c r="T434" i="13"/>
  <c r="R434" i="13"/>
  <c r="P434" i="13"/>
  <c r="BK434" i="13"/>
  <c r="J434" i="13"/>
  <c r="BI429" i="13"/>
  <c r="BH429" i="13"/>
  <c r="BG429" i="13"/>
  <c r="BF429" i="13"/>
  <c r="BE429" i="13"/>
  <c r="T429" i="13"/>
  <c r="R429" i="13"/>
  <c r="P429" i="13"/>
  <c r="BK429" i="13"/>
  <c r="J429" i="13"/>
  <c r="BI426" i="13"/>
  <c r="BH426" i="13"/>
  <c r="BG426" i="13"/>
  <c r="BF426" i="13"/>
  <c r="BE426" i="13"/>
  <c r="T426" i="13"/>
  <c r="R426" i="13"/>
  <c r="P426" i="13"/>
  <c r="BK426" i="13"/>
  <c r="J426" i="13"/>
  <c r="BI422" i="13"/>
  <c r="BH422" i="13"/>
  <c r="BG422" i="13"/>
  <c r="BF422" i="13"/>
  <c r="BE422" i="13"/>
  <c r="T422" i="13"/>
  <c r="R422" i="13"/>
  <c r="P422" i="13"/>
  <c r="BK422" i="13"/>
  <c r="J422" i="13"/>
  <c r="BI421" i="13"/>
  <c r="BH421" i="13"/>
  <c r="BG421" i="13"/>
  <c r="BF421" i="13"/>
  <c r="BE421" i="13"/>
  <c r="T421" i="13"/>
  <c r="R421" i="13"/>
  <c r="P421" i="13"/>
  <c r="BK421" i="13"/>
  <c r="J421" i="13"/>
  <c r="BI420" i="13"/>
  <c r="BH420" i="13"/>
  <c r="BG420" i="13"/>
  <c r="BF420" i="13"/>
  <c r="BE420" i="13"/>
  <c r="T420" i="13"/>
  <c r="R420" i="13"/>
  <c r="P420" i="13"/>
  <c r="BK420" i="13"/>
  <c r="J420" i="13"/>
  <c r="BI417" i="13"/>
  <c r="BH417" i="13"/>
  <c r="BG417" i="13"/>
  <c r="BF417" i="13"/>
  <c r="BE417" i="13"/>
  <c r="T417" i="13"/>
  <c r="R417" i="13"/>
  <c r="P417" i="13"/>
  <c r="BK417" i="13"/>
  <c r="J417" i="13"/>
  <c r="BI416" i="13"/>
  <c r="BH416" i="13"/>
  <c r="BG416" i="13"/>
  <c r="BF416" i="13"/>
  <c r="BE416" i="13"/>
  <c r="T416" i="13"/>
  <c r="R416" i="13"/>
  <c r="P416" i="13"/>
  <c r="BK416" i="13"/>
  <c r="J416" i="13"/>
  <c r="BI413" i="13"/>
  <c r="BH413" i="13"/>
  <c r="BG413" i="13"/>
  <c r="BF413" i="13"/>
  <c r="BE413" i="13"/>
  <c r="T413" i="13"/>
  <c r="R413" i="13"/>
  <c r="P413" i="13"/>
  <c r="BK413" i="13"/>
  <c r="J413" i="13"/>
  <c r="BI412" i="13"/>
  <c r="BH412" i="13"/>
  <c r="BG412" i="13"/>
  <c r="BF412" i="13"/>
  <c r="BE412" i="13"/>
  <c r="T412" i="13"/>
  <c r="R412" i="13"/>
  <c r="P412" i="13"/>
  <c r="BK412" i="13"/>
  <c r="J412" i="13"/>
  <c r="BI409" i="13"/>
  <c r="BH409" i="13"/>
  <c r="BG409" i="13"/>
  <c r="BF409" i="13"/>
  <c r="BE409" i="13"/>
  <c r="T409" i="13"/>
  <c r="R409" i="13"/>
  <c r="P409" i="13"/>
  <c r="BK409" i="13"/>
  <c r="J409" i="13"/>
  <c r="BI408" i="13"/>
  <c r="BH408" i="13"/>
  <c r="BG408" i="13"/>
  <c r="BF408" i="13"/>
  <c r="BE408" i="13"/>
  <c r="T408" i="13"/>
  <c r="R408" i="13"/>
  <c r="P408" i="13"/>
  <c r="BK408" i="13"/>
  <c r="J408" i="13"/>
  <c r="BI405" i="13"/>
  <c r="BH405" i="13"/>
  <c r="BG405" i="13"/>
  <c r="BF405" i="13"/>
  <c r="BE405" i="13"/>
  <c r="T405" i="13"/>
  <c r="R405" i="13"/>
  <c r="P405" i="13"/>
  <c r="BK405" i="13"/>
  <c r="J405" i="13"/>
  <c r="BI404" i="13"/>
  <c r="BH404" i="13"/>
  <c r="BG404" i="13"/>
  <c r="BF404" i="13"/>
  <c r="BE404" i="13"/>
  <c r="T404" i="13"/>
  <c r="R404" i="13"/>
  <c r="P404" i="13"/>
  <c r="BK404" i="13"/>
  <c r="J404" i="13"/>
  <c r="BI401" i="13"/>
  <c r="BH401" i="13"/>
  <c r="BG401" i="13"/>
  <c r="BF401" i="13"/>
  <c r="BE401" i="13"/>
  <c r="T401" i="13"/>
  <c r="R401" i="13"/>
  <c r="P401" i="13"/>
  <c r="BK401" i="13"/>
  <c r="J401" i="13"/>
  <c r="BI394" i="13"/>
  <c r="BH394" i="13"/>
  <c r="BG394" i="13"/>
  <c r="BF394" i="13"/>
  <c r="BE394" i="13"/>
  <c r="T394" i="13"/>
  <c r="R394" i="13"/>
  <c r="P394" i="13"/>
  <c r="BK394" i="13"/>
  <c r="J394" i="13"/>
  <c r="BI391" i="13"/>
  <c r="BH391" i="13"/>
  <c r="BG391" i="13"/>
  <c r="BF391" i="13"/>
  <c r="BE391" i="13"/>
  <c r="T391" i="13"/>
  <c r="R391" i="13"/>
  <c r="P391" i="13"/>
  <c r="BK391" i="13"/>
  <c r="J391" i="13"/>
  <c r="BI386" i="13"/>
  <c r="BH386" i="13"/>
  <c r="BG386" i="13"/>
  <c r="BF386" i="13"/>
  <c r="BE386" i="13"/>
  <c r="T386" i="13"/>
  <c r="R386" i="13"/>
  <c r="P386" i="13"/>
  <c r="BK386" i="13"/>
  <c r="J386" i="13"/>
  <c r="BI385" i="13"/>
  <c r="BH385" i="13"/>
  <c r="BG385" i="13"/>
  <c r="BF385" i="13"/>
  <c r="BE385" i="13"/>
  <c r="T385" i="13"/>
  <c r="R385" i="13"/>
  <c r="P385" i="13"/>
  <c r="BK385" i="13"/>
  <c r="J385" i="13"/>
  <c r="BI382" i="13"/>
  <c r="BH382" i="13"/>
  <c r="BG382" i="13"/>
  <c r="BF382" i="13"/>
  <c r="BE382" i="13"/>
  <c r="T382" i="13"/>
  <c r="R382" i="13"/>
  <c r="P382" i="13"/>
  <c r="BK382" i="13"/>
  <c r="J382" i="13"/>
  <c r="BI379" i="13"/>
  <c r="BH379" i="13"/>
  <c r="BG379" i="13"/>
  <c r="BF379" i="13"/>
  <c r="BE379" i="13"/>
  <c r="T379" i="13"/>
  <c r="R379" i="13"/>
  <c r="P379" i="13"/>
  <c r="BK379" i="13"/>
  <c r="J379" i="13"/>
  <c r="BI376" i="13"/>
  <c r="BH376" i="13"/>
  <c r="BG376" i="13"/>
  <c r="BF376" i="13"/>
  <c r="BE376" i="13"/>
  <c r="T376" i="13"/>
  <c r="R376" i="13"/>
  <c r="P376" i="13"/>
  <c r="BK376" i="13"/>
  <c r="J376" i="13"/>
  <c r="BI372" i="13"/>
  <c r="BH372" i="13"/>
  <c r="BG372" i="13"/>
  <c r="BF372" i="13"/>
  <c r="BE372" i="13"/>
  <c r="T372" i="13"/>
  <c r="R372" i="13"/>
  <c r="P372" i="13"/>
  <c r="BK372" i="13"/>
  <c r="J372" i="13"/>
  <c r="BI367" i="13"/>
  <c r="BH367" i="13"/>
  <c r="BG367" i="13"/>
  <c r="BF367" i="13"/>
  <c r="BE367" i="13"/>
  <c r="T367" i="13"/>
  <c r="R367" i="13"/>
  <c r="P367" i="13"/>
  <c r="BK367" i="13"/>
  <c r="J367" i="13"/>
  <c r="BI362" i="13"/>
  <c r="BH362" i="13"/>
  <c r="BG362" i="13"/>
  <c r="BF362" i="13"/>
  <c r="BE362" i="13"/>
  <c r="T362" i="13"/>
  <c r="R362" i="13"/>
  <c r="P362" i="13"/>
  <c r="BK362" i="13"/>
  <c r="J362" i="13"/>
  <c r="BI354" i="13"/>
  <c r="BH354" i="13"/>
  <c r="BG354" i="13"/>
  <c r="BF354" i="13"/>
  <c r="BE354" i="13"/>
  <c r="T354" i="13"/>
  <c r="R354" i="13"/>
  <c r="P354" i="13"/>
  <c r="BK354" i="13"/>
  <c r="J354" i="13"/>
  <c r="BI353" i="13"/>
  <c r="BH353" i="13"/>
  <c r="BG353" i="13"/>
  <c r="BF353" i="13"/>
  <c r="BE353" i="13"/>
  <c r="T353" i="13"/>
  <c r="R353" i="13"/>
  <c r="P353" i="13"/>
  <c r="BK353" i="13"/>
  <c r="J353" i="13"/>
  <c r="BI352" i="13"/>
  <c r="BH352" i="13"/>
  <c r="BG352" i="13"/>
  <c r="BF352" i="13"/>
  <c r="BE352" i="13"/>
  <c r="T352" i="13"/>
  <c r="R352" i="13"/>
  <c r="P352" i="13"/>
  <c r="BK352" i="13"/>
  <c r="J352" i="13"/>
  <c r="BI348" i="13"/>
  <c r="BH348" i="13"/>
  <c r="BG348" i="13"/>
  <c r="BF348" i="13"/>
  <c r="BE348" i="13"/>
  <c r="T348" i="13"/>
  <c r="R348" i="13"/>
  <c r="P348" i="13"/>
  <c r="BK348" i="13"/>
  <c r="J348" i="13"/>
  <c r="BI346" i="13"/>
  <c r="BH346" i="13"/>
  <c r="BG346" i="13"/>
  <c r="BF346" i="13"/>
  <c r="BE346" i="13"/>
  <c r="T346" i="13"/>
  <c r="R346" i="13"/>
  <c r="P346" i="13"/>
  <c r="BK346" i="13"/>
  <c r="J346" i="13"/>
  <c r="BI342" i="13"/>
  <c r="BH342" i="13"/>
  <c r="BG342" i="13"/>
  <c r="BF342" i="13"/>
  <c r="BE342" i="13"/>
  <c r="T342" i="13"/>
  <c r="R342" i="13"/>
  <c r="P342" i="13"/>
  <c r="BK342" i="13"/>
  <c r="J342" i="13"/>
  <c r="BI341" i="13"/>
  <c r="BH341" i="13"/>
  <c r="BG341" i="13"/>
  <c r="BF341" i="13"/>
  <c r="BE341" i="13"/>
  <c r="T341" i="13"/>
  <c r="R341" i="13"/>
  <c r="P341" i="13"/>
  <c r="BK341" i="13"/>
  <c r="J341" i="13"/>
  <c r="BI338" i="13"/>
  <c r="BH338" i="13"/>
  <c r="BG338" i="13"/>
  <c r="BF338" i="13"/>
  <c r="BE338" i="13"/>
  <c r="T338" i="13"/>
  <c r="R338" i="13"/>
  <c r="P338" i="13"/>
  <c r="BK338" i="13"/>
  <c r="J338" i="13"/>
  <c r="BI333" i="13"/>
  <c r="BH333" i="13"/>
  <c r="BG333" i="13"/>
  <c r="BF333" i="13"/>
  <c r="BE333" i="13"/>
  <c r="T333" i="13"/>
  <c r="R333" i="13"/>
  <c r="P333" i="13"/>
  <c r="BK333" i="13"/>
  <c r="J333" i="13"/>
  <c r="BI325" i="13"/>
  <c r="BH325" i="13"/>
  <c r="BG325" i="13"/>
  <c r="BF325" i="13"/>
  <c r="BE325" i="13"/>
  <c r="T325" i="13"/>
  <c r="R325" i="13"/>
  <c r="P325" i="13"/>
  <c r="P324" i="13" s="1"/>
  <c r="BK325" i="13"/>
  <c r="BK324" i="13" s="1"/>
  <c r="J324" i="13" s="1"/>
  <c r="J71" i="13" s="1"/>
  <c r="J325" i="13"/>
  <c r="BI323" i="13"/>
  <c r="BH323" i="13"/>
  <c r="BG323" i="13"/>
  <c r="BF323" i="13"/>
  <c r="T323" i="13"/>
  <c r="R323" i="13"/>
  <c r="P323" i="13"/>
  <c r="BK323" i="13"/>
  <c r="J323" i="13"/>
  <c r="BE323" i="13" s="1"/>
  <c r="BI322" i="13"/>
  <c r="BH322" i="13"/>
  <c r="BG322" i="13"/>
  <c r="BF322" i="13"/>
  <c r="T322" i="13"/>
  <c r="R322" i="13"/>
  <c r="P322" i="13"/>
  <c r="BK322" i="13"/>
  <c r="J322" i="13"/>
  <c r="BE322" i="13" s="1"/>
  <c r="BI321" i="13"/>
  <c r="BH321" i="13"/>
  <c r="BG321" i="13"/>
  <c r="BF321" i="13"/>
  <c r="T321" i="13"/>
  <c r="R321" i="13"/>
  <c r="P321" i="13"/>
  <c r="BK321" i="13"/>
  <c r="J321" i="13"/>
  <c r="BE321" i="13" s="1"/>
  <c r="BI320" i="13"/>
  <c r="BH320" i="13"/>
  <c r="BG320" i="13"/>
  <c r="BF320" i="13"/>
  <c r="T320" i="13"/>
  <c r="R320" i="13"/>
  <c r="P320" i="13"/>
  <c r="BK320" i="13"/>
  <c r="J320" i="13"/>
  <c r="BE320" i="13" s="1"/>
  <c r="BI317" i="13"/>
  <c r="BH317" i="13"/>
  <c r="BG317" i="13"/>
  <c r="BF317" i="13"/>
  <c r="T317" i="13"/>
  <c r="R317" i="13"/>
  <c r="P317" i="13"/>
  <c r="BK317" i="13"/>
  <c r="J317" i="13"/>
  <c r="BE317" i="13" s="1"/>
  <c r="BI314" i="13"/>
  <c r="BH314" i="13"/>
  <c r="BG314" i="13"/>
  <c r="BF314" i="13"/>
  <c r="T314" i="13"/>
  <c r="R314" i="13"/>
  <c r="P314" i="13"/>
  <c r="BK314" i="13"/>
  <c r="J314" i="13"/>
  <c r="BE314" i="13" s="1"/>
  <c r="BI310" i="13"/>
  <c r="BH310" i="13"/>
  <c r="BG310" i="13"/>
  <c r="BF310" i="13"/>
  <c r="T310" i="13"/>
  <c r="R310" i="13"/>
  <c r="P310" i="13"/>
  <c r="BK310" i="13"/>
  <c r="J310" i="13"/>
  <c r="BE310" i="13" s="1"/>
  <c r="BI303" i="13"/>
  <c r="BH303" i="13"/>
  <c r="BG303" i="13"/>
  <c r="BF303" i="13"/>
  <c r="T303" i="13"/>
  <c r="R303" i="13"/>
  <c r="P303" i="13"/>
  <c r="BK303" i="13"/>
  <c r="J303" i="13"/>
  <c r="BE303" i="13" s="1"/>
  <c r="BI300" i="13"/>
  <c r="BH300" i="13"/>
  <c r="BG300" i="13"/>
  <c r="BF300" i="13"/>
  <c r="T300" i="13"/>
  <c r="R300" i="13"/>
  <c r="P300" i="13"/>
  <c r="BK300" i="13"/>
  <c r="J300" i="13"/>
  <c r="BE300" i="13" s="1"/>
  <c r="BI297" i="13"/>
  <c r="BH297" i="13"/>
  <c r="BG297" i="13"/>
  <c r="BF297" i="13"/>
  <c r="T297" i="13"/>
  <c r="R297" i="13"/>
  <c r="P297" i="13"/>
  <c r="BK297" i="13"/>
  <c r="J297" i="13"/>
  <c r="BE297" i="13" s="1"/>
  <c r="BI289" i="13"/>
  <c r="BH289" i="13"/>
  <c r="BG289" i="13"/>
  <c r="BF289" i="13"/>
  <c r="T289" i="13"/>
  <c r="R289" i="13"/>
  <c r="P289" i="13"/>
  <c r="BK289" i="13"/>
  <c r="J289" i="13"/>
  <c r="BE289" i="13" s="1"/>
  <c r="BI288" i="13"/>
  <c r="BH288" i="13"/>
  <c r="BG288" i="13"/>
  <c r="BF288" i="13"/>
  <c r="T288" i="13"/>
  <c r="R288" i="13"/>
  <c r="P288" i="13"/>
  <c r="BK288" i="13"/>
  <c r="J288" i="13"/>
  <c r="BE288" i="13" s="1"/>
  <c r="BI287" i="13"/>
  <c r="BH287" i="13"/>
  <c r="BG287" i="13"/>
  <c r="BF287" i="13"/>
  <c r="T287" i="13"/>
  <c r="R287" i="13"/>
  <c r="P287" i="13"/>
  <c r="BK287" i="13"/>
  <c r="J287" i="13"/>
  <c r="BE287" i="13" s="1"/>
  <c r="BI277" i="13"/>
  <c r="BH277" i="13"/>
  <c r="BG277" i="13"/>
  <c r="BF277" i="13"/>
  <c r="T277" i="13"/>
  <c r="R277" i="13"/>
  <c r="P277" i="13"/>
  <c r="BK277" i="13"/>
  <c r="J277" i="13"/>
  <c r="BE277" i="13" s="1"/>
  <c r="BI272" i="13"/>
  <c r="BH272" i="13"/>
  <c r="BG272" i="13"/>
  <c r="BF272" i="13"/>
  <c r="T272" i="13"/>
  <c r="R272" i="13"/>
  <c r="P272" i="13"/>
  <c r="BK272" i="13"/>
  <c r="J272" i="13"/>
  <c r="BE272" i="13" s="1"/>
  <c r="BI264" i="13"/>
  <c r="BH264" i="13"/>
  <c r="BG264" i="13"/>
  <c r="BF264" i="13"/>
  <c r="T264" i="13"/>
  <c r="R264" i="13"/>
  <c r="P264" i="13"/>
  <c r="BK264" i="13"/>
  <c r="J264" i="13"/>
  <c r="BE264" i="13" s="1"/>
  <c r="BI259" i="13"/>
  <c r="BH259" i="13"/>
  <c r="BG259" i="13"/>
  <c r="BF259" i="13"/>
  <c r="T259" i="13"/>
  <c r="R259" i="13"/>
  <c r="P259" i="13"/>
  <c r="BK259" i="13"/>
  <c r="J259" i="13"/>
  <c r="BE259" i="13" s="1"/>
  <c r="BI242" i="13"/>
  <c r="BH242" i="13"/>
  <c r="BG242" i="13"/>
  <c r="BF242" i="13"/>
  <c r="T242" i="13"/>
  <c r="R242" i="13"/>
  <c r="P242" i="13"/>
  <c r="BK242" i="13"/>
  <c r="J242" i="13"/>
  <c r="BE242" i="13" s="1"/>
  <c r="BI237" i="13"/>
  <c r="BH237" i="13"/>
  <c r="BG237" i="13"/>
  <c r="BF237" i="13"/>
  <c r="T237" i="13"/>
  <c r="R237" i="13"/>
  <c r="P237" i="13"/>
  <c r="BK237" i="13"/>
  <c r="J237" i="13"/>
  <c r="BE237" i="13" s="1"/>
  <c r="BI232" i="13"/>
  <c r="BH232" i="13"/>
  <c r="BG232" i="13"/>
  <c r="BF232" i="13"/>
  <c r="T232" i="13"/>
  <c r="R232" i="13"/>
  <c r="P232" i="13"/>
  <c r="BK232" i="13"/>
  <c r="J232" i="13"/>
  <c r="BE232" i="13" s="1"/>
  <c r="BI227" i="13"/>
  <c r="BH227" i="13"/>
  <c r="BG227" i="13"/>
  <c r="BF227" i="13"/>
  <c r="T227" i="13"/>
  <c r="R227" i="13"/>
  <c r="P227" i="13"/>
  <c r="BK227" i="13"/>
  <c r="J227" i="13"/>
  <c r="BE227" i="13" s="1"/>
  <c r="BI224" i="13"/>
  <c r="BH224" i="13"/>
  <c r="BG224" i="13"/>
  <c r="BF224" i="13"/>
  <c r="T224" i="13"/>
  <c r="R224" i="13"/>
  <c r="P224" i="13"/>
  <c r="BK224" i="13"/>
  <c r="J224" i="13"/>
  <c r="BE224" i="13" s="1"/>
  <c r="BI219" i="13"/>
  <c r="BH219" i="13"/>
  <c r="BG219" i="13"/>
  <c r="BF219" i="13"/>
  <c r="T219" i="13"/>
  <c r="R219" i="13"/>
  <c r="P219" i="13"/>
  <c r="BK219" i="13"/>
  <c r="J219" i="13"/>
  <c r="BE219" i="13" s="1"/>
  <c r="BI211" i="13"/>
  <c r="BH211" i="13"/>
  <c r="BG211" i="13"/>
  <c r="BF211" i="13"/>
  <c r="T211" i="13"/>
  <c r="R211" i="13"/>
  <c r="P211" i="13"/>
  <c r="BK211" i="13"/>
  <c r="J211" i="13"/>
  <c r="BE211" i="13" s="1"/>
  <c r="BI200" i="13"/>
  <c r="BH200" i="13"/>
  <c r="BG200" i="13"/>
  <c r="BF200" i="13"/>
  <c r="T200" i="13"/>
  <c r="R200" i="13"/>
  <c r="P200" i="13"/>
  <c r="BK200" i="13"/>
  <c r="J200" i="13"/>
  <c r="BE200" i="13" s="1"/>
  <c r="BI181" i="13"/>
  <c r="BH181" i="13"/>
  <c r="BG181" i="13"/>
  <c r="BF181" i="13"/>
  <c r="T181" i="13"/>
  <c r="R181" i="13"/>
  <c r="P181" i="13"/>
  <c r="BK181" i="13"/>
  <c r="J181" i="13"/>
  <c r="BE181" i="13" s="1"/>
  <c r="BI180" i="13"/>
  <c r="BH180" i="13"/>
  <c r="BG180" i="13"/>
  <c r="BF180" i="13"/>
  <c r="T180" i="13"/>
  <c r="R180" i="13"/>
  <c r="P180" i="13"/>
  <c r="BK180" i="13"/>
  <c r="J180" i="13"/>
  <c r="BE180" i="13" s="1"/>
  <c r="BI179" i="13"/>
  <c r="BH179" i="13"/>
  <c r="BG179" i="13"/>
  <c r="BF179" i="13"/>
  <c r="T179" i="13"/>
  <c r="R179" i="13"/>
  <c r="P179" i="13"/>
  <c r="BK179" i="13"/>
  <c r="J179" i="13"/>
  <c r="BE179" i="13" s="1"/>
  <c r="BI178" i="13"/>
  <c r="BH178" i="13"/>
  <c r="BG178" i="13"/>
  <c r="BF178" i="13"/>
  <c r="T178" i="13"/>
  <c r="T177" i="13" s="1"/>
  <c r="R178" i="13"/>
  <c r="P178" i="13"/>
  <c r="BK178" i="13"/>
  <c r="BK177" i="13" s="1"/>
  <c r="J177" i="13" s="1"/>
  <c r="J70" i="13" s="1"/>
  <c r="J178" i="13"/>
  <c r="BE178" i="13" s="1"/>
  <c r="BI176" i="13"/>
  <c r="BH176" i="13"/>
  <c r="BG176" i="13"/>
  <c r="BF176" i="13"/>
  <c r="BE176" i="13"/>
  <c r="T176" i="13"/>
  <c r="R176" i="13"/>
  <c r="P176" i="13"/>
  <c r="BK176" i="13"/>
  <c r="J176" i="13"/>
  <c r="BI175" i="13"/>
  <c r="BH175" i="13"/>
  <c r="BG175" i="13"/>
  <c r="BF175" i="13"/>
  <c r="BE175" i="13"/>
  <c r="T175" i="13"/>
  <c r="R175" i="13"/>
  <c r="P175" i="13"/>
  <c r="BK175" i="13"/>
  <c r="J175" i="13"/>
  <c r="BI174" i="13"/>
  <c r="BH174" i="13"/>
  <c r="BG174" i="13"/>
  <c r="BF174" i="13"/>
  <c r="BE174" i="13"/>
  <c r="T174" i="13"/>
  <c r="R174" i="13"/>
  <c r="P174" i="13"/>
  <c r="BK174" i="13"/>
  <c r="J174" i="13"/>
  <c r="BI171" i="13"/>
  <c r="BH171" i="13"/>
  <c r="BG171" i="13"/>
  <c r="BF171" i="13"/>
  <c r="BE171" i="13"/>
  <c r="T171" i="13"/>
  <c r="R171" i="13"/>
  <c r="P171" i="13"/>
  <c r="BK171" i="13"/>
  <c r="J171" i="13"/>
  <c r="BI167" i="13"/>
  <c r="BH167" i="13"/>
  <c r="BG167" i="13"/>
  <c r="BF167" i="13"/>
  <c r="BE167" i="13"/>
  <c r="T167" i="13"/>
  <c r="R167" i="13"/>
  <c r="P167" i="13"/>
  <c r="BK167" i="13"/>
  <c r="J167" i="13"/>
  <c r="BI164" i="13"/>
  <c r="BH164" i="13"/>
  <c r="BG164" i="13"/>
  <c r="BF164" i="13"/>
  <c r="BE164" i="13"/>
  <c r="T164" i="13"/>
  <c r="R164" i="13"/>
  <c r="P164" i="13"/>
  <c r="BK164" i="13"/>
  <c r="J164" i="13"/>
  <c r="BI163" i="13"/>
  <c r="BH163" i="13"/>
  <c r="BG163" i="13"/>
  <c r="BF163" i="13"/>
  <c r="BE163" i="13"/>
  <c r="T163" i="13"/>
  <c r="R163" i="13"/>
  <c r="P163" i="13"/>
  <c r="BK163" i="13"/>
  <c r="J163" i="13"/>
  <c r="BI159" i="13"/>
  <c r="BH159" i="13"/>
  <c r="BG159" i="13"/>
  <c r="BF159" i="13"/>
  <c r="BE159" i="13"/>
  <c r="T159" i="13"/>
  <c r="R159" i="13"/>
  <c r="P159" i="13"/>
  <c r="BK159" i="13"/>
  <c r="J159" i="13"/>
  <c r="BI158" i="13"/>
  <c r="BH158" i="13"/>
  <c r="BG158" i="13"/>
  <c r="BF158" i="13"/>
  <c r="BE158" i="13"/>
  <c r="T158" i="13"/>
  <c r="R158" i="13"/>
  <c r="P158" i="13"/>
  <c r="BK158" i="13"/>
  <c r="J158" i="13"/>
  <c r="BI151" i="13"/>
  <c r="BH151" i="13"/>
  <c r="BG151" i="13"/>
  <c r="BF151" i="13"/>
  <c r="BE151" i="13"/>
  <c r="T151" i="13"/>
  <c r="R151" i="13"/>
  <c r="P151" i="13"/>
  <c r="BK151" i="13"/>
  <c r="J151" i="13"/>
  <c r="BI145" i="13"/>
  <c r="BH145" i="13"/>
  <c r="BG145" i="13"/>
  <c r="BF145" i="13"/>
  <c r="BE145" i="13"/>
  <c r="T145" i="13"/>
  <c r="R145" i="13"/>
  <c r="P145" i="13"/>
  <c r="BK145" i="13"/>
  <c r="J145" i="13"/>
  <c r="BI139" i="13"/>
  <c r="BH139" i="13"/>
  <c r="BG139" i="13"/>
  <c r="BF139" i="13"/>
  <c r="BE139" i="13"/>
  <c r="T139" i="13"/>
  <c r="R139" i="13"/>
  <c r="P139" i="13"/>
  <c r="BK139" i="13"/>
  <c r="J139" i="13"/>
  <c r="BI136" i="13"/>
  <c r="BH136" i="13"/>
  <c r="BG136" i="13"/>
  <c r="BF136" i="13"/>
  <c r="BE136" i="13"/>
  <c r="T136" i="13"/>
  <c r="R136" i="13"/>
  <c r="P136" i="13"/>
  <c r="BK136" i="13"/>
  <c r="J136" i="13"/>
  <c r="BI133" i="13"/>
  <c r="BH133" i="13"/>
  <c r="BG133" i="13"/>
  <c r="BF133" i="13"/>
  <c r="BE133" i="13"/>
  <c r="T133" i="13"/>
  <c r="R133" i="13"/>
  <c r="P133" i="13"/>
  <c r="BK133" i="13"/>
  <c r="J133" i="13"/>
  <c r="BI130" i="13"/>
  <c r="BH130" i="13"/>
  <c r="BG130" i="13"/>
  <c r="BF130" i="13"/>
  <c r="BE130" i="13"/>
  <c r="T130" i="13"/>
  <c r="R130" i="13"/>
  <c r="P130" i="13"/>
  <c r="BK130" i="13"/>
  <c r="J130" i="13"/>
  <c r="BI127" i="13"/>
  <c r="BH127" i="13"/>
  <c r="BG127" i="13"/>
  <c r="BF127" i="13"/>
  <c r="BE127" i="13"/>
  <c r="T127" i="13"/>
  <c r="R127" i="13"/>
  <c r="P127" i="13"/>
  <c r="BK127" i="13"/>
  <c r="J127" i="13"/>
  <c r="BI124" i="13"/>
  <c r="BH124" i="13"/>
  <c r="BG124" i="13"/>
  <c r="BF124" i="13"/>
  <c r="BE124" i="13"/>
  <c r="T124" i="13"/>
  <c r="R124" i="13"/>
  <c r="P124" i="13"/>
  <c r="BK124" i="13"/>
  <c r="J124" i="13"/>
  <c r="BI121" i="13"/>
  <c r="BH121" i="13"/>
  <c r="BG121" i="13"/>
  <c r="BF121" i="13"/>
  <c r="BE121" i="13"/>
  <c r="T121" i="13"/>
  <c r="R121" i="13"/>
  <c r="P121" i="13"/>
  <c r="BK121" i="13"/>
  <c r="J121" i="13"/>
  <c r="BI118" i="13"/>
  <c r="BH118" i="13"/>
  <c r="BG118" i="13"/>
  <c r="BF118" i="13"/>
  <c r="BE118" i="13"/>
  <c r="T118" i="13"/>
  <c r="R118" i="13"/>
  <c r="P118" i="13"/>
  <c r="BK118" i="13"/>
  <c r="J118" i="13"/>
  <c r="BI115" i="13"/>
  <c r="BH115" i="13"/>
  <c r="BG115" i="13"/>
  <c r="BF115" i="13"/>
  <c r="BE115" i="13"/>
  <c r="T115" i="13"/>
  <c r="R115" i="13"/>
  <c r="P115" i="13"/>
  <c r="BK115" i="13"/>
  <c r="J115" i="13"/>
  <c r="BI111" i="13"/>
  <c r="BH111" i="13"/>
  <c r="BG111" i="13"/>
  <c r="BF111" i="13"/>
  <c r="BE111" i="13"/>
  <c r="T111" i="13"/>
  <c r="T110" i="13" s="1"/>
  <c r="R111" i="13"/>
  <c r="R110" i="13" s="1"/>
  <c r="P111" i="13"/>
  <c r="BK111" i="13"/>
  <c r="J111" i="13"/>
  <c r="BI109" i="13"/>
  <c r="BH109" i="13"/>
  <c r="BG109" i="13"/>
  <c r="BF109" i="13"/>
  <c r="T109" i="13"/>
  <c r="R109" i="13"/>
  <c r="P109" i="13"/>
  <c r="BK109" i="13"/>
  <c r="J109" i="13"/>
  <c r="BE109" i="13" s="1"/>
  <c r="BI107" i="13"/>
  <c r="BH107" i="13"/>
  <c r="BG107" i="13"/>
  <c r="BF107" i="13"/>
  <c r="T107" i="13"/>
  <c r="R107" i="13"/>
  <c r="P107" i="13"/>
  <c r="BK107" i="13"/>
  <c r="J107" i="13"/>
  <c r="BE107" i="13" s="1"/>
  <c r="BI104" i="13"/>
  <c r="BH104" i="13"/>
  <c r="BG104" i="13"/>
  <c r="BF104" i="13"/>
  <c r="T104" i="13"/>
  <c r="R104" i="13"/>
  <c r="R103" i="13" s="1"/>
  <c r="P104" i="13"/>
  <c r="P103" i="13" s="1"/>
  <c r="BK104" i="13"/>
  <c r="J104" i="13"/>
  <c r="BE104" i="13" s="1"/>
  <c r="BI101" i="13"/>
  <c r="BH101" i="13"/>
  <c r="BG101" i="13"/>
  <c r="BF101" i="13"/>
  <c r="T101" i="13"/>
  <c r="R101" i="13"/>
  <c r="P101" i="13"/>
  <c r="BK101" i="13"/>
  <c r="J101" i="13"/>
  <c r="BE101" i="13" s="1"/>
  <c r="BI99" i="13"/>
  <c r="BH99" i="13"/>
  <c r="BG99" i="13"/>
  <c r="BF99" i="13"/>
  <c r="T99" i="13"/>
  <c r="R99" i="13"/>
  <c r="P99" i="13"/>
  <c r="BK99" i="13"/>
  <c r="J99" i="13"/>
  <c r="BE99" i="13" s="1"/>
  <c r="BI98" i="13"/>
  <c r="BH98" i="13"/>
  <c r="BG98" i="13"/>
  <c r="BF98" i="13"/>
  <c r="F35" i="13" s="1"/>
  <c r="BA68" i="1" s="1"/>
  <c r="T98" i="13"/>
  <c r="R98" i="13"/>
  <c r="R97" i="13" s="1"/>
  <c r="R96" i="13" s="1"/>
  <c r="P98" i="13"/>
  <c r="P97" i="13" s="1"/>
  <c r="P96" i="13" s="1"/>
  <c r="BK98" i="13"/>
  <c r="J98" i="13"/>
  <c r="BE98" i="13" s="1"/>
  <c r="J91" i="13"/>
  <c r="F91" i="13"/>
  <c r="J89" i="13"/>
  <c r="F89" i="13"/>
  <c r="E87" i="13"/>
  <c r="F60" i="13"/>
  <c r="J59" i="13"/>
  <c r="F59" i="13"/>
  <c r="F57" i="13"/>
  <c r="E55" i="13"/>
  <c r="J22" i="13"/>
  <c r="E22" i="13"/>
  <c r="F92" i="13" s="1"/>
  <c r="J21" i="13"/>
  <c r="J16" i="13"/>
  <c r="J57" i="13" s="1"/>
  <c r="E7" i="13"/>
  <c r="E49" i="13" s="1"/>
  <c r="BK108" i="12"/>
  <c r="J108" i="12" s="1"/>
  <c r="J69" i="12" s="1"/>
  <c r="AY67" i="1"/>
  <c r="AX67" i="1"/>
  <c r="BI153" i="12"/>
  <c r="BH153" i="12"/>
  <c r="BG153" i="12"/>
  <c r="BF153" i="12"/>
  <c r="BE153" i="12"/>
  <c r="T153" i="12"/>
  <c r="R153" i="12"/>
  <c r="P153" i="12"/>
  <c r="BK153" i="12"/>
  <c r="J153" i="12"/>
  <c r="BI152" i="12"/>
  <c r="BH152" i="12"/>
  <c r="BG152" i="12"/>
  <c r="BF152" i="12"/>
  <c r="BE152" i="12"/>
  <c r="T152" i="12"/>
  <c r="R152" i="12"/>
  <c r="P152" i="12"/>
  <c r="BK152" i="12"/>
  <c r="J152" i="12"/>
  <c r="BI151" i="12"/>
  <c r="BH151" i="12"/>
  <c r="BG151" i="12"/>
  <c r="BF151" i="12"/>
  <c r="BE151" i="12"/>
  <c r="T151" i="12"/>
  <c r="R151" i="12"/>
  <c r="P151" i="12"/>
  <c r="BK151" i="12"/>
  <c r="J151" i="12"/>
  <c r="BI150" i="12"/>
  <c r="BH150" i="12"/>
  <c r="BG150" i="12"/>
  <c r="BF150" i="12"/>
  <c r="BE150" i="12"/>
  <c r="T150" i="12"/>
  <c r="R150" i="12"/>
  <c r="P150" i="12"/>
  <c r="BK150" i="12"/>
  <c r="J150" i="12"/>
  <c r="BI149" i="12"/>
  <c r="BH149" i="12"/>
  <c r="BG149" i="12"/>
  <c r="BF149" i="12"/>
  <c r="BE149" i="12"/>
  <c r="T149" i="12"/>
  <c r="R149" i="12"/>
  <c r="P149" i="12"/>
  <c r="BK149" i="12"/>
  <c r="J149" i="12"/>
  <c r="BI148" i="12"/>
  <c r="BH148" i="12"/>
  <c r="BG148" i="12"/>
  <c r="BF148" i="12"/>
  <c r="BE148" i="12"/>
  <c r="T148" i="12"/>
  <c r="R148" i="12"/>
  <c r="P148" i="12"/>
  <c r="BK148" i="12"/>
  <c r="J148" i="12"/>
  <c r="BI147" i="12"/>
  <c r="BH147" i="12"/>
  <c r="BG147" i="12"/>
  <c r="BF147" i="12"/>
  <c r="BE147" i="12"/>
  <c r="T147" i="12"/>
  <c r="R147" i="12"/>
  <c r="P147" i="12"/>
  <c r="BK147" i="12"/>
  <c r="J147" i="12"/>
  <c r="BI146" i="12"/>
  <c r="BH146" i="12"/>
  <c r="BG146" i="12"/>
  <c r="BF146" i="12"/>
  <c r="BE146" i="12"/>
  <c r="T146" i="12"/>
  <c r="R146" i="12"/>
  <c r="P146" i="12"/>
  <c r="BK146" i="12"/>
  <c r="J146" i="12"/>
  <c r="BI145" i="12"/>
  <c r="BH145" i="12"/>
  <c r="BG145" i="12"/>
  <c r="BF145" i="12"/>
  <c r="BE145" i="12"/>
  <c r="T145" i="12"/>
  <c r="R145" i="12"/>
  <c r="P145" i="12"/>
  <c r="BK145" i="12"/>
  <c r="J145" i="12"/>
  <c r="BI144" i="12"/>
  <c r="BH144" i="12"/>
  <c r="BG144" i="12"/>
  <c r="BF144" i="12"/>
  <c r="BE144" i="12"/>
  <c r="T144" i="12"/>
  <c r="R144" i="12"/>
  <c r="P144" i="12"/>
  <c r="BK144" i="12"/>
  <c r="J144" i="12"/>
  <c r="BI143" i="12"/>
  <c r="BH143" i="12"/>
  <c r="BG143" i="12"/>
  <c r="BF143" i="12"/>
  <c r="BE143" i="12"/>
  <c r="T143" i="12"/>
  <c r="R143" i="12"/>
  <c r="P143" i="12"/>
  <c r="BK143" i="12"/>
  <c r="J143" i="12"/>
  <c r="BI142" i="12"/>
  <c r="BH142" i="12"/>
  <c r="BG142" i="12"/>
  <c r="BF142" i="12"/>
  <c r="BE142" i="12"/>
  <c r="T142" i="12"/>
  <c r="R142" i="12"/>
  <c r="P142" i="12"/>
  <c r="BK142" i="12"/>
  <c r="J142" i="12"/>
  <c r="BI141" i="12"/>
  <c r="BH141" i="12"/>
  <c r="BG141" i="12"/>
  <c r="BF141" i="12"/>
  <c r="BE141" i="12"/>
  <c r="T141" i="12"/>
  <c r="R141" i="12"/>
  <c r="P141" i="12"/>
  <c r="BK141" i="12"/>
  <c r="J141" i="12"/>
  <c r="BI140" i="12"/>
  <c r="BH140" i="12"/>
  <c r="BG140" i="12"/>
  <c r="BF140" i="12"/>
  <c r="BE140" i="12"/>
  <c r="T140" i="12"/>
  <c r="R140" i="12"/>
  <c r="P140" i="12"/>
  <c r="BK140" i="12"/>
  <c r="J140" i="12"/>
  <c r="BI139" i="12"/>
  <c r="BH139" i="12"/>
  <c r="BG139" i="12"/>
  <c r="BF139" i="12"/>
  <c r="BE139" i="12"/>
  <c r="T139" i="12"/>
  <c r="R139" i="12"/>
  <c r="P139" i="12"/>
  <c r="BK139" i="12"/>
  <c r="J139" i="12"/>
  <c r="BI138" i="12"/>
  <c r="BH138" i="12"/>
  <c r="BG138" i="12"/>
  <c r="BF138" i="12"/>
  <c r="BE138" i="12"/>
  <c r="T138" i="12"/>
  <c r="R138" i="12"/>
  <c r="P138" i="12"/>
  <c r="BK138" i="12"/>
  <c r="J138" i="12"/>
  <c r="BI137" i="12"/>
  <c r="BH137" i="12"/>
  <c r="BG137" i="12"/>
  <c r="BF137" i="12"/>
  <c r="BE137" i="12"/>
  <c r="T137" i="12"/>
  <c r="R137" i="12"/>
  <c r="P137" i="12"/>
  <c r="BK137" i="12"/>
  <c r="J137" i="12"/>
  <c r="BI136" i="12"/>
  <c r="BH136" i="12"/>
  <c r="BG136" i="12"/>
  <c r="BF136" i="12"/>
  <c r="BE136" i="12"/>
  <c r="T136" i="12"/>
  <c r="R136" i="12"/>
  <c r="P136" i="12"/>
  <c r="BK136" i="12"/>
  <c r="J136" i="12"/>
  <c r="BI135" i="12"/>
  <c r="BH135" i="12"/>
  <c r="BG135" i="12"/>
  <c r="BF135" i="12"/>
  <c r="BE135" i="12"/>
  <c r="T135" i="12"/>
  <c r="T134" i="12" s="1"/>
  <c r="R135" i="12"/>
  <c r="R134" i="12" s="1"/>
  <c r="P135" i="12"/>
  <c r="P134" i="12" s="1"/>
  <c r="BK135" i="12"/>
  <c r="BK134" i="12" s="1"/>
  <c r="J134" i="12" s="1"/>
  <c r="J72" i="12" s="1"/>
  <c r="J135" i="12"/>
  <c r="BI133" i="12"/>
  <c r="BH133" i="12"/>
  <c r="BG133" i="12"/>
  <c r="BF133" i="12"/>
  <c r="T133" i="12"/>
  <c r="R133" i="12"/>
  <c r="P133" i="12"/>
  <c r="BK133" i="12"/>
  <c r="J133" i="12"/>
  <c r="BE133" i="12" s="1"/>
  <c r="BI132" i="12"/>
  <c r="BH132" i="12"/>
  <c r="BG132" i="12"/>
  <c r="BF132" i="12"/>
  <c r="T132" i="12"/>
  <c r="R132" i="12"/>
  <c r="P132" i="12"/>
  <c r="BK132" i="12"/>
  <c r="J132" i="12"/>
  <c r="BE132" i="12" s="1"/>
  <c r="BI131" i="12"/>
  <c r="BH131" i="12"/>
  <c r="BG131" i="12"/>
  <c r="BF131" i="12"/>
  <c r="T131" i="12"/>
  <c r="R131" i="12"/>
  <c r="P131" i="12"/>
  <c r="BK131" i="12"/>
  <c r="J131" i="12"/>
  <c r="BE131" i="12" s="1"/>
  <c r="BI130" i="12"/>
  <c r="BH130" i="12"/>
  <c r="BG130" i="12"/>
  <c r="BF130" i="12"/>
  <c r="T130" i="12"/>
  <c r="R130" i="12"/>
  <c r="P130" i="12"/>
  <c r="BK130" i="12"/>
  <c r="J130" i="12"/>
  <c r="BE130" i="12" s="1"/>
  <c r="BI129" i="12"/>
  <c r="BH129" i="12"/>
  <c r="BG129" i="12"/>
  <c r="BF129" i="12"/>
  <c r="T129" i="12"/>
  <c r="R129" i="12"/>
  <c r="P129" i="12"/>
  <c r="BK129" i="12"/>
  <c r="J129" i="12"/>
  <c r="BE129" i="12" s="1"/>
  <c r="BI128" i="12"/>
  <c r="BH128" i="12"/>
  <c r="BG128" i="12"/>
  <c r="BF128" i="12"/>
  <c r="T128" i="12"/>
  <c r="R128" i="12"/>
  <c r="P128" i="12"/>
  <c r="BK128" i="12"/>
  <c r="J128" i="12"/>
  <c r="BE128" i="12" s="1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R126" i="12"/>
  <c r="P126" i="12"/>
  <c r="BK126" i="12"/>
  <c r="J126" i="12"/>
  <c r="BE126" i="12" s="1"/>
  <c r="BI125" i="12"/>
  <c r="BH125" i="12"/>
  <c r="BG125" i="12"/>
  <c r="BF125" i="12"/>
  <c r="T125" i="12"/>
  <c r="R125" i="12"/>
  <c r="P125" i="12"/>
  <c r="BK125" i="12"/>
  <c r="J125" i="12"/>
  <c r="BE125" i="12" s="1"/>
  <c r="BI124" i="12"/>
  <c r="BH124" i="12"/>
  <c r="BG124" i="12"/>
  <c r="BF124" i="12"/>
  <c r="T124" i="12"/>
  <c r="R124" i="12"/>
  <c r="P124" i="12"/>
  <c r="BK124" i="12"/>
  <c r="J124" i="12"/>
  <c r="BE124" i="12" s="1"/>
  <c r="BI123" i="12"/>
  <c r="BH123" i="12"/>
  <c r="BG123" i="12"/>
  <c r="BF123" i="12"/>
  <c r="T123" i="12"/>
  <c r="R123" i="12"/>
  <c r="P123" i="12"/>
  <c r="BK123" i="12"/>
  <c r="J123" i="12"/>
  <c r="BE123" i="12" s="1"/>
  <c r="BI122" i="12"/>
  <c r="BH122" i="12"/>
  <c r="BG122" i="12"/>
  <c r="BF122" i="12"/>
  <c r="T122" i="12"/>
  <c r="R122" i="12"/>
  <c r="P122" i="12"/>
  <c r="BK122" i="12"/>
  <c r="J122" i="12"/>
  <c r="BE122" i="12" s="1"/>
  <c r="BI121" i="12"/>
  <c r="BH121" i="12"/>
  <c r="BG121" i="12"/>
  <c r="BF121" i="12"/>
  <c r="T121" i="12"/>
  <c r="R121" i="12"/>
  <c r="P121" i="12"/>
  <c r="BK121" i="12"/>
  <c r="J121" i="12"/>
  <c r="BE121" i="12" s="1"/>
  <c r="BI120" i="12"/>
  <c r="BH120" i="12"/>
  <c r="BG120" i="12"/>
  <c r="BF120" i="12"/>
  <c r="T120" i="12"/>
  <c r="R120" i="12"/>
  <c r="P120" i="12"/>
  <c r="BK120" i="12"/>
  <c r="J120" i="12"/>
  <c r="BE120" i="12" s="1"/>
  <c r="BI119" i="12"/>
  <c r="BH119" i="12"/>
  <c r="BG119" i="12"/>
  <c r="BF119" i="12"/>
  <c r="T119" i="12"/>
  <c r="T118" i="12" s="1"/>
  <c r="R119" i="12"/>
  <c r="R118" i="12" s="1"/>
  <c r="P119" i="12"/>
  <c r="P118" i="12" s="1"/>
  <c r="BK119" i="12"/>
  <c r="BK118" i="12" s="1"/>
  <c r="J118" i="12" s="1"/>
  <c r="J71" i="12" s="1"/>
  <c r="J119" i="12"/>
  <c r="BE119" i="12" s="1"/>
  <c r="BI117" i="12"/>
  <c r="BH117" i="12"/>
  <c r="BG117" i="12"/>
  <c r="BF117" i="12"/>
  <c r="BE117" i="12"/>
  <c r="T117" i="12"/>
  <c r="R117" i="12"/>
  <c r="P117" i="12"/>
  <c r="BK117" i="12"/>
  <c r="J117" i="12"/>
  <c r="BI116" i="12"/>
  <c r="BH116" i="12"/>
  <c r="BG116" i="12"/>
  <c r="BF116" i="12"/>
  <c r="BE116" i="12"/>
  <c r="T116" i="12"/>
  <c r="R116" i="12"/>
  <c r="P116" i="12"/>
  <c r="BK116" i="12"/>
  <c r="J116" i="12"/>
  <c r="BI115" i="12"/>
  <c r="BH115" i="12"/>
  <c r="BG115" i="12"/>
  <c r="BF115" i="12"/>
  <c r="BE115" i="12"/>
  <c r="T115" i="12"/>
  <c r="T114" i="12" s="1"/>
  <c r="R115" i="12"/>
  <c r="R114" i="12" s="1"/>
  <c r="P115" i="12"/>
  <c r="P114" i="12" s="1"/>
  <c r="BK115" i="12"/>
  <c r="BK114" i="12" s="1"/>
  <c r="J114" i="12" s="1"/>
  <c r="J70" i="12" s="1"/>
  <c r="J115" i="12"/>
  <c r="BI113" i="12"/>
  <c r="BH113" i="12"/>
  <c r="BG113" i="12"/>
  <c r="BF113" i="12"/>
  <c r="T113" i="12"/>
  <c r="R113" i="12"/>
  <c r="P113" i="12"/>
  <c r="BK113" i="12"/>
  <c r="J113" i="12"/>
  <c r="BE113" i="12" s="1"/>
  <c r="BI112" i="12"/>
  <c r="BH112" i="12"/>
  <c r="BG112" i="12"/>
  <c r="BF112" i="12"/>
  <c r="T112" i="12"/>
  <c r="R112" i="12"/>
  <c r="P112" i="12"/>
  <c r="BK112" i="12"/>
  <c r="J112" i="12"/>
  <c r="BE112" i="12" s="1"/>
  <c r="BI111" i="12"/>
  <c r="BH111" i="12"/>
  <c r="BG111" i="12"/>
  <c r="BF111" i="12"/>
  <c r="T111" i="12"/>
  <c r="R111" i="12"/>
  <c r="P111" i="12"/>
  <c r="BK111" i="12"/>
  <c r="J111" i="12"/>
  <c r="BE111" i="12" s="1"/>
  <c r="BI110" i="12"/>
  <c r="BH110" i="12"/>
  <c r="BG110" i="12"/>
  <c r="BF110" i="12"/>
  <c r="T110" i="12"/>
  <c r="R110" i="12"/>
  <c r="P110" i="12"/>
  <c r="BK110" i="12"/>
  <c r="J110" i="12"/>
  <c r="BE110" i="12" s="1"/>
  <c r="BI109" i="12"/>
  <c r="BH109" i="12"/>
  <c r="BG109" i="12"/>
  <c r="BF109" i="12"/>
  <c r="T109" i="12"/>
  <c r="T108" i="12" s="1"/>
  <c r="R109" i="12"/>
  <c r="R108" i="12" s="1"/>
  <c r="P109" i="12"/>
  <c r="P108" i="12" s="1"/>
  <c r="BK109" i="12"/>
  <c r="J109" i="12"/>
  <c r="BE109" i="12" s="1"/>
  <c r="BI107" i="12"/>
  <c r="BH107" i="12"/>
  <c r="BG107" i="12"/>
  <c r="BF107" i="12"/>
  <c r="BE107" i="12"/>
  <c r="T107" i="12"/>
  <c r="R107" i="12"/>
  <c r="P107" i="12"/>
  <c r="BK107" i="12"/>
  <c r="J107" i="12"/>
  <c r="BI106" i="12"/>
  <c r="BH106" i="12"/>
  <c r="BG106" i="12"/>
  <c r="BF106" i="12"/>
  <c r="BE106" i="12"/>
  <c r="T106" i="12"/>
  <c r="R106" i="12"/>
  <c r="P106" i="12"/>
  <c r="BK106" i="12"/>
  <c r="J106" i="12"/>
  <c r="BI105" i="12"/>
  <c r="BH105" i="12"/>
  <c r="BG105" i="12"/>
  <c r="BF105" i="12"/>
  <c r="BE105" i="12"/>
  <c r="T105" i="12"/>
  <c r="T104" i="12" s="1"/>
  <c r="R105" i="12"/>
  <c r="R104" i="12" s="1"/>
  <c r="P105" i="12"/>
  <c r="P104" i="12" s="1"/>
  <c r="BK105" i="12"/>
  <c r="BK104" i="12" s="1"/>
  <c r="J105" i="12"/>
  <c r="BI101" i="12"/>
  <c r="BH101" i="12"/>
  <c r="BG101" i="12"/>
  <c r="BF101" i="12"/>
  <c r="BE101" i="12"/>
  <c r="T101" i="12"/>
  <c r="R101" i="12"/>
  <c r="P101" i="12"/>
  <c r="BK101" i="12"/>
  <c r="J101" i="12"/>
  <c r="BI100" i="12"/>
  <c r="BH100" i="12"/>
  <c r="BG100" i="12"/>
  <c r="BF100" i="12"/>
  <c r="BE100" i="12"/>
  <c r="T100" i="12"/>
  <c r="R100" i="12"/>
  <c r="P100" i="12"/>
  <c r="BK100" i="12"/>
  <c r="J100" i="12"/>
  <c r="BI99" i="12"/>
  <c r="F38" i="12" s="1"/>
  <c r="BD67" i="1" s="1"/>
  <c r="BH99" i="12"/>
  <c r="F37" i="12" s="1"/>
  <c r="BC67" i="1" s="1"/>
  <c r="BG99" i="12"/>
  <c r="F36" i="12" s="1"/>
  <c r="BB67" i="1" s="1"/>
  <c r="BF99" i="12"/>
  <c r="J35" i="12" s="1"/>
  <c r="AW67" i="1" s="1"/>
  <c r="BE99" i="12"/>
  <c r="T99" i="12"/>
  <c r="T98" i="12" s="1"/>
  <c r="T97" i="12" s="1"/>
  <c r="R99" i="12"/>
  <c r="R98" i="12" s="1"/>
  <c r="R97" i="12" s="1"/>
  <c r="P99" i="12"/>
  <c r="P98" i="12" s="1"/>
  <c r="P97" i="12" s="1"/>
  <c r="BK99" i="12"/>
  <c r="BK98" i="12" s="1"/>
  <c r="J99" i="12"/>
  <c r="J92" i="12"/>
  <c r="F92" i="12"/>
  <c r="F90" i="12"/>
  <c r="E88" i="12"/>
  <c r="E82" i="12"/>
  <c r="J59" i="12"/>
  <c r="F59" i="12"/>
  <c r="F57" i="12"/>
  <c r="E55" i="12"/>
  <c r="J22" i="12"/>
  <c r="E22" i="12"/>
  <c r="F60" i="12" s="1"/>
  <c r="J21" i="12"/>
  <c r="J16" i="12"/>
  <c r="J57" i="12" s="1"/>
  <c r="E7" i="12"/>
  <c r="E49" i="12" s="1"/>
  <c r="T586" i="11"/>
  <c r="P586" i="11"/>
  <c r="R551" i="11"/>
  <c r="T520" i="11"/>
  <c r="P453" i="11"/>
  <c r="AY66" i="1"/>
  <c r="AX66" i="1"/>
  <c r="BI678" i="11"/>
  <c r="BH678" i="11"/>
  <c r="BG678" i="11"/>
  <c r="BF678" i="11"/>
  <c r="BE678" i="11"/>
  <c r="T678" i="11"/>
  <c r="R678" i="11"/>
  <c r="P678" i="11"/>
  <c r="BK678" i="11"/>
  <c r="J678" i="11"/>
  <c r="BI676" i="11"/>
  <c r="BH676" i="11"/>
  <c r="BG676" i="11"/>
  <c r="BF676" i="11"/>
  <c r="BE676" i="11"/>
  <c r="T676" i="11"/>
  <c r="R676" i="11"/>
  <c r="P676" i="11"/>
  <c r="BK676" i="11"/>
  <c r="J676" i="11"/>
  <c r="BI674" i="11"/>
  <c r="BH674" i="11"/>
  <c r="BG674" i="11"/>
  <c r="BF674" i="11"/>
  <c r="BE674" i="11"/>
  <c r="T674" i="11"/>
  <c r="R674" i="11"/>
  <c r="P674" i="11"/>
  <c r="BK674" i="11"/>
  <c r="J674" i="11"/>
  <c r="BI673" i="11"/>
  <c r="BH673" i="11"/>
  <c r="BG673" i="11"/>
  <c r="BF673" i="11"/>
  <c r="BE673" i="11"/>
  <c r="T673" i="11"/>
  <c r="R673" i="11"/>
  <c r="P673" i="11"/>
  <c r="BK673" i="11"/>
  <c r="J673" i="11"/>
  <c r="BI669" i="11"/>
  <c r="BH669" i="11"/>
  <c r="BG669" i="11"/>
  <c r="BF669" i="11"/>
  <c r="BE669" i="11"/>
  <c r="T669" i="11"/>
  <c r="R669" i="11"/>
  <c r="P669" i="11"/>
  <c r="BK669" i="11"/>
  <c r="J669" i="11"/>
  <c r="BI668" i="11"/>
  <c r="BH668" i="11"/>
  <c r="BG668" i="11"/>
  <c r="BF668" i="11"/>
  <c r="BE668" i="11"/>
  <c r="T668" i="11"/>
  <c r="R668" i="11"/>
  <c r="P668" i="11"/>
  <c r="BK668" i="11"/>
  <c r="J668" i="11"/>
  <c r="BI628" i="11"/>
  <c r="BH628" i="11"/>
  <c r="BG628" i="11"/>
  <c r="BF628" i="11"/>
  <c r="BE628" i="11"/>
  <c r="T628" i="11"/>
  <c r="R628" i="11"/>
  <c r="P628" i="11"/>
  <c r="BK628" i="11"/>
  <c r="J628" i="11"/>
  <c r="BI627" i="11"/>
  <c r="BH627" i="11"/>
  <c r="BG627" i="11"/>
  <c r="BF627" i="11"/>
  <c r="BE627" i="11"/>
  <c r="T627" i="11"/>
  <c r="R627" i="11"/>
  <c r="P627" i="11"/>
  <c r="BK627" i="11"/>
  <c r="J627" i="11"/>
  <c r="BI587" i="11"/>
  <c r="BH587" i="11"/>
  <c r="BG587" i="11"/>
  <c r="BF587" i="11"/>
  <c r="BE587" i="11"/>
  <c r="T587" i="11"/>
  <c r="R587" i="11"/>
  <c r="R586" i="11" s="1"/>
  <c r="P587" i="11"/>
  <c r="BK587" i="11"/>
  <c r="BK586" i="11" s="1"/>
  <c r="J586" i="11" s="1"/>
  <c r="J79" i="11" s="1"/>
  <c r="J587" i="11"/>
  <c r="BI585" i="11"/>
  <c r="BH585" i="11"/>
  <c r="BG585" i="11"/>
  <c r="BF585" i="11"/>
  <c r="T585" i="11"/>
  <c r="R585" i="11"/>
  <c r="P585" i="11"/>
  <c r="BK585" i="11"/>
  <c r="J585" i="11"/>
  <c r="BE585" i="11" s="1"/>
  <c r="BI558" i="11"/>
  <c r="BH558" i="11"/>
  <c r="BG558" i="11"/>
  <c r="BF558" i="11"/>
  <c r="T558" i="11"/>
  <c r="R558" i="11"/>
  <c r="P558" i="11"/>
  <c r="BK558" i="11"/>
  <c r="J558" i="11"/>
  <c r="BE558" i="11" s="1"/>
  <c r="BI557" i="11"/>
  <c r="BH557" i="11"/>
  <c r="BG557" i="11"/>
  <c r="BF557" i="11"/>
  <c r="T557" i="11"/>
  <c r="R557" i="11"/>
  <c r="P557" i="11"/>
  <c r="BK557" i="11"/>
  <c r="J557" i="11"/>
  <c r="BE557" i="11" s="1"/>
  <c r="BI556" i="11"/>
  <c r="BH556" i="11"/>
  <c r="BG556" i="11"/>
  <c r="BF556" i="11"/>
  <c r="T556" i="11"/>
  <c r="R556" i="11"/>
  <c r="P556" i="11"/>
  <c r="BK556" i="11"/>
  <c r="J556" i="11"/>
  <c r="BE556" i="11" s="1"/>
  <c r="BI552" i="11"/>
  <c r="BH552" i="11"/>
  <c r="BG552" i="11"/>
  <c r="BF552" i="11"/>
  <c r="T552" i="11"/>
  <c r="T551" i="11" s="1"/>
  <c r="R552" i="11"/>
  <c r="P552" i="11"/>
  <c r="P551" i="11" s="1"/>
  <c r="BK552" i="11"/>
  <c r="BK551" i="11" s="1"/>
  <c r="J551" i="11" s="1"/>
  <c r="J78" i="11" s="1"/>
  <c r="J552" i="11"/>
  <c r="BE552" i="11" s="1"/>
  <c r="BI550" i="11"/>
  <c r="BH550" i="11"/>
  <c r="BG550" i="11"/>
  <c r="BF550" i="11"/>
  <c r="BE550" i="11"/>
  <c r="T550" i="11"/>
  <c r="R550" i="11"/>
  <c r="P550" i="11"/>
  <c r="BK550" i="11"/>
  <c r="J550" i="11"/>
  <c r="BI544" i="11"/>
  <c r="BH544" i="11"/>
  <c r="BG544" i="11"/>
  <c r="BF544" i="11"/>
  <c r="BE544" i="11"/>
  <c r="T544" i="11"/>
  <c r="R544" i="11"/>
  <c r="P544" i="11"/>
  <c r="BK544" i="11"/>
  <c r="J544" i="11"/>
  <c r="BI543" i="11"/>
  <c r="BH543" i="11"/>
  <c r="BG543" i="11"/>
  <c r="BF543" i="11"/>
  <c r="BE543" i="11"/>
  <c r="T543" i="11"/>
  <c r="R543" i="11"/>
  <c r="P543" i="11"/>
  <c r="BK543" i="11"/>
  <c r="J543" i="11"/>
  <c r="BI537" i="11"/>
  <c r="BH537" i="11"/>
  <c r="BG537" i="11"/>
  <c r="BF537" i="11"/>
  <c r="BE537" i="11"/>
  <c r="T537" i="11"/>
  <c r="R537" i="11"/>
  <c r="P537" i="11"/>
  <c r="BK537" i="11"/>
  <c r="J537" i="11"/>
  <c r="BI531" i="11"/>
  <c r="BH531" i="11"/>
  <c r="BG531" i="11"/>
  <c r="BF531" i="11"/>
  <c r="BE531" i="11"/>
  <c r="T531" i="11"/>
  <c r="R531" i="11"/>
  <c r="P531" i="11"/>
  <c r="BK531" i="11"/>
  <c r="J531" i="11"/>
  <c r="BI530" i="11"/>
  <c r="BH530" i="11"/>
  <c r="BG530" i="11"/>
  <c r="BF530" i="11"/>
  <c r="BE530" i="11"/>
  <c r="T530" i="11"/>
  <c r="R530" i="11"/>
  <c r="P530" i="11"/>
  <c r="BK530" i="11"/>
  <c r="J530" i="11"/>
  <c r="BI529" i="11"/>
  <c r="BH529" i="11"/>
  <c r="BG529" i="11"/>
  <c r="BF529" i="11"/>
  <c r="BE529" i="11"/>
  <c r="T529" i="11"/>
  <c r="R529" i="11"/>
  <c r="P529" i="11"/>
  <c r="BK529" i="11"/>
  <c r="J529" i="11"/>
  <c r="BI527" i="11"/>
  <c r="BH527" i="11"/>
  <c r="BG527" i="11"/>
  <c r="BF527" i="11"/>
  <c r="BE527" i="11"/>
  <c r="T527" i="11"/>
  <c r="R527" i="11"/>
  <c r="P527" i="11"/>
  <c r="BK527" i="11"/>
  <c r="J527" i="11"/>
  <c r="BI521" i="11"/>
  <c r="BH521" i="11"/>
  <c r="BG521" i="11"/>
  <c r="BF521" i="11"/>
  <c r="BE521" i="11"/>
  <c r="T521" i="11"/>
  <c r="R521" i="11"/>
  <c r="R520" i="11" s="1"/>
  <c r="P521" i="11"/>
  <c r="P520" i="11" s="1"/>
  <c r="BK521" i="11"/>
  <c r="BK520" i="11" s="1"/>
  <c r="J520" i="11" s="1"/>
  <c r="J77" i="11" s="1"/>
  <c r="J521" i="11"/>
  <c r="BI519" i="11"/>
  <c r="BH519" i="11"/>
  <c r="BG519" i="11"/>
  <c r="BF519" i="11"/>
  <c r="T519" i="11"/>
  <c r="R519" i="11"/>
  <c r="P519" i="11"/>
  <c r="BK519" i="11"/>
  <c r="J519" i="11"/>
  <c r="BE519" i="11" s="1"/>
  <c r="BI518" i="11"/>
  <c r="BH518" i="11"/>
  <c r="BG518" i="11"/>
  <c r="BF518" i="11"/>
  <c r="T518" i="11"/>
  <c r="R518" i="11"/>
  <c r="P518" i="11"/>
  <c r="BK518" i="11"/>
  <c r="J518" i="11"/>
  <c r="BE518" i="11" s="1"/>
  <c r="BI514" i="11"/>
  <c r="BH514" i="11"/>
  <c r="BG514" i="11"/>
  <c r="BF514" i="11"/>
  <c r="T514" i="11"/>
  <c r="R514" i="11"/>
  <c r="P514" i="11"/>
  <c r="BK514" i="11"/>
  <c r="J514" i="11"/>
  <c r="BE514" i="11" s="1"/>
  <c r="BI505" i="11"/>
  <c r="BH505" i="11"/>
  <c r="BG505" i="11"/>
  <c r="BF505" i="11"/>
  <c r="T505" i="11"/>
  <c r="R505" i="11"/>
  <c r="P505" i="11"/>
  <c r="BK505" i="11"/>
  <c r="J505" i="11"/>
  <c r="BE505" i="11" s="1"/>
  <c r="BI494" i="11"/>
  <c r="BH494" i="11"/>
  <c r="BG494" i="11"/>
  <c r="BF494" i="11"/>
  <c r="T494" i="11"/>
  <c r="R494" i="11"/>
  <c r="P494" i="11"/>
  <c r="BK494" i="11"/>
  <c r="J494" i="11"/>
  <c r="BE494" i="11" s="1"/>
  <c r="BI485" i="11"/>
  <c r="BH485" i="11"/>
  <c r="BG485" i="11"/>
  <c r="BF485" i="11"/>
  <c r="T485" i="11"/>
  <c r="T484" i="11" s="1"/>
  <c r="R485" i="11"/>
  <c r="R484" i="11" s="1"/>
  <c r="P485" i="11"/>
  <c r="P484" i="11" s="1"/>
  <c r="BK485" i="11"/>
  <c r="BK484" i="11" s="1"/>
  <c r="J484" i="11" s="1"/>
  <c r="J76" i="11" s="1"/>
  <c r="J485" i="11"/>
  <c r="BE485" i="11" s="1"/>
  <c r="BI483" i="11"/>
  <c r="BH483" i="11"/>
  <c r="BG483" i="11"/>
  <c r="BF483" i="11"/>
  <c r="BE483" i="11"/>
  <c r="T483" i="11"/>
  <c r="R483" i="11"/>
  <c r="P483" i="11"/>
  <c r="BK483" i="11"/>
  <c r="J483" i="11"/>
  <c r="BI481" i="11"/>
  <c r="BH481" i="11"/>
  <c r="BG481" i="11"/>
  <c r="BF481" i="11"/>
  <c r="BE481" i="11"/>
  <c r="T481" i="11"/>
  <c r="R481" i="11"/>
  <c r="P481" i="11"/>
  <c r="BK481" i="11"/>
  <c r="J481" i="11"/>
  <c r="BI468" i="11"/>
  <c r="BH468" i="11"/>
  <c r="BG468" i="11"/>
  <c r="BF468" i="11"/>
  <c r="BE468" i="11"/>
  <c r="T468" i="11"/>
  <c r="R468" i="11"/>
  <c r="P468" i="11"/>
  <c r="BK468" i="11"/>
  <c r="J468" i="11"/>
  <c r="BI466" i="11"/>
  <c r="BH466" i="11"/>
  <c r="BG466" i="11"/>
  <c r="BF466" i="11"/>
  <c r="BE466" i="11"/>
  <c r="T466" i="11"/>
  <c r="R466" i="11"/>
  <c r="P466" i="11"/>
  <c r="BK466" i="11"/>
  <c r="J466" i="11"/>
  <c r="BI463" i="11"/>
  <c r="BH463" i="11"/>
  <c r="BG463" i="11"/>
  <c r="BF463" i="11"/>
  <c r="BE463" i="11"/>
  <c r="T463" i="11"/>
  <c r="R463" i="11"/>
  <c r="P463" i="11"/>
  <c r="BK463" i="11"/>
  <c r="J463" i="11"/>
  <c r="BI459" i="11"/>
  <c r="BH459" i="11"/>
  <c r="BG459" i="11"/>
  <c r="BF459" i="11"/>
  <c r="BE459" i="11"/>
  <c r="T459" i="11"/>
  <c r="R459" i="11"/>
  <c r="P459" i="11"/>
  <c r="BK459" i="11"/>
  <c r="J459" i="11"/>
  <c r="BI454" i="11"/>
  <c r="BH454" i="11"/>
  <c r="BG454" i="11"/>
  <c r="BF454" i="11"/>
  <c r="BE454" i="11"/>
  <c r="T454" i="11"/>
  <c r="T453" i="11" s="1"/>
  <c r="R454" i="11"/>
  <c r="R453" i="11" s="1"/>
  <c r="P454" i="11"/>
  <c r="BK454" i="11"/>
  <c r="BK453" i="11" s="1"/>
  <c r="J453" i="11" s="1"/>
  <c r="J75" i="11" s="1"/>
  <c r="J454" i="11"/>
  <c r="BI452" i="11"/>
  <c r="BH452" i="11"/>
  <c r="BG452" i="11"/>
  <c r="BF452" i="11"/>
  <c r="T452" i="11"/>
  <c r="R452" i="11"/>
  <c r="P452" i="11"/>
  <c r="BK452" i="11"/>
  <c r="J452" i="11"/>
  <c r="BE452" i="11" s="1"/>
  <c r="BI451" i="11"/>
  <c r="BH451" i="11"/>
  <c r="BG451" i="11"/>
  <c r="BF451" i="11"/>
  <c r="T451" i="11"/>
  <c r="R451" i="11"/>
  <c r="P451" i="11"/>
  <c r="BK451" i="11"/>
  <c r="J451" i="11"/>
  <c r="BE451" i="11" s="1"/>
  <c r="BI450" i="11"/>
  <c r="BH450" i="11"/>
  <c r="BG450" i="11"/>
  <c r="BF450" i="11"/>
  <c r="T450" i="11"/>
  <c r="R450" i="11"/>
  <c r="P450" i="11"/>
  <c r="BK450" i="11"/>
  <c r="J450" i="11"/>
  <c r="BE450" i="11" s="1"/>
  <c r="BI448" i="11"/>
  <c r="BH448" i="11"/>
  <c r="BG448" i="11"/>
  <c r="BF448" i="11"/>
  <c r="T448" i="11"/>
  <c r="R448" i="11"/>
  <c r="P448" i="11"/>
  <c r="BK448" i="11"/>
  <c r="J448" i="11"/>
  <c r="BE448" i="11" s="1"/>
  <c r="BI433" i="11"/>
  <c r="BH433" i="11"/>
  <c r="BG433" i="11"/>
  <c r="BF433" i="11"/>
  <c r="T433" i="11"/>
  <c r="R433" i="11"/>
  <c r="P433" i="11"/>
  <c r="BK433" i="11"/>
  <c r="J433" i="11"/>
  <c r="BE433" i="11" s="1"/>
  <c r="BI432" i="11"/>
  <c r="BH432" i="11"/>
  <c r="BG432" i="11"/>
  <c r="BF432" i="11"/>
  <c r="T432" i="11"/>
  <c r="R432" i="11"/>
  <c r="P432" i="11"/>
  <c r="BK432" i="11"/>
  <c r="J432" i="11"/>
  <c r="BE432" i="11" s="1"/>
  <c r="BI417" i="11"/>
  <c r="BH417" i="11"/>
  <c r="BG417" i="11"/>
  <c r="BF417" i="11"/>
  <c r="T417" i="11"/>
  <c r="R417" i="11"/>
  <c r="P417" i="11"/>
  <c r="BK417" i="11"/>
  <c r="J417" i="11"/>
  <c r="BE417" i="11" s="1"/>
  <c r="BI416" i="11"/>
  <c r="BH416" i="11"/>
  <c r="BG416" i="11"/>
  <c r="BF416" i="11"/>
  <c r="T416" i="11"/>
  <c r="R416" i="11"/>
  <c r="P416" i="11"/>
  <c r="BK416" i="11"/>
  <c r="J416" i="11"/>
  <c r="BE416" i="11" s="1"/>
  <c r="BI401" i="11"/>
  <c r="BH401" i="11"/>
  <c r="BG401" i="11"/>
  <c r="BF401" i="11"/>
  <c r="T401" i="11"/>
  <c r="R401" i="11"/>
  <c r="P401" i="11"/>
  <c r="BK401" i="11"/>
  <c r="J401" i="11"/>
  <c r="BE401" i="11" s="1"/>
  <c r="BI386" i="11"/>
  <c r="BH386" i="11"/>
  <c r="BG386" i="11"/>
  <c r="BF386" i="11"/>
  <c r="T386" i="11"/>
  <c r="R386" i="11"/>
  <c r="P386" i="11"/>
  <c r="BK386" i="11"/>
  <c r="J386" i="11"/>
  <c r="BE386" i="11" s="1"/>
  <c r="BI385" i="11"/>
  <c r="BH385" i="11"/>
  <c r="BG385" i="11"/>
  <c r="BF385" i="11"/>
  <c r="T385" i="11"/>
  <c r="R385" i="11"/>
  <c r="P385" i="11"/>
  <c r="BK385" i="11"/>
  <c r="J385" i="11"/>
  <c r="BE385" i="11" s="1"/>
  <c r="BI384" i="11"/>
  <c r="BH384" i="11"/>
  <c r="BG384" i="11"/>
  <c r="BF384" i="11"/>
  <c r="T384" i="11"/>
  <c r="R384" i="11"/>
  <c r="P384" i="11"/>
  <c r="BK384" i="11"/>
  <c r="J384" i="11"/>
  <c r="BE384" i="11" s="1"/>
  <c r="BI382" i="11"/>
  <c r="BH382" i="11"/>
  <c r="BG382" i="11"/>
  <c r="BF382" i="11"/>
  <c r="T382" i="11"/>
  <c r="R382" i="11"/>
  <c r="P382" i="11"/>
  <c r="BK382" i="11"/>
  <c r="J382" i="11"/>
  <c r="BE382" i="11" s="1"/>
  <c r="BI378" i="11"/>
  <c r="BH378" i="11"/>
  <c r="BG378" i="11"/>
  <c r="BF378" i="11"/>
  <c r="T378" i="11"/>
  <c r="T377" i="11" s="1"/>
  <c r="R378" i="11"/>
  <c r="R377" i="11" s="1"/>
  <c r="P378" i="11"/>
  <c r="P377" i="11" s="1"/>
  <c r="BK378" i="11"/>
  <c r="BK377" i="11" s="1"/>
  <c r="J377" i="11" s="1"/>
  <c r="J74" i="11" s="1"/>
  <c r="J378" i="11"/>
  <c r="BE378" i="11" s="1"/>
  <c r="BI376" i="11"/>
  <c r="BH376" i="11"/>
  <c r="BG376" i="11"/>
  <c r="BF376" i="11"/>
  <c r="BE376" i="11"/>
  <c r="T376" i="11"/>
  <c r="R376" i="11"/>
  <c r="P376" i="11"/>
  <c r="BK376" i="11"/>
  <c r="J376" i="11"/>
  <c r="BI375" i="11"/>
  <c r="BH375" i="11"/>
  <c r="BG375" i="11"/>
  <c r="BF375" i="11"/>
  <c r="BE375" i="11"/>
  <c r="T375" i="11"/>
  <c r="R375" i="11"/>
  <c r="P375" i="11"/>
  <c r="BK375" i="11"/>
  <c r="J375" i="11"/>
  <c r="BI374" i="11"/>
  <c r="BH374" i="11"/>
  <c r="BG374" i="11"/>
  <c r="BF374" i="11"/>
  <c r="BE374" i="11"/>
  <c r="T374" i="11"/>
  <c r="T373" i="11" s="1"/>
  <c r="R374" i="11"/>
  <c r="R373" i="11" s="1"/>
  <c r="P374" i="11"/>
  <c r="P373" i="11" s="1"/>
  <c r="BK374" i="11"/>
  <c r="BK373" i="11" s="1"/>
  <c r="J373" i="11" s="1"/>
  <c r="J73" i="11" s="1"/>
  <c r="J374" i="11"/>
  <c r="BI372" i="11"/>
  <c r="BH372" i="11"/>
  <c r="BG372" i="11"/>
  <c r="BF372" i="11"/>
  <c r="T372" i="11"/>
  <c r="R372" i="11"/>
  <c r="P372" i="11"/>
  <c r="BK372" i="11"/>
  <c r="J372" i="11"/>
  <c r="BE372" i="11" s="1"/>
  <c r="BI364" i="11"/>
  <c r="BH364" i="11"/>
  <c r="BG364" i="11"/>
  <c r="BF364" i="11"/>
  <c r="T364" i="11"/>
  <c r="R364" i="11"/>
  <c r="P364" i="11"/>
  <c r="BK364" i="11"/>
  <c r="J364" i="11"/>
  <c r="BE364" i="11" s="1"/>
  <c r="BI356" i="11"/>
  <c r="BH356" i="11"/>
  <c r="BG356" i="11"/>
  <c r="BF356" i="11"/>
  <c r="T356" i="11"/>
  <c r="R356" i="11"/>
  <c r="P356" i="11"/>
  <c r="BK356" i="11"/>
  <c r="J356" i="11"/>
  <c r="BE356" i="11" s="1"/>
  <c r="BI353" i="11"/>
  <c r="BH353" i="11"/>
  <c r="BG353" i="11"/>
  <c r="BF353" i="11"/>
  <c r="T353" i="11"/>
  <c r="R353" i="11"/>
  <c r="P353" i="11"/>
  <c r="BK353" i="11"/>
  <c r="J353" i="11"/>
  <c r="BE353" i="11" s="1"/>
  <c r="BI345" i="11"/>
  <c r="BH345" i="11"/>
  <c r="BG345" i="11"/>
  <c r="BF345" i="11"/>
  <c r="T345" i="11"/>
  <c r="R345" i="11"/>
  <c r="P345" i="11"/>
  <c r="BK345" i="11"/>
  <c r="J345" i="11"/>
  <c r="BE345" i="11" s="1"/>
  <c r="BI337" i="11"/>
  <c r="BH337" i="11"/>
  <c r="BG337" i="11"/>
  <c r="BF337" i="11"/>
  <c r="T337" i="11"/>
  <c r="R337" i="11"/>
  <c r="P337" i="11"/>
  <c r="BK337" i="11"/>
  <c r="J337" i="11"/>
  <c r="BE337" i="11" s="1"/>
  <c r="BI329" i="11"/>
  <c r="BH329" i="11"/>
  <c r="BG329" i="11"/>
  <c r="BF329" i="11"/>
  <c r="T329" i="11"/>
  <c r="T328" i="11" s="1"/>
  <c r="R329" i="11"/>
  <c r="R328" i="11" s="1"/>
  <c r="P329" i="11"/>
  <c r="P328" i="11" s="1"/>
  <c r="BK329" i="11"/>
  <c r="BK328" i="11" s="1"/>
  <c r="J328" i="11" s="1"/>
  <c r="J72" i="11" s="1"/>
  <c r="J329" i="11"/>
  <c r="BE329" i="11" s="1"/>
  <c r="BI327" i="11"/>
  <c r="BH327" i="11"/>
  <c r="BG327" i="11"/>
  <c r="BF327" i="11"/>
  <c r="BE327" i="11"/>
  <c r="T327" i="11"/>
  <c r="R327" i="11"/>
  <c r="P327" i="11"/>
  <c r="BK327" i="11"/>
  <c r="J327" i="11"/>
  <c r="BI317" i="11"/>
  <c r="BH317" i="11"/>
  <c r="BG317" i="11"/>
  <c r="BF317" i="11"/>
  <c r="BE317" i="11"/>
  <c r="T317" i="11"/>
  <c r="R317" i="11"/>
  <c r="P317" i="11"/>
  <c r="BK317" i="11"/>
  <c r="J317" i="11"/>
  <c r="BI308" i="11"/>
  <c r="BH308" i="11"/>
  <c r="BG308" i="11"/>
  <c r="BF308" i="11"/>
  <c r="BE308" i="11"/>
  <c r="T308" i="11"/>
  <c r="R308" i="11"/>
  <c r="P308" i="11"/>
  <c r="BK308" i="11"/>
  <c r="J308" i="11"/>
  <c r="BI298" i="11"/>
  <c r="BH298" i="11"/>
  <c r="BG298" i="11"/>
  <c r="BF298" i="11"/>
  <c r="BE298" i="11"/>
  <c r="T298" i="11"/>
  <c r="R298" i="11"/>
  <c r="P298" i="11"/>
  <c r="BK298" i="11"/>
  <c r="J298" i="11"/>
  <c r="BI288" i="11"/>
  <c r="BH288" i="11"/>
  <c r="BG288" i="11"/>
  <c r="BF288" i="11"/>
  <c r="BE288" i="11"/>
  <c r="T288" i="11"/>
  <c r="R288" i="11"/>
  <c r="P288" i="11"/>
  <c r="BK288" i="11"/>
  <c r="J288" i="11"/>
  <c r="BI274" i="11"/>
  <c r="BH274" i="11"/>
  <c r="BG274" i="11"/>
  <c r="BF274" i="11"/>
  <c r="BE274" i="11"/>
  <c r="T274" i="11"/>
  <c r="R274" i="11"/>
  <c r="P274" i="11"/>
  <c r="BK274" i="11"/>
  <c r="J274" i="11"/>
  <c r="BI272" i="11"/>
  <c r="BH272" i="11"/>
  <c r="BG272" i="11"/>
  <c r="BF272" i="11"/>
  <c r="BE272" i="11"/>
  <c r="T272" i="11"/>
  <c r="R272" i="11"/>
  <c r="P272" i="11"/>
  <c r="BK272" i="11"/>
  <c r="J272" i="11"/>
  <c r="BI264" i="11"/>
  <c r="BH264" i="11"/>
  <c r="BG264" i="11"/>
  <c r="BF264" i="11"/>
  <c r="BE264" i="11"/>
  <c r="T264" i="11"/>
  <c r="R264" i="11"/>
  <c r="P264" i="11"/>
  <c r="BK264" i="11"/>
  <c r="J264" i="11"/>
  <c r="BI263" i="11"/>
  <c r="BH263" i="11"/>
  <c r="BG263" i="11"/>
  <c r="BF263" i="11"/>
  <c r="BE263" i="11"/>
  <c r="T263" i="11"/>
  <c r="R263" i="11"/>
  <c r="P263" i="11"/>
  <c r="BK263" i="11"/>
  <c r="J263" i="11"/>
  <c r="BI255" i="11"/>
  <c r="BH255" i="11"/>
  <c r="BG255" i="11"/>
  <c r="BF255" i="11"/>
  <c r="BE255" i="11"/>
  <c r="T255" i="11"/>
  <c r="R255" i="11"/>
  <c r="P255" i="11"/>
  <c r="BK255" i="11"/>
  <c r="J255" i="11"/>
  <c r="BI251" i="11"/>
  <c r="BH251" i="11"/>
  <c r="BG251" i="11"/>
  <c r="BF251" i="11"/>
  <c r="BE251" i="11"/>
  <c r="T251" i="11"/>
  <c r="R251" i="11"/>
  <c r="P251" i="11"/>
  <c r="BK251" i="11"/>
  <c r="J251" i="11"/>
  <c r="BI243" i="11"/>
  <c r="BH243" i="11"/>
  <c r="BG243" i="11"/>
  <c r="BF243" i="11"/>
  <c r="BE243" i="11"/>
  <c r="T243" i="11"/>
  <c r="T242" i="11" s="1"/>
  <c r="T241" i="11" s="1"/>
  <c r="R243" i="11"/>
  <c r="R242" i="11" s="1"/>
  <c r="P243" i="11"/>
  <c r="P242" i="11" s="1"/>
  <c r="BK243" i="11"/>
  <c r="BK242" i="11" s="1"/>
  <c r="J243" i="11"/>
  <c r="BI240" i="11"/>
  <c r="BH240" i="11"/>
  <c r="BG240" i="11"/>
  <c r="BF240" i="11"/>
  <c r="BE240" i="11"/>
  <c r="T240" i="11"/>
  <c r="T239" i="11" s="1"/>
  <c r="R240" i="11"/>
  <c r="R239" i="11" s="1"/>
  <c r="P240" i="11"/>
  <c r="P239" i="11" s="1"/>
  <c r="BK240" i="11"/>
  <c r="BK239" i="11" s="1"/>
  <c r="J239" i="11" s="1"/>
  <c r="J69" i="11" s="1"/>
  <c r="J240" i="11"/>
  <c r="BI238" i="11"/>
  <c r="BH238" i="11"/>
  <c r="BG238" i="11"/>
  <c r="BF238" i="11"/>
  <c r="T238" i="11"/>
  <c r="R238" i="11"/>
  <c r="P238" i="11"/>
  <c r="BK238" i="11"/>
  <c r="J238" i="11"/>
  <c r="BE238" i="11" s="1"/>
  <c r="BI236" i="11"/>
  <c r="BH236" i="11"/>
  <c r="BG236" i="11"/>
  <c r="BF236" i="11"/>
  <c r="T236" i="11"/>
  <c r="R236" i="11"/>
  <c r="P236" i="11"/>
  <c r="BK236" i="11"/>
  <c r="J236" i="11"/>
  <c r="BE236" i="11" s="1"/>
  <c r="BI235" i="11"/>
  <c r="BH235" i="11"/>
  <c r="BG235" i="11"/>
  <c r="BF235" i="11"/>
  <c r="T235" i="11"/>
  <c r="T234" i="11" s="1"/>
  <c r="R235" i="11"/>
  <c r="R234" i="11" s="1"/>
  <c r="P235" i="11"/>
  <c r="P234" i="11" s="1"/>
  <c r="BK235" i="11"/>
  <c r="BK234" i="11" s="1"/>
  <c r="J234" i="11" s="1"/>
  <c r="J68" i="11" s="1"/>
  <c r="J235" i="11"/>
  <c r="BE235" i="11" s="1"/>
  <c r="BI228" i="11"/>
  <c r="BH228" i="11"/>
  <c r="BG228" i="11"/>
  <c r="BF228" i="11"/>
  <c r="BE228" i="11"/>
  <c r="T228" i="11"/>
  <c r="R228" i="11"/>
  <c r="P228" i="11"/>
  <c r="BK228" i="11"/>
  <c r="J228" i="11"/>
  <c r="BI220" i="11"/>
  <c r="BH220" i="11"/>
  <c r="BG220" i="11"/>
  <c r="BF220" i="11"/>
  <c r="BE220" i="11"/>
  <c r="T220" i="11"/>
  <c r="R220" i="11"/>
  <c r="P220" i="11"/>
  <c r="BK220" i="11"/>
  <c r="J220" i="11"/>
  <c r="BI212" i="11"/>
  <c r="BH212" i="11"/>
  <c r="BG212" i="11"/>
  <c r="BF212" i="11"/>
  <c r="BE212" i="11"/>
  <c r="T212" i="11"/>
  <c r="R212" i="11"/>
  <c r="P212" i="11"/>
  <c r="BK212" i="11"/>
  <c r="J212" i="11"/>
  <c r="BI204" i="11"/>
  <c r="BH204" i="11"/>
  <c r="BG204" i="11"/>
  <c r="BF204" i="11"/>
  <c r="BE204" i="11"/>
  <c r="T204" i="11"/>
  <c r="R204" i="11"/>
  <c r="P204" i="11"/>
  <c r="BK204" i="11"/>
  <c r="J204" i="11"/>
  <c r="BI193" i="11"/>
  <c r="BH193" i="11"/>
  <c r="BG193" i="11"/>
  <c r="BF193" i="11"/>
  <c r="BE193" i="11"/>
  <c r="T193" i="11"/>
  <c r="R193" i="11"/>
  <c r="P193" i="11"/>
  <c r="BK193" i="11"/>
  <c r="J193" i="11"/>
  <c r="BI180" i="11"/>
  <c r="BH180" i="11"/>
  <c r="BG180" i="11"/>
  <c r="BF180" i="11"/>
  <c r="BE180" i="11"/>
  <c r="T180" i="11"/>
  <c r="R180" i="11"/>
  <c r="P180" i="11"/>
  <c r="BK180" i="11"/>
  <c r="J180" i="11"/>
  <c r="BI140" i="11"/>
  <c r="BH140" i="11"/>
  <c r="BG140" i="11"/>
  <c r="BF140" i="11"/>
  <c r="BE140" i="11"/>
  <c r="T140" i="11"/>
  <c r="R140" i="11"/>
  <c r="P140" i="11"/>
  <c r="BK140" i="11"/>
  <c r="J140" i="11"/>
  <c r="BI132" i="11"/>
  <c r="BH132" i="11"/>
  <c r="BG132" i="11"/>
  <c r="BF132" i="11"/>
  <c r="BE132" i="11"/>
  <c r="T132" i="11"/>
  <c r="T131" i="11" s="1"/>
  <c r="R132" i="11"/>
  <c r="R131" i="11" s="1"/>
  <c r="P132" i="11"/>
  <c r="P131" i="11" s="1"/>
  <c r="BK132" i="11"/>
  <c r="BK131" i="11" s="1"/>
  <c r="J131" i="11" s="1"/>
  <c r="J67" i="11" s="1"/>
  <c r="J132" i="11"/>
  <c r="BI120" i="11"/>
  <c r="BH120" i="11"/>
  <c r="BG120" i="11"/>
  <c r="BF120" i="11"/>
  <c r="T120" i="11"/>
  <c r="R120" i="11"/>
  <c r="P120" i="11"/>
  <c r="BK120" i="11"/>
  <c r="J120" i="11"/>
  <c r="BE120" i="11" s="1"/>
  <c r="BI118" i="11"/>
  <c r="BH118" i="11"/>
  <c r="BG118" i="11"/>
  <c r="BF118" i="11"/>
  <c r="T118" i="11"/>
  <c r="R118" i="11"/>
  <c r="P118" i="11"/>
  <c r="BK118" i="11"/>
  <c r="J118" i="11"/>
  <c r="BE118" i="11" s="1"/>
  <c r="BI117" i="11"/>
  <c r="BH117" i="11"/>
  <c r="BG117" i="11"/>
  <c r="BF117" i="11"/>
  <c r="T117" i="11"/>
  <c r="R117" i="11"/>
  <c r="P117" i="11"/>
  <c r="BK117" i="11"/>
  <c r="J117" i="11"/>
  <c r="BE117" i="11" s="1"/>
  <c r="BI113" i="11"/>
  <c r="BH113" i="11"/>
  <c r="BG113" i="11"/>
  <c r="BF113" i="11"/>
  <c r="T113" i="11"/>
  <c r="R113" i="11"/>
  <c r="P113" i="11"/>
  <c r="BK113" i="11"/>
  <c r="J113" i="11"/>
  <c r="BE113" i="11" s="1"/>
  <c r="BI107" i="11"/>
  <c r="BH107" i="11"/>
  <c r="BG107" i="11"/>
  <c r="BF107" i="11"/>
  <c r="T107" i="11"/>
  <c r="R107" i="11"/>
  <c r="P107" i="11"/>
  <c r="BK107" i="11"/>
  <c r="J107" i="11"/>
  <c r="BE107" i="11" s="1"/>
  <c r="BI106" i="11"/>
  <c r="F38" i="11" s="1"/>
  <c r="BD66" i="1" s="1"/>
  <c r="BH106" i="11"/>
  <c r="F37" i="11" s="1"/>
  <c r="BC66" i="1" s="1"/>
  <c r="BG106" i="11"/>
  <c r="F36" i="11" s="1"/>
  <c r="BB66" i="1" s="1"/>
  <c r="BF106" i="11"/>
  <c r="T106" i="11"/>
  <c r="R106" i="11"/>
  <c r="R105" i="11" s="1"/>
  <c r="R104" i="11" s="1"/>
  <c r="P106" i="11"/>
  <c r="BK106" i="11"/>
  <c r="BK105" i="11" s="1"/>
  <c r="J106" i="11"/>
  <c r="BE106" i="11" s="1"/>
  <c r="J99" i="11"/>
  <c r="F99" i="11"/>
  <c r="J97" i="11"/>
  <c r="F97" i="11"/>
  <c r="E95" i="11"/>
  <c r="F60" i="11"/>
  <c r="J59" i="11"/>
  <c r="F59" i="11"/>
  <c r="F57" i="11"/>
  <c r="E55" i="11"/>
  <c r="J22" i="11"/>
  <c r="E22" i="11"/>
  <c r="F100" i="11" s="1"/>
  <c r="J21" i="11"/>
  <c r="J16" i="11"/>
  <c r="J57" i="11" s="1"/>
  <c r="E7" i="11"/>
  <c r="R101" i="10"/>
  <c r="T99" i="10"/>
  <c r="P99" i="10"/>
  <c r="R97" i="10"/>
  <c r="T95" i="10"/>
  <c r="P95" i="10"/>
  <c r="BK95" i="10"/>
  <c r="AY64" i="1"/>
  <c r="AX64" i="1"/>
  <c r="BI102" i="10"/>
  <c r="BH102" i="10"/>
  <c r="BG102" i="10"/>
  <c r="BF102" i="10"/>
  <c r="T102" i="10"/>
  <c r="T101" i="10" s="1"/>
  <c r="R102" i="10"/>
  <c r="P102" i="10"/>
  <c r="P101" i="10" s="1"/>
  <c r="BK102" i="10"/>
  <c r="BK101" i="10" s="1"/>
  <c r="J101" i="10" s="1"/>
  <c r="J69" i="10" s="1"/>
  <c r="J102" i="10"/>
  <c r="BE102" i="10" s="1"/>
  <c r="BI100" i="10"/>
  <c r="BH100" i="10"/>
  <c r="BG100" i="10"/>
  <c r="BF100" i="10"/>
  <c r="BE100" i="10"/>
  <c r="T100" i="10"/>
  <c r="R100" i="10"/>
  <c r="R99" i="10" s="1"/>
  <c r="P100" i="10"/>
  <c r="BK100" i="10"/>
  <c r="BK99" i="10" s="1"/>
  <c r="J99" i="10" s="1"/>
  <c r="J100" i="10"/>
  <c r="J68" i="10"/>
  <c r="BI98" i="10"/>
  <c r="BH98" i="10"/>
  <c r="BG98" i="10"/>
  <c r="BF98" i="10"/>
  <c r="F35" i="10" s="1"/>
  <c r="BA64" i="1" s="1"/>
  <c r="T98" i="10"/>
  <c r="T97" i="10" s="1"/>
  <c r="R98" i="10"/>
  <c r="P98" i="10"/>
  <c r="P97" i="10" s="1"/>
  <c r="BK98" i="10"/>
  <c r="BK97" i="10" s="1"/>
  <c r="J97" i="10" s="1"/>
  <c r="J67" i="10" s="1"/>
  <c r="J98" i="10"/>
  <c r="BE98" i="10" s="1"/>
  <c r="BI96" i="10"/>
  <c r="F38" i="10" s="1"/>
  <c r="BD64" i="1" s="1"/>
  <c r="BH96" i="10"/>
  <c r="BG96" i="10"/>
  <c r="F36" i="10" s="1"/>
  <c r="BB64" i="1" s="1"/>
  <c r="BF96" i="10"/>
  <c r="J35" i="10" s="1"/>
  <c r="AW64" i="1" s="1"/>
  <c r="BE96" i="10"/>
  <c r="T96" i="10"/>
  <c r="R96" i="10"/>
  <c r="R95" i="10" s="1"/>
  <c r="P96" i="10"/>
  <c r="BK96" i="10"/>
  <c r="J96" i="10"/>
  <c r="F90" i="10"/>
  <c r="J89" i="10"/>
  <c r="F89" i="10"/>
  <c r="F87" i="10"/>
  <c r="E85" i="10"/>
  <c r="E79" i="10"/>
  <c r="J59" i="10"/>
  <c r="F59" i="10"/>
  <c r="F57" i="10"/>
  <c r="E55" i="10"/>
  <c r="J22" i="10"/>
  <c r="E22" i="10"/>
  <c r="F60" i="10" s="1"/>
  <c r="J21" i="10"/>
  <c r="J16" i="10"/>
  <c r="J57" i="10" s="1"/>
  <c r="E7" i="10"/>
  <c r="E49" i="10" s="1"/>
  <c r="BK126" i="9"/>
  <c r="J126" i="9" s="1"/>
  <c r="J72" i="9" s="1"/>
  <c r="J116" i="9"/>
  <c r="J71" i="9" s="1"/>
  <c r="AY63" i="1"/>
  <c r="AX63" i="1"/>
  <c r="BI130" i="9"/>
  <c r="BH130" i="9"/>
  <c r="BG130" i="9"/>
  <c r="BF130" i="9"/>
  <c r="T130" i="9"/>
  <c r="R130" i="9"/>
  <c r="P130" i="9"/>
  <c r="BK130" i="9"/>
  <c r="J130" i="9"/>
  <c r="BE130" i="9" s="1"/>
  <c r="BI129" i="9"/>
  <c r="BH129" i="9"/>
  <c r="BG129" i="9"/>
  <c r="BF129" i="9"/>
  <c r="T129" i="9"/>
  <c r="R129" i="9"/>
  <c r="P129" i="9"/>
  <c r="BK129" i="9"/>
  <c r="J129" i="9"/>
  <c r="BE129" i="9" s="1"/>
  <c r="BI128" i="9"/>
  <c r="BH128" i="9"/>
  <c r="BG128" i="9"/>
  <c r="BF128" i="9"/>
  <c r="T128" i="9"/>
  <c r="R128" i="9"/>
  <c r="P128" i="9"/>
  <c r="BK128" i="9"/>
  <c r="J128" i="9"/>
  <c r="BE128" i="9" s="1"/>
  <c r="BI127" i="9"/>
  <c r="BH127" i="9"/>
  <c r="BG127" i="9"/>
  <c r="BF127" i="9"/>
  <c r="T127" i="9"/>
  <c r="T126" i="9" s="1"/>
  <c r="R127" i="9"/>
  <c r="R126" i="9" s="1"/>
  <c r="P127" i="9"/>
  <c r="P126" i="9" s="1"/>
  <c r="BK127" i="9"/>
  <c r="J127" i="9"/>
  <c r="BE127" i="9" s="1"/>
  <c r="BI125" i="9"/>
  <c r="BH125" i="9"/>
  <c r="BG125" i="9"/>
  <c r="BF125" i="9"/>
  <c r="BE125" i="9"/>
  <c r="T125" i="9"/>
  <c r="R125" i="9"/>
  <c r="P125" i="9"/>
  <c r="BK125" i="9"/>
  <c r="J125" i="9"/>
  <c r="BI124" i="9"/>
  <c r="BH124" i="9"/>
  <c r="BG124" i="9"/>
  <c r="BF124" i="9"/>
  <c r="BE124" i="9"/>
  <c r="T124" i="9"/>
  <c r="R124" i="9"/>
  <c r="P124" i="9"/>
  <c r="BK124" i="9"/>
  <c r="J124" i="9"/>
  <c r="BI123" i="9"/>
  <c r="BH123" i="9"/>
  <c r="BG123" i="9"/>
  <c r="BF123" i="9"/>
  <c r="BE123" i="9"/>
  <c r="T123" i="9"/>
  <c r="R123" i="9"/>
  <c r="P123" i="9"/>
  <c r="BK123" i="9"/>
  <c r="J123" i="9"/>
  <c r="BI122" i="9"/>
  <c r="BH122" i="9"/>
  <c r="BG122" i="9"/>
  <c r="BF122" i="9"/>
  <c r="BE122" i="9"/>
  <c r="T122" i="9"/>
  <c r="R122" i="9"/>
  <c r="P122" i="9"/>
  <c r="BK122" i="9"/>
  <c r="J122" i="9"/>
  <c r="BI121" i="9"/>
  <c r="BH121" i="9"/>
  <c r="BG121" i="9"/>
  <c r="BF121" i="9"/>
  <c r="T121" i="9"/>
  <c r="R121" i="9"/>
  <c r="P121" i="9"/>
  <c r="BK121" i="9"/>
  <c r="J121" i="9"/>
  <c r="BE121" i="9" s="1"/>
  <c r="BI120" i="9"/>
  <c r="BH120" i="9"/>
  <c r="BG120" i="9"/>
  <c r="BF120" i="9"/>
  <c r="BE120" i="9"/>
  <c r="T120" i="9"/>
  <c r="R120" i="9"/>
  <c r="P120" i="9"/>
  <c r="BK120" i="9"/>
  <c r="J120" i="9"/>
  <c r="BI119" i="9"/>
  <c r="BH119" i="9"/>
  <c r="BG119" i="9"/>
  <c r="BF119" i="9"/>
  <c r="T119" i="9"/>
  <c r="R119" i="9"/>
  <c r="P119" i="9"/>
  <c r="BK119" i="9"/>
  <c r="J119" i="9"/>
  <c r="BE119" i="9" s="1"/>
  <c r="BI118" i="9"/>
  <c r="BH118" i="9"/>
  <c r="BG118" i="9"/>
  <c r="BF118" i="9"/>
  <c r="BE118" i="9"/>
  <c r="T118" i="9"/>
  <c r="R118" i="9"/>
  <c r="P118" i="9"/>
  <c r="BK118" i="9"/>
  <c r="J118" i="9"/>
  <c r="BI117" i="9"/>
  <c r="BH117" i="9"/>
  <c r="BG117" i="9"/>
  <c r="BF117" i="9"/>
  <c r="T117" i="9"/>
  <c r="T116" i="9" s="1"/>
  <c r="R117" i="9"/>
  <c r="P117" i="9"/>
  <c r="BK117" i="9"/>
  <c r="BK116" i="9" s="1"/>
  <c r="J117" i="9"/>
  <c r="BE117" i="9" s="1"/>
  <c r="BI115" i="9"/>
  <c r="BH115" i="9"/>
  <c r="BG115" i="9"/>
  <c r="BF115" i="9"/>
  <c r="T115" i="9"/>
  <c r="T114" i="9" s="1"/>
  <c r="R115" i="9"/>
  <c r="R114" i="9" s="1"/>
  <c r="P115" i="9"/>
  <c r="P114" i="9" s="1"/>
  <c r="BK115" i="9"/>
  <c r="BK114" i="9" s="1"/>
  <c r="J114" i="9" s="1"/>
  <c r="J115" i="9"/>
  <c r="BE115" i="9" s="1"/>
  <c r="J70" i="9"/>
  <c r="BI113" i="9"/>
  <c r="BH113" i="9"/>
  <c r="BG113" i="9"/>
  <c r="BF113" i="9"/>
  <c r="BE113" i="9"/>
  <c r="T113" i="9"/>
  <c r="R113" i="9"/>
  <c r="P113" i="9"/>
  <c r="BK113" i="9"/>
  <c r="J113" i="9"/>
  <c r="BI112" i="9"/>
  <c r="BH112" i="9"/>
  <c r="BG112" i="9"/>
  <c r="BF112" i="9"/>
  <c r="T112" i="9"/>
  <c r="R112" i="9"/>
  <c r="P112" i="9"/>
  <c r="BK112" i="9"/>
  <c r="J112" i="9"/>
  <c r="BE112" i="9" s="1"/>
  <c r="BI111" i="9"/>
  <c r="BH111" i="9"/>
  <c r="BG111" i="9"/>
  <c r="BF111" i="9"/>
  <c r="BE111" i="9"/>
  <c r="T111" i="9"/>
  <c r="R111" i="9"/>
  <c r="P111" i="9"/>
  <c r="BK111" i="9"/>
  <c r="J111" i="9"/>
  <c r="BI110" i="9"/>
  <c r="BH110" i="9"/>
  <c r="BG110" i="9"/>
  <c r="BF110" i="9"/>
  <c r="T110" i="9"/>
  <c r="R110" i="9"/>
  <c r="P110" i="9"/>
  <c r="BK110" i="9"/>
  <c r="J110" i="9"/>
  <c r="BE110" i="9" s="1"/>
  <c r="BI109" i="9"/>
  <c r="BH109" i="9"/>
  <c r="BG109" i="9"/>
  <c r="BF109" i="9"/>
  <c r="BE109" i="9"/>
  <c r="T109" i="9"/>
  <c r="R109" i="9"/>
  <c r="R108" i="9" s="1"/>
  <c r="P109" i="9"/>
  <c r="P108" i="9" s="1"/>
  <c r="BK109" i="9"/>
  <c r="J109" i="9"/>
  <c r="BI107" i="9"/>
  <c r="BH107" i="9"/>
  <c r="BG107" i="9"/>
  <c r="BF107" i="9"/>
  <c r="BE107" i="9"/>
  <c r="T107" i="9"/>
  <c r="R107" i="9"/>
  <c r="P107" i="9"/>
  <c r="BK107" i="9"/>
  <c r="J107" i="9"/>
  <c r="BI106" i="9"/>
  <c r="BH106" i="9"/>
  <c r="BG106" i="9"/>
  <c r="BF106" i="9"/>
  <c r="T106" i="9"/>
  <c r="T104" i="9" s="1"/>
  <c r="R106" i="9"/>
  <c r="P106" i="9"/>
  <c r="BK106" i="9"/>
  <c r="J106" i="9"/>
  <c r="BE106" i="9" s="1"/>
  <c r="BI105" i="9"/>
  <c r="BH105" i="9"/>
  <c r="BG105" i="9"/>
  <c r="BF105" i="9"/>
  <c r="BE105" i="9"/>
  <c r="T105" i="9"/>
  <c r="R105" i="9"/>
  <c r="P105" i="9"/>
  <c r="P104" i="9" s="1"/>
  <c r="BK105" i="9"/>
  <c r="BK104" i="9" s="1"/>
  <c r="J105" i="9"/>
  <c r="BI101" i="9"/>
  <c r="BH101" i="9"/>
  <c r="BG101" i="9"/>
  <c r="BF101" i="9"/>
  <c r="BE101" i="9"/>
  <c r="T101" i="9"/>
  <c r="R101" i="9"/>
  <c r="P101" i="9"/>
  <c r="BK101" i="9"/>
  <c r="J101" i="9"/>
  <c r="BI100" i="9"/>
  <c r="BH100" i="9"/>
  <c r="BG100" i="9"/>
  <c r="F36" i="9" s="1"/>
  <c r="BB63" i="1" s="1"/>
  <c r="BF100" i="9"/>
  <c r="T100" i="9"/>
  <c r="R100" i="9"/>
  <c r="P100" i="9"/>
  <c r="BK100" i="9"/>
  <c r="J100" i="9"/>
  <c r="BE100" i="9" s="1"/>
  <c r="BI99" i="9"/>
  <c r="F38" i="9" s="1"/>
  <c r="BD63" i="1" s="1"/>
  <c r="BH99" i="9"/>
  <c r="BG99" i="9"/>
  <c r="BF99" i="9"/>
  <c r="BE99" i="9"/>
  <c r="T99" i="9"/>
  <c r="R99" i="9"/>
  <c r="P99" i="9"/>
  <c r="P98" i="9" s="1"/>
  <c r="P97" i="9" s="1"/>
  <c r="BK99" i="9"/>
  <c r="BK98" i="9" s="1"/>
  <c r="J99" i="9"/>
  <c r="J92" i="9"/>
  <c r="F92" i="9"/>
  <c r="J90" i="9"/>
  <c r="F90" i="9"/>
  <c r="E88" i="9"/>
  <c r="J59" i="9"/>
  <c r="F59" i="9"/>
  <c r="F57" i="9"/>
  <c r="E55" i="9"/>
  <c r="J22" i="9"/>
  <c r="E22" i="9"/>
  <c r="F60" i="9" s="1"/>
  <c r="J21" i="9"/>
  <c r="J16" i="9"/>
  <c r="J57" i="9" s="1"/>
  <c r="E7" i="9"/>
  <c r="E49" i="9" s="1"/>
  <c r="BK100" i="8"/>
  <c r="BK99" i="8" s="1"/>
  <c r="J99" i="8" s="1"/>
  <c r="J67" i="8" s="1"/>
  <c r="AY62" i="1"/>
  <c r="AX62" i="1"/>
  <c r="F36" i="8"/>
  <c r="BB62" i="1" s="1"/>
  <c r="BI121" i="8"/>
  <c r="BH121" i="8"/>
  <c r="BG121" i="8"/>
  <c r="BF121" i="8"/>
  <c r="BE121" i="8"/>
  <c r="T121" i="8"/>
  <c r="R121" i="8"/>
  <c r="P121" i="8"/>
  <c r="BK121" i="8"/>
  <c r="J121" i="8"/>
  <c r="BI119" i="8"/>
  <c r="BH119" i="8"/>
  <c r="BG119" i="8"/>
  <c r="BF119" i="8"/>
  <c r="T119" i="8"/>
  <c r="R119" i="8"/>
  <c r="P119" i="8"/>
  <c r="BK119" i="8"/>
  <c r="J119" i="8"/>
  <c r="BE119" i="8" s="1"/>
  <c r="BI105" i="8"/>
  <c r="BH105" i="8"/>
  <c r="BG105" i="8"/>
  <c r="BF105" i="8"/>
  <c r="BE105" i="8"/>
  <c r="T105" i="8"/>
  <c r="R105" i="8"/>
  <c r="P105" i="8"/>
  <c r="BK105" i="8"/>
  <c r="J105" i="8"/>
  <c r="BI101" i="8"/>
  <c r="BH101" i="8"/>
  <c r="BG101" i="8"/>
  <c r="BF101" i="8"/>
  <c r="T101" i="8"/>
  <c r="T100" i="8" s="1"/>
  <c r="T99" i="8" s="1"/>
  <c r="R101" i="8"/>
  <c r="R100" i="8" s="1"/>
  <c r="R99" i="8" s="1"/>
  <c r="P101" i="8"/>
  <c r="P100" i="8" s="1"/>
  <c r="P99" i="8" s="1"/>
  <c r="BK101" i="8"/>
  <c r="J101" i="8"/>
  <c r="BE101" i="8" s="1"/>
  <c r="BI98" i="8"/>
  <c r="BH98" i="8"/>
  <c r="BG98" i="8"/>
  <c r="BF98" i="8"/>
  <c r="T98" i="8"/>
  <c r="R98" i="8"/>
  <c r="P98" i="8"/>
  <c r="BK98" i="8"/>
  <c r="J98" i="8"/>
  <c r="BE98" i="8" s="1"/>
  <c r="BI96" i="8"/>
  <c r="BH96" i="8"/>
  <c r="BG96" i="8"/>
  <c r="BF96" i="8"/>
  <c r="J35" i="8" s="1"/>
  <c r="AW62" i="1" s="1"/>
  <c r="BE96" i="8"/>
  <c r="T96" i="8"/>
  <c r="R96" i="8"/>
  <c r="R94" i="8" s="1"/>
  <c r="R93" i="8" s="1"/>
  <c r="P96" i="8"/>
  <c r="P94" i="8" s="1"/>
  <c r="P93" i="8" s="1"/>
  <c r="P92" i="8" s="1"/>
  <c r="AU62" i="1" s="1"/>
  <c r="BK96" i="8"/>
  <c r="J96" i="8"/>
  <c r="BI95" i="8"/>
  <c r="F38" i="8" s="1"/>
  <c r="BD62" i="1" s="1"/>
  <c r="BH95" i="8"/>
  <c r="F37" i="8" s="1"/>
  <c r="BC62" i="1" s="1"/>
  <c r="BG95" i="8"/>
  <c r="BF95" i="8"/>
  <c r="F35" i="8" s="1"/>
  <c r="BA62" i="1" s="1"/>
  <c r="T95" i="8"/>
  <c r="T94" i="8" s="1"/>
  <c r="T93" i="8" s="1"/>
  <c r="T92" i="8" s="1"/>
  <c r="R95" i="8"/>
  <c r="P95" i="8"/>
  <c r="BK95" i="8"/>
  <c r="BK94" i="8" s="1"/>
  <c r="J95" i="8"/>
  <c r="BE95" i="8" s="1"/>
  <c r="J88" i="8"/>
  <c r="F88" i="8"/>
  <c r="F86" i="8"/>
  <c r="E84" i="8"/>
  <c r="E78" i="8"/>
  <c r="J59" i="8"/>
  <c r="F59" i="8"/>
  <c r="F57" i="8"/>
  <c r="E55" i="8"/>
  <c r="E49" i="8"/>
  <c r="J22" i="8"/>
  <c r="E22" i="8"/>
  <c r="F60" i="8" s="1"/>
  <c r="J21" i="8"/>
  <c r="J16" i="8"/>
  <c r="J57" i="8" s="1"/>
  <c r="E7" i="8"/>
  <c r="T104" i="7"/>
  <c r="R104" i="7"/>
  <c r="BK104" i="7"/>
  <c r="J104" i="7" s="1"/>
  <c r="J69" i="7" s="1"/>
  <c r="T100" i="7"/>
  <c r="T98" i="7"/>
  <c r="P95" i="7"/>
  <c r="P94" i="7" s="1"/>
  <c r="P93" i="7" s="1"/>
  <c r="AU60" i="1" s="1"/>
  <c r="AY60" i="1"/>
  <c r="AX60" i="1"/>
  <c r="BI105" i="7"/>
  <c r="BH105" i="7"/>
  <c r="BG105" i="7"/>
  <c r="BF105" i="7"/>
  <c r="BE105" i="7"/>
  <c r="T105" i="7"/>
  <c r="R105" i="7"/>
  <c r="P105" i="7"/>
  <c r="P104" i="7" s="1"/>
  <c r="BK105" i="7"/>
  <c r="J105" i="7"/>
  <c r="BI103" i="7"/>
  <c r="BH103" i="7"/>
  <c r="BG103" i="7"/>
  <c r="BF103" i="7"/>
  <c r="BE103" i="7"/>
  <c r="T103" i="7"/>
  <c r="R103" i="7"/>
  <c r="P103" i="7"/>
  <c r="BK103" i="7"/>
  <c r="BK100" i="7" s="1"/>
  <c r="J100" i="7" s="1"/>
  <c r="J68" i="7" s="1"/>
  <c r="J103" i="7"/>
  <c r="BI101" i="7"/>
  <c r="BH101" i="7"/>
  <c r="BG101" i="7"/>
  <c r="BF101" i="7"/>
  <c r="T101" i="7"/>
  <c r="R101" i="7"/>
  <c r="R100" i="7" s="1"/>
  <c r="P101" i="7"/>
  <c r="P100" i="7" s="1"/>
  <c r="BK101" i="7"/>
  <c r="J101" i="7"/>
  <c r="BE101" i="7" s="1"/>
  <c r="BI99" i="7"/>
  <c r="BH99" i="7"/>
  <c r="BG99" i="7"/>
  <c r="BF99" i="7"/>
  <c r="BE99" i="7"/>
  <c r="T99" i="7"/>
  <c r="R99" i="7"/>
  <c r="R98" i="7" s="1"/>
  <c r="P99" i="7"/>
  <c r="P98" i="7" s="1"/>
  <c r="BK99" i="7"/>
  <c r="BK98" i="7" s="1"/>
  <c r="J98" i="7" s="1"/>
  <c r="J67" i="7" s="1"/>
  <c r="J99" i="7"/>
  <c r="BI97" i="7"/>
  <c r="BH97" i="7"/>
  <c r="BG97" i="7"/>
  <c r="BF97" i="7"/>
  <c r="BE97" i="7"/>
  <c r="T97" i="7"/>
  <c r="R97" i="7"/>
  <c r="P97" i="7"/>
  <c r="BK97" i="7"/>
  <c r="J97" i="7"/>
  <c r="BI96" i="7"/>
  <c r="F38" i="7" s="1"/>
  <c r="BD60" i="1" s="1"/>
  <c r="BH96" i="7"/>
  <c r="F37" i="7" s="1"/>
  <c r="BC60" i="1" s="1"/>
  <c r="BG96" i="7"/>
  <c r="F36" i="7" s="1"/>
  <c r="BB60" i="1" s="1"/>
  <c r="BF96" i="7"/>
  <c r="J35" i="7" s="1"/>
  <c r="AW60" i="1" s="1"/>
  <c r="T96" i="7"/>
  <c r="T95" i="7" s="1"/>
  <c r="T94" i="7" s="1"/>
  <c r="T93" i="7" s="1"/>
  <c r="R96" i="7"/>
  <c r="R95" i="7" s="1"/>
  <c r="P96" i="7"/>
  <c r="BK96" i="7"/>
  <c r="BK95" i="7" s="1"/>
  <c r="J96" i="7"/>
  <c r="BE96" i="7" s="1"/>
  <c r="J89" i="7"/>
  <c r="F89" i="7"/>
  <c r="F87" i="7"/>
  <c r="E85" i="7"/>
  <c r="E79" i="7"/>
  <c r="F60" i="7"/>
  <c r="J59" i="7"/>
  <c r="F59" i="7"/>
  <c r="F57" i="7"/>
  <c r="E55" i="7"/>
  <c r="E49" i="7"/>
  <c r="J22" i="7"/>
  <c r="E22" i="7"/>
  <c r="F90" i="7" s="1"/>
  <c r="J21" i="7"/>
  <c r="J16" i="7"/>
  <c r="J87" i="7" s="1"/>
  <c r="E7" i="7"/>
  <c r="P237" i="6"/>
  <c r="R219" i="6"/>
  <c r="T176" i="6"/>
  <c r="P108" i="6"/>
  <c r="R97" i="6"/>
  <c r="AY59" i="1"/>
  <c r="AX59" i="1"/>
  <c r="BI244" i="6"/>
  <c r="BH244" i="6"/>
  <c r="BG244" i="6"/>
  <c r="BF244" i="6"/>
  <c r="T244" i="6"/>
  <c r="R244" i="6"/>
  <c r="P244" i="6"/>
  <c r="BK244" i="6"/>
  <c r="J244" i="6"/>
  <c r="BE244" i="6" s="1"/>
  <c r="BI243" i="6"/>
  <c r="BH243" i="6"/>
  <c r="BG243" i="6"/>
  <c r="BF243" i="6"/>
  <c r="BE243" i="6"/>
  <c r="T243" i="6"/>
  <c r="R243" i="6"/>
  <c r="P243" i="6"/>
  <c r="BK243" i="6"/>
  <c r="J243" i="6"/>
  <c r="BI242" i="6"/>
  <c r="BH242" i="6"/>
  <c r="BG242" i="6"/>
  <c r="BF242" i="6"/>
  <c r="T242" i="6"/>
  <c r="R242" i="6"/>
  <c r="P242" i="6"/>
  <c r="BK242" i="6"/>
  <c r="J242" i="6"/>
  <c r="BE242" i="6" s="1"/>
  <c r="BI241" i="6"/>
  <c r="BH241" i="6"/>
  <c r="BG241" i="6"/>
  <c r="BF241" i="6"/>
  <c r="BE241" i="6"/>
  <c r="T241" i="6"/>
  <c r="R241" i="6"/>
  <c r="P241" i="6"/>
  <c r="BK241" i="6"/>
  <c r="J241" i="6"/>
  <c r="BI240" i="6"/>
  <c r="BH240" i="6"/>
  <c r="BG240" i="6"/>
  <c r="BF240" i="6"/>
  <c r="T240" i="6"/>
  <c r="R240" i="6"/>
  <c r="P240" i="6"/>
  <c r="BK240" i="6"/>
  <c r="J240" i="6"/>
  <c r="BE240" i="6" s="1"/>
  <c r="BI239" i="6"/>
  <c r="BH239" i="6"/>
  <c r="BG239" i="6"/>
  <c r="BF239" i="6"/>
  <c r="BE239" i="6"/>
  <c r="T239" i="6"/>
  <c r="R239" i="6"/>
  <c r="P239" i="6"/>
  <c r="BK239" i="6"/>
  <c r="J239" i="6"/>
  <c r="BI238" i="6"/>
  <c r="BH238" i="6"/>
  <c r="BG238" i="6"/>
  <c r="BF238" i="6"/>
  <c r="T238" i="6"/>
  <c r="T237" i="6" s="1"/>
  <c r="R238" i="6"/>
  <c r="R237" i="6" s="1"/>
  <c r="P238" i="6"/>
  <c r="BK238" i="6"/>
  <c r="BK237" i="6" s="1"/>
  <c r="J237" i="6" s="1"/>
  <c r="J71" i="6" s="1"/>
  <c r="J238" i="6"/>
  <c r="BE238" i="6" s="1"/>
  <c r="BI236" i="6"/>
  <c r="BH236" i="6"/>
  <c r="BG236" i="6"/>
  <c r="BF236" i="6"/>
  <c r="BE236" i="6"/>
  <c r="T236" i="6"/>
  <c r="R236" i="6"/>
  <c r="P236" i="6"/>
  <c r="BK236" i="6"/>
  <c r="J236" i="6"/>
  <c r="BI235" i="6"/>
  <c r="BH235" i="6"/>
  <c r="BG235" i="6"/>
  <c r="BF235" i="6"/>
  <c r="T235" i="6"/>
  <c r="R235" i="6"/>
  <c r="P235" i="6"/>
  <c r="BK235" i="6"/>
  <c r="J235" i="6"/>
  <c r="BE235" i="6" s="1"/>
  <c r="BI234" i="6"/>
  <c r="BH234" i="6"/>
  <c r="BG234" i="6"/>
  <c r="BF234" i="6"/>
  <c r="BE234" i="6"/>
  <c r="T234" i="6"/>
  <c r="R234" i="6"/>
  <c r="P234" i="6"/>
  <c r="BK234" i="6"/>
  <c r="J234" i="6"/>
  <c r="BI233" i="6"/>
  <c r="BH233" i="6"/>
  <c r="BG233" i="6"/>
  <c r="BF233" i="6"/>
  <c r="T233" i="6"/>
  <c r="R233" i="6"/>
  <c r="P233" i="6"/>
  <c r="BK233" i="6"/>
  <c r="J233" i="6"/>
  <c r="BE233" i="6" s="1"/>
  <c r="BI232" i="6"/>
  <c r="BH232" i="6"/>
  <c r="BG232" i="6"/>
  <c r="BF232" i="6"/>
  <c r="BE232" i="6"/>
  <c r="T232" i="6"/>
  <c r="R232" i="6"/>
  <c r="P232" i="6"/>
  <c r="BK232" i="6"/>
  <c r="J232" i="6"/>
  <c r="BI231" i="6"/>
  <c r="BH231" i="6"/>
  <c r="BG231" i="6"/>
  <c r="BF231" i="6"/>
  <c r="T231" i="6"/>
  <c r="R231" i="6"/>
  <c r="P231" i="6"/>
  <c r="BK231" i="6"/>
  <c r="J231" i="6"/>
  <c r="BE231" i="6" s="1"/>
  <c r="BI230" i="6"/>
  <c r="BH230" i="6"/>
  <c r="BG230" i="6"/>
  <c r="BF230" i="6"/>
  <c r="BE230" i="6"/>
  <c r="T230" i="6"/>
  <c r="R230" i="6"/>
  <c r="P230" i="6"/>
  <c r="BK230" i="6"/>
  <c r="J230" i="6"/>
  <c r="BI229" i="6"/>
  <c r="BH229" i="6"/>
  <c r="BG229" i="6"/>
  <c r="BF229" i="6"/>
  <c r="T229" i="6"/>
  <c r="R229" i="6"/>
  <c r="P229" i="6"/>
  <c r="BK229" i="6"/>
  <c r="J229" i="6"/>
  <c r="BE229" i="6" s="1"/>
  <c r="BI228" i="6"/>
  <c r="BH228" i="6"/>
  <c r="BG228" i="6"/>
  <c r="BF228" i="6"/>
  <c r="BE228" i="6"/>
  <c r="T228" i="6"/>
  <c r="R228" i="6"/>
  <c r="P228" i="6"/>
  <c r="BK228" i="6"/>
  <c r="J228" i="6"/>
  <c r="BI227" i="6"/>
  <c r="BH227" i="6"/>
  <c r="BG227" i="6"/>
  <c r="BF227" i="6"/>
  <c r="T227" i="6"/>
  <c r="R227" i="6"/>
  <c r="P227" i="6"/>
  <c r="BK227" i="6"/>
  <c r="J227" i="6"/>
  <c r="BE227" i="6" s="1"/>
  <c r="BI226" i="6"/>
  <c r="BH226" i="6"/>
  <c r="BG226" i="6"/>
  <c r="BF226" i="6"/>
  <c r="BE226" i="6"/>
  <c r="T226" i="6"/>
  <c r="R226" i="6"/>
  <c r="P226" i="6"/>
  <c r="BK226" i="6"/>
  <c r="J226" i="6"/>
  <c r="BI225" i="6"/>
  <c r="BH225" i="6"/>
  <c r="BG225" i="6"/>
  <c r="BF225" i="6"/>
  <c r="T225" i="6"/>
  <c r="R225" i="6"/>
  <c r="P225" i="6"/>
  <c r="BK225" i="6"/>
  <c r="J225" i="6"/>
  <c r="BE225" i="6" s="1"/>
  <c r="BI224" i="6"/>
  <c r="BH224" i="6"/>
  <c r="BG224" i="6"/>
  <c r="BF224" i="6"/>
  <c r="BE224" i="6"/>
  <c r="T224" i="6"/>
  <c r="R224" i="6"/>
  <c r="P224" i="6"/>
  <c r="BK224" i="6"/>
  <c r="J224" i="6"/>
  <c r="BI223" i="6"/>
  <c r="BH223" i="6"/>
  <c r="BG223" i="6"/>
  <c r="BF223" i="6"/>
  <c r="T223" i="6"/>
  <c r="R223" i="6"/>
  <c r="P223" i="6"/>
  <c r="BK223" i="6"/>
  <c r="J223" i="6"/>
  <c r="BE223" i="6" s="1"/>
  <c r="BI222" i="6"/>
  <c r="BH222" i="6"/>
  <c r="BG222" i="6"/>
  <c r="BF222" i="6"/>
  <c r="BE222" i="6"/>
  <c r="T222" i="6"/>
  <c r="R222" i="6"/>
  <c r="P222" i="6"/>
  <c r="BK222" i="6"/>
  <c r="J222" i="6"/>
  <c r="BI221" i="6"/>
  <c r="BH221" i="6"/>
  <c r="BG221" i="6"/>
  <c r="BF221" i="6"/>
  <c r="T221" i="6"/>
  <c r="T219" i="6" s="1"/>
  <c r="R221" i="6"/>
  <c r="P221" i="6"/>
  <c r="BK221" i="6"/>
  <c r="BK219" i="6" s="1"/>
  <c r="J219" i="6" s="1"/>
  <c r="J70" i="6" s="1"/>
  <c r="J221" i="6"/>
  <c r="BE221" i="6" s="1"/>
  <c r="BI220" i="6"/>
  <c r="BH220" i="6"/>
  <c r="BG220" i="6"/>
  <c r="BF220" i="6"/>
  <c r="BE220" i="6"/>
  <c r="T220" i="6"/>
  <c r="R220" i="6"/>
  <c r="P220" i="6"/>
  <c r="BK220" i="6"/>
  <c r="J220" i="6"/>
  <c r="BI218" i="6"/>
  <c r="BH218" i="6"/>
  <c r="BG218" i="6"/>
  <c r="BF218" i="6"/>
  <c r="BE218" i="6"/>
  <c r="T218" i="6"/>
  <c r="R218" i="6"/>
  <c r="P218" i="6"/>
  <c r="BK218" i="6"/>
  <c r="J218" i="6"/>
  <c r="BI217" i="6"/>
  <c r="BH217" i="6"/>
  <c r="BG217" i="6"/>
  <c r="BF217" i="6"/>
  <c r="T217" i="6"/>
  <c r="R217" i="6"/>
  <c r="P217" i="6"/>
  <c r="BK217" i="6"/>
  <c r="J217" i="6"/>
  <c r="BE217" i="6" s="1"/>
  <c r="BI216" i="6"/>
  <c r="BH216" i="6"/>
  <c r="BG216" i="6"/>
  <c r="BF216" i="6"/>
  <c r="BE216" i="6"/>
  <c r="T216" i="6"/>
  <c r="R216" i="6"/>
  <c r="P216" i="6"/>
  <c r="BK216" i="6"/>
  <c r="J216" i="6"/>
  <c r="BI215" i="6"/>
  <c r="BH215" i="6"/>
  <c r="BG215" i="6"/>
  <c r="BF215" i="6"/>
  <c r="T215" i="6"/>
  <c r="R215" i="6"/>
  <c r="P215" i="6"/>
  <c r="BK215" i="6"/>
  <c r="J215" i="6"/>
  <c r="BE215" i="6" s="1"/>
  <c r="BI214" i="6"/>
  <c r="BH214" i="6"/>
  <c r="BG214" i="6"/>
  <c r="BF214" i="6"/>
  <c r="BE214" i="6"/>
  <c r="T214" i="6"/>
  <c r="R214" i="6"/>
  <c r="P214" i="6"/>
  <c r="BK214" i="6"/>
  <c r="J214" i="6"/>
  <c r="BI213" i="6"/>
  <c r="BH213" i="6"/>
  <c r="BG213" i="6"/>
  <c r="BF213" i="6"/>
  <c r="T213" i="6"/>
  <c r="R213" i="6"/>
  <c r="P213" i="6"/>
  <c r="BK213" i="6"/>
  <c r="J213" i="6"/>
  <c r="BE213" i="6" s="1"/>
  <c r="BI212" i="6"/>
  <c r="BH212" i="6"/>
  <c r="BG212" i="6"/>
  <c r="BF212" i="6"/>
  <c r="BE212" i="6"/>
  <c r="T212" i="6"/>
  <c r="R212" i="6"/>
  <c r="P212" i="6"/>
  <c r="BK212" i="6"/>
  <c r="J212" i="6"/>
  <c r="BI211" i="6"/>
  <c r="BH211" i="6"/>
  <c r="BG211" i="6"/>
  <c r="BF211" i="6"/>
  <c r="T211" i="6"/>
  <c r="R211" i="6"/>
  <c r="P211" i="6"/>
  <c r="BK211" i="6"/>
  <c r="J211" i="6"/>
  <c r="BE211" i="6" s="1"/>
  <c r="BI210" i="6"/>
  <c r="BH210" i="6"/>
  <c r="BG210" i="6"/>
  <c r="BF210" i="6"/>
  <c r="BE210" i="6"/>
  <c r="T210" i="6"/>
  <c r="R210" i="6"/>
  <c r="P210" i="6"/>
  <c r="BK210" i="6"/>
  <c r="J210" i="6"/>
  <c r="BI209" i="6"/>
  <c r="BH209" i="6"/>
  <c r="BG209" i="6"/>
  <c r="BF209" i="6"/>
  <c r="T209" i="6"/>
  <c r="R209" i="6"/>
  <c r="P209" i="6"/>
  <c r="BK209" i="6"/>
  <c r="J209" i="6"/>
  <c r="BE209" i="6" s="1"/>
  <c r="BI208" i="6"/>
  <c r="BH208" i="6"/>
  <c r="BG208" i="6"/>
  <c r="BF208" i="6"/>
  <c r="BE208" i="6"/>
  <c r="T208" i="6"/>
  <c r="R208" i="6"/>
  <c r="P208" i="6"/>
  <c r="BK208" i="6"/>
  <c r="J208" i="6"/>
  <c r="BI207" i="6"/>
  <c r="BH207" i="6"/>
  <c r="BG207" i="6"/>
  <c r="BF207" i="6"/>
  <c r="T207" i="6"/>
  <c r="R207" i="6"/>
  <c r="P207" i="6"/>
  <c r="BK207" i="6"/>
  <c r="J207" i="6"/>
  <c r="BE207" i="6" s="1"/>
  <c r="BI206" i="6"/>
  <c r="BH206" i="6"/>
  <c r="BG206" i="6"/>
  <c r="BF206" i="6"/>
  <c r="BE206" i="6"/>
  <c r="T206" i="6"/>
  <c r="R206" i="6"/>
  <c r="P206" i="6"/>
  <c r="BK206" i="6"/>
  <c r="J206" i="6"/>
  <c r="BI205" i="6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BE204" i="6"/>
  <c r="T204" i="6"/>
  <c r="R204" i="6"/>
  <c r="P204" i="6"/>
  <c r="BK204" i="6"/>
  <c r="J204" i="6"/>
  <c r="BI203" i="6"/>
  <c r="BH203" i="6"/>
  <c r="BG203" i="6"/>
  <c r="BF203" i="6"/>
  <c r="T203" i="6"/>
  <c r="R203" i="6"/>
  <c r="P203" i="6"/>
  <c r="BK203" i="6"/>
  <c r="J203" i="6"/>
  <c r="BE203" i="6" s="1"/>
  <c r="BI202" i="6"/>
  <c r="BH202" i="6"/>
  <c r="BG202" i="6"/>
  <c r="BF202" i="6"/>
  <c r="BE202" i="6"/>
  <c r="T202" i="6"/>
  <c r="R202" i="6"/>
  <c r="P202" i="6"/>
  <c r="BK202" i="6"/>
  <c r="J202" i="6"/>
  <c r="BI201" i="6"/>
  <c r="BH201" i="6"/>
  <c r="BG201" i="6"/>
  <c r="BF201" i="6"/>
  <c r="T201" i="6"/>
  <c r="R201" i="6"/>
  <c r="P201" i="6"/>
  <c r="BK201" i="6"/>
  <c r="J201" i="6"/>
  <c r="BE201" i="6" s="1"/>
  <c r="BI200" i="6"/>
  <c r="BH200" i="6"/>
  <c r="BG200" i="6"/>
  <c r="BF200" i="6"/>
  <c r="BE200" i="6"/>
  <c r="T200" i="6"/>
  <c r="R200" i="6"/>
  <c r="P200" i="6"/>
  <c r="BK200" i="6"/>
  <c r="J200" i="6"/>
  <c r="BI199" i="6"/>
  <c r="BH199" i="6"/>
  <c r="BG199" i="6"/>
  <c r="BF199" i="6"/>
  <c r="T199" i="6"/>
  <c r="R199" i="6"/>
  <c r="P199" i="6"/>
  <c r="BK199" i="6"/>
  <c r="J199" i="6"/>
  <c r="BE199" i="6" s="1"/>
  <c r="BI198" i="6"/>
  <c r="BH198" i="6"/>
  <c r="BG198" i="6"/>
  <c r="BF198" i="6"/>
  <c r="BE198" i="6"/>
  <c r="T198" i="6"/>
  <c r="R198" i="6"/>
  <c r="P198" i="6"/>
  <c r="BK198" i="6"/>
  <c r="J198" i="6"/>
  <c r="BI197" i="6"/>
  <c r="BH197" i="6"/>
  <c r="BG197" i="6"/>
  <c r="BF197" i="6"/>
  <c r="T197" i="6"/>
  <c r="R197" i="6"/>
  <c r="P197" i="6"/>
  <c r="BK197" i="6"/>
  <c r="J197" i="6"/>
  <c r="BE197" i="6" s="1"/>
  <c r="BI196" i="6"/>
  <c r="BH196" i="6"/>
  <c r="BG196" i="6"/>
  <c r="BF196" i="6"/>
  <c r="BE196" i="6"/>
  <c r="T196" i="6"/>
  <c r="R196" i="6"/>
  <c r="P196" i="6"/>
  <c r="BK196" i="6"/>
  <c r="J196" i="6"/>
  <c r="BI195" i="6"/>
  <c r="BH195" i="6"/>
  <c r="BG195" i="6"/>
  <c r="BF195" i="6"/>
  <c r="T195" i="6"/>
  <c r="R195" i="6"/>
  <c r="P195" i="6"/>
  <c r="BK195" i="6"/>
  <c r="J195" i="6"/>
  <c r="BE195" i="6" s="1"/>
  <c r="BI194" i="6"/>
  <c r="BH194" i="6"/>
  <c r="BG194" i="6"/>
  <c r="BF194" i="6"/>
  <c r="BE194" i="6"/>
  <c r="T194" i="6"/>
  <c r="R194" i="6"/>
  <c r="P194" i="6"/>
  <c r="BK194" i="6"/>
  <c r="J194" i="6"/>
  <c r="BI193" i="6"/>
  <c r="BH193" i="6"/>
  <c r="BG193" i="6"/>
  <c r="BF193" i="6"/>
  <c r="T193" i="6"/>
  <c r="R193" i="6"/>
  <c r="P193" i="6"/>
  <c r="BK193" i="6"/>
  <c r="J193" i="6"/>
  <c r="BE193" i="6" s="1"/>
  <c r="BI192" i="6"/>
  <c r="BH192" i="6"/>
  <c r="BG192" i="6"/>
  <c r="BF192" i="6"/>
  <c r="BE192" i="6"/>
  <c r="T192" i="6"/>
  <c r="R192" i="6"/>
  <c r="P192" i="6"/>
  <c r="BK192" i="6"/>
  <c r="J192" i="6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BE190" i="6"/>
  <c r="T190" i="6"/>
  <c r="R190" i="6"/>
  <c r="P190" i="6"/>
  <c r="BK190" i="6"/>
  <c r="J190" i="6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BE188" i="6"/>
  <c r="T188" i="6"/>
  <c r="R188" i="6"/>
  <c r="P188" i="6"/>
  <c r="BK188" i="6"/>
  <c r="J188" i="6"/>
  <c r="BI187" i="6"/>
  <c r="BH187" i="6"/>
  <c r="BG187" i="6"/>
  <c r="BF187" i="6"/>
  <c r="T187" i="6"/>
  <c r="R187" i="6"/>
  <c r="P187" i="6"/>
  <c r="BK187" i="6"/>
  <c r="J187" i="6"/>
  <c r="BE187" i="6" s="1"/>
  <c r="BI186" i="6"/>
  <c r="BH186" i="6"/>
  <c r="BG186" i="6"/>
  <c r="BF186" i="6"/>
  <c r="BE186" i="6"/>
  <c r="T186" i="6"/>
  <c r="R186" i="6"/>
  <c r="P186" i="6"/>
  <c r="BK186" i="6"/>
  <c r="J186" i="6"/>
  <c r="BI185" i="6"/>
  <c r="BH185" i="6"/>
  <c r="BG185" i="6"/>
  <c r="BF185" i="6"/>
  <c r="T185" i="6"/>
  <c r="R185" i="6"/>
  <c r="P185" i="6"/>
  <c r="BK185" i="6"/>
  <c r="J185" i="6"/>
  <c r="BE185" i="6" s="1"/>
  <c r="BI184" i="6"/>
  <c r="BH184" i="6"/>
  <c r="BG184" i="6"/>
  <c r="BF184" i="6"/>
  <c r="BE184" i="6"/>
  <c r="T184" i="6"/>
  <c r="R184" i="6"/>
  <c r="P184" i="6"/>
  <c r="BK184" i="6"/>
  <c r="J184" i="6"/>
  <c r="BI183" i="6"/>
  <c r="BH183" i="6"/>
  <c r="BG183" i="6"/>
  <c r="BF183" i="6"/>
  <c r="T183" i="6"/>
  <c r="R183" i="6"/>
  <c r="P183" i="6"/>
  <c r="BK183" i="6"/>
  <c r="J183" i="6"/>
  <c r="BE183" i="6" s="1"/>
  <c r="BI182" i="6"/>
  <c r="BH182" i="6"/>
  <c r="BG182" i="6"/>
  <c r="BF182" i="6"/>
  <c r="BE182" i="6"/>
  <c r="T182" i="6"/>
  <c r="R182" i="6"/>
  <c r="P182" i="6"/>
  <c r="BK182" i="6"/>
  <c r="J182" i="6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BE180" i="6"/>
  <c r="T180" i="6"/>
  <c r="R180" i="6"/>
  <c r="P180" i="6"/>
  <c r="BK180" i="6"/>
  <c r="J180" i="6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BE178" i="6"/>
  <c r="T178" i="6"/>
  <c r="R178" i="6"/>
  <c r="P178" i="6"/>
  <c r="BK178" i="6"/>
  <c r="BK176" i="6" s="1"/>
  <c r="J176" i="6" s="1"/>
  <c r="J69" i="6" s="1"/>
  <c r="J178" i="6"/>
  <c r="BI177" i="6"/>
  <c r="BH177" i="6"/>
  <c r="BG177" i="6"/>
  <c r="BF177" i="6"/>
  <c r="T177" i="6"/>
  <c r="R177" i="6"/>
  <c r="P177" i="6"/>
  <c r="P176" i="6" s="1"/>
  <c r="BK177" i="6"/>
  <c r="J177" i="6"/>
  <c r="BE177" i="6" s="1"/>
  <c r="BI175" i="6"/>
  <c r="BH175" i="6"/>
  <c r="BG175" i="6"/>
  <c r="BF175" i="6"/>
  <c r="BE175" i="6"/>
  <c r="T175" i="6"/>
  <c r="R175" i="6"/>
  <c r="P175" i="6"/>
  <c r="BK175" i="6"/>
  <c r="J175" i="6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BE173" i="6"/>
  <c r="T173" i="6"/>
  <c r="R173" i="6"/>
  <c r="P173" i="6"/>
  <c r="BK173" i="6"/>
  <c r="J173" i="6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BE171" i="6"/>
  <c r="T171" i="6"/>
  <c r="R171" i="6"/>
  <c r="P171" i="6"/>
  <c r="BK171" i="6"/>
  <c r="J171" i="6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BE169" i="6"/>
  <c r="T169" i="6"/>
  <c r="R169" i="6"/>
  <c r="P169" i="6"/>
  <c r="BK169" i="6"/>
  <c r="J169" i="6"/>
  <c r="BI168" i="6"/>
  <c r="BH168" i="6"/>
  <c r="BG168" i="6"/>
  <c r="BF168" i="6"/>
  <c r="T168" i="6"/>
  <c r="R168" i="6"/>
  <c r="P168" i="6"/>
  <c r="BK168" i="6"/>
  <c r="J168" i="6"/>
  <c r="BE168" i="6" s="1"/>
  <c r="BI167" i="6"/>
  <c r="BH167" i="6"/>
  <c r="BG167" i="6"/>
  <c r="BF167" i="6"/>
  <c r="BE167" i="6"/>
  <c r="T167" i="6"/>
  <c r="R167" i="6"/>
  <c r="P167" i="6"/>
  <c r="BK167" i="6"/>
  <c r="J167" i="6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BE165" i="6"/>
  <c r="T165" i="6"/>
  <c r="R165" i="6"/>
  <c r="P165" i="6"/>
  <c r="BK165" i="6"/>
  <c r="J165" i="6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BE163" i="6"/>
  <c r="T163" i="6"/>
  <c r="R163" i="6"/>
  <c r="P163" i="6"/>
  <c r="BK163" i="6"/>
  <c r="J163" i="6"/>
  <c r="BI162" i="6"/>
  <c r="BH162" i="6"/>
  <c r="BG162" i="6"/>
  <c r="BF162" i="6"/>
  <c r="T162" i="6"/>
  <c r="R162" i="6"/>
  <c r="P162" i="6"/>
  <c r="BK162" i="6"/>
  <c r="J162" i="6"/>
  <c r="BE162" i="6" s="1"/>
  <c r="BI161" i="6"/>
  <c r="BH161" i="6"/>
  <c r="BG161" i="6"/>
  <c r="BF161" i="6"/>
  <c r="BE161" i="6"/>
  <c r="T161" i="6"/>
  <c r="R161" i="6"/>
  <c r="P161" i="6"/>
  <c r="BK161" i="6"/>
  <c r="J161" i="6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BE159" i="6"/>
  <c r="T159" i="6"/>
  <c r="R159" i="6"/>
  <c r="P159" i="6"/>
  <c r="BK159" i="6"/>
  <c r="J159" i="6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BE157" i="6"/>
  <c r="T157" i="6"/>
  <c r="R157" i="6"/>
  <c r="P157" i="6"/>
  <c r="BK157" i="6"/>
  <c r="J157" i="6"/>
  <c r="BI156" i="6"/>
  <c r="BH156" i="6"/>
  <c r="BG156" i="6"/>
  <c r="BF156" i="6"/>
  <c r="T156" i="6"/>
  <c r="R156" i="6"/>
  <c r="P156" i="6"/>
  <c r="BK156" i="6"/>
  <c r="J156" i="6"/>
  <c r="BE156" i="6" s="1"/>
  <c r="BI155" i="6"/>
  <c r="BH155" i="6"/>
  <c r="BG155" i="6"/>
  <c r="BF155" i="6"/>
  <c r="BE155" i="6"/>
  <c r="T155" i="6"/>
  <c r="R155" i="6"/>
  <c r="P155" i="6"/>
  <c r="BK155" i="6"/>
  <c r="J155" i="6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BE153" i="6"/>
  <c r="T153" i="6"/>
  <c r="R153" i="6"/>
  <c r="P153" i="6"/>
  <c r="BK153" i="6"/>
  <c r="J153" i="6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BE151" i="6"/>
  <c r="T151" i="6"/>
  <c r="R151" i="6"/>
  <c r="P151" i="6"/>
  <c r="BK151" i="6"/>
  <c r="J151" i="6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BE149" i="6"/>
  <c r="T149" i="6"/>
  <c r="R149" i="6"/>
  <c r="P149" i="6"/>
  <c r="BK149" i="6"/>
  <c r="J149" i="6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BE147" i="6"/>
  <c r="T147" i="6"/>
  <c r="R147" i="6"/>
  <c r="P147" i="6"/>
  <c r="BK147" i="6"/>
  <c r="J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BE145" i="6"/>
  <c r="T145" i="6"/>
  <c r="R145" i="6"/>
  <c r="P145" i="6"/>
  <c r="BK145" i="6"/>
  <c r="J145" i="6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BE143" i="6"/>
  <c r="T143" i="6"/>
  <c r="R143" i="6"/>
  <c r="P143" i="6"/>
  <c r="BK143" i="6"/>
  <c r="J143" i="6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BE141" i="6"/>
  <c r="T141" i="6"/>
  <c r="R141" i="6"/>
  <c r="P141" i="6"/>
  <c r="BK141" i="6"/>
  <c r="J141" i="6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BE139" i="6"/>
  <c r="T139" i="6"/>
  <c r="R139" i="6"/>
  <c r="P139" i="6"/>
  <c r="BK139" i="6"/>
  <c r="J139" i="6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BE137" i="6"/>
  <c r="T137" i="6"/>
  <c r="R137" i="6"/>
  <c r="P137" i="6"/>
  <c r="BK137" i="6"/>
  <c r="J137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BE135" i="6"/>
  <c r="T135" i="6"/>
  <c r="R135" i="6"/>
  <c r="P135" i="6"/>
  <c r="BK135" i="6"/>
  <c r="J135" i="6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BE133" i="6"/>
  <c r="T133" i="6"/>
  <c r="T132" i="6" s="1"/>
  <c r="R133" i="6"/>
  <c r="R132" i="6" s="1"/>
  <c r="P133" i="6"/>
  <c r="BK133" i="6"/>
  <c r="BK132" i="6" s="1"/>
  <c r="J132" i="6" s="1"/>
  <c r="J68" i="6" s="1"/>
  <c r="J133" i="6"/>
  <c r="BI131" i="6"/>
  <c r="BH131" i="6"/>
  <c r="BG131" i="6"/>
  <c r="BF131" i="6"/>
  <c r="BE131" i="6"/>
  <c r="T131" i="6"/>
  <c r="R131" i="6"/>
  <c r="P131" i="6"/>
  <c r="BK131" i="6"/>
  <c r="J131" i="6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BE129" i="6"/>
  <c r="T129" i="6"/>
  <c r="R129" i="6"/>
  <c r="P129" i="6"/>
  <c r="BK129" i="6"/>
  <c r="J129" i="6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BE127" i="6"/>
  <c r="T127" i="6"/>
  <c r="R127" i="6"/>
  <c r="P127" i="6"/>
  <c r="BK127" i="6"/>
  <c r="J127" i="6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BE125" i="6"/>
  <c r="T125" i="6"/>
  <c r="R125" i="6"/>
  <c r="P125" i="6"/>
  <c r="BK125" i="6"/>
  <c r="J125" i="6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BE123" i="6"/>
  <c r="T123" i="6"/>
  <c r="R123" i="6"/>
  <c r="P123" i="6"/>
  <c r="BK123" i="6"/>
  <c r="J123" i="6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BE121" i="6"/>
  <c r="T121" i="6"/>
  <c r="R121" i="6"/>
  <c r="P121" i="6"/>
  <c r="BK121" i="6"/>
  <c r="J121" i="6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BE119" i="6"/>
  <c r="T119" i="6"/>
  <c r="R119" i="6"/>
  <c r="P119" i="6"/>
  <c r="BK119" i="6"/>
  <c r="J119" i="6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BE117" i="6"/>
  <c r="T117" i="6"/>
  <c r="R117" i="6"/>
  <c r="P117" i="6"/>
  <c r="BK117" i="6"/>
  <c r="J117" i="6"/>
  <c r="BI116" i="6"/>
  <c r="BH116" i="6"/>
  <c r="BG116" i="6"/>
  <c r="BF116" i="6"/>
  <c r="T116" i="6"/>
  <c r="R116" i="6"/>
  <c r="P116" i="6"/>
  <c r="BK116" i="6"/>
  <c r="J116" i="6"/>
  <c r="BE116" i="6" s="1"/>
  <c r="BI115" i="6"/>
  <c r="BH115" i="6"/>
  <c r="BG115" i="6"/>
  <c r="BF115" i="6"/>
  <c r="BE115" i="6"/>
  <c r="T115" i="6"/>
  <c r="R115" i="6"/>
  <c r="P115" i="6"/>
  <c r="BK115" i="6"/>
  <c r="J115" i="6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BE113" i="6"/>
  <c r="T113" i="6"/>
  <c r="R113" i="6"/>
  <c r="P113" i="6"/>
  <c r="BK113" i="6"/>
  <c r="J113" i="6"/>
  <c r="BI112" i="6"/>
  <c r="BH112" i="6"/>
  <c r="BG112" i="6"/>
  <c r="BF112" i="6"/>
  <c r="T112" i="6"/>
  <c r="R112" i="6"/>
  <c r="P112" i="6"/>
  <c r="BK112" i="6"/>
  <c r="J112" i="6"/>
  <c r="BE112" i="6" s="1"/>
  <c r="BI111" i="6"/>
  <c r="BH111" i="6"/>
  <c r="BG111" i="6"/>
  <c r="BF111" i="6"/>
  <c r="BE111" i="6"/>
  <c r="T111" i="6"/>
  <c r="R111" i="6"/>
  <c r="P111" i="6"/>
  <c r="BK111" i="6"/>
  <c r="J111" i="6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BE109" i="6"/>
  <c r="T109" i="6"/>
  <c r="T108" i="6" s="1"/>
  <c r="R109" i="6"/>
  <c r="R108" i="6" s="1"/>
  <c r="P109" i="6"/>
  <c r="BK109" i="6"/>
  <c r="J109" i="6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BE106" i="6"/>
  <c r="T106" i="6"/>
  <c r="R106" i="6"/>
  <c r="P106" i="6"/>
  <c r="BK106" i="6"/>
  <c r="J106" i="6"/>
  <c r="BI105" i="6"/>
  <c r="BH105" i="6"/>
  <c r="BG105" i="6"/>
  <c r="BF105" i="6"/>
  <c r="T105" i="6"/>
  <c r="R105" i="6"/>
  <c r="P105" i="6"/>
  <c r="BK105" i="6"/>
  <c r="J105" i="6"/>
  <c r="BE105" i="6" s="1"/>
  <c r="BI104" i="6"/>
  <c r="BH104" i="6"/>
  <c r="BG104" i="6"/>
  <c r="BF104" i="6"/>
  <c r="BE104" i="6"/>
  <c r="T104" i="6"/>
  <c r="R104" i="6"/>
  <c r="P104" i="6"/>
  <c r="BK104" i="6"/>
  <c r="J104" i="6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BE102" i="6"/>
  <c r="T102" i="6"/>
  <c r="R102" i="6"/>
  <c r="P102" i="6"/>
  <c r="BK102" i="6"/>
  <c r="J102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T99" i="6"/>
  <c r="R99" i="6"/>
  <c r="P99" i="6"/>
  <c r="BK99" i="6"/>
  <c r="J99" i="6"/>
  <c r="BE99" i="6" s="1"/>
  <c r="J34" i="6" s="1"/>
  <c r="AV59" i="1" s="1"/>
  <c r="BI98" i="6"/>
  <c r="BH98" i="6"/>
  <c r="BG98" i="6"/>
  <c r="BF98" i="6"/>
  <c r="BE98" i="6"/>
  <c r="T98" i="6"/>
  <c r="R98" i="6"/>
  <c r="P98" i="6"/>
  <c r="P97" i="6" s="1"/>
  <c r="BK98" i="6"/>
  <c r="BK97" i="6" s="1"/>
  <c r="J98" i="6"/>
  <c r="J91" i="6"/>
  <c r="F91" i="6"/>
  <c r="J89" i="6"/>
  <c r="F89" i="6"/>
  <c r="E87" i="6"/>
  <c r="F60" i="6"/>
  <c r="J59" i="6"/>
  <c r="F59" i="6"/>
  <c r="F57" i="6"/>
  <c r="E55" i="6"/>
  <c r="J22" i="6"/>
  <c r="E22" i="6"/>
  <c r="F92" i="6" s="1"/>
  <c r="J21" i="6"/>
  <c r="J16" i="6"/>
  <c r="J57" i="6" s="1"/>
  <c r="E7" i="6"/>
  <c r="P353" i="5"/>
  <c r="R297" i="5"/>
  <c r="P289" i="5"/>
  <c r="R279" i="5"/>
  <c r="T213" i="5"/>
  <c r="P195" i="5"/>
  <c r="R185" i="5"/>
  <c r="AY58" i="1"/>
  <c r="AX58" i="1"/>
  <c r="BI584" i="5"/>
  <c r="BH584" i="5"/>
  <c r="BG584" i="5"/>
  <c r="BF584" i="5"/>
  <c r="T584" i="5"/>
  <c r="R584" i="5"/>
  <c r="P584" i="5"/>
  <c r="BK584" i="5"/>
  <c r="J584" i="5"/>
  <c r="BE584" i="5" s="1"/>
  <c r="BI581" i="5"/>
  <c r="BH581" i="5"/>
  <c r="BG581" i="5"/>
  <c r="BF581" i="5"/>
  <c r="BE581" i="5"/>
  <c r="T581" i="5"/>
  <c r="R581" i="5"/>
  <c r="P581" i="5"/>
  <c r="BK581" i="5"/>
  <c r="J581" i="5"/>
  <c r="BI578" i="5"/>
  <c r="BH578" i="5"/>
  <c r="BG578" i="5"/>
  <c r="BF578" i="5"/>
  <c r="T578" i="5"/>
  <c r="R578" i="5"/>
  <c r="P578" i="5"/>
  <c r="BK578" i="5"/>
  <c r="J578" i="5"/>
  <c r="BE578" i="5" s="1"/>
  <c r="BI576" i="5"/>
  <c r="BH576" i="5"/>
  <c r="BG576" i="5"/>
  <c r="BF576" i="5"/>
  <c r="BE576" i="5"/>
  <c r="T576" i="5"/>
  <c r="R576" i="5"/>
  <c r="P576" i="5"/>
  <c r="BK576" i="5"/>
  <c r="J576" i="5"/>
  <c r="BI573" i="5"/>
  <c r="BH573" i="5"/>
  <c r="BG573" i="5"/>
  <c r="BF573" i="5"/>
  <c r="T573" i="5"/>
  <c r="R573" i="5"/>
  <c r="P573" i="5"/>
  <c r="BK573" i="5"/>
  <c r="J573" i="5"/>
  <c r="BE573" i="5" s="1"/>
  <c r="BI569" i="5"/>
  <c r="BH569" i="5"/>
  <c r="BG569" i="5"/>
  <c r="BF569" i="5"/>
  <c r="BE569" i="5"/>
  <c r="T569" i="5"/>
  <c r="R569" i="5"/>
  <c r="P569" i="5"/>
  <c r="BK569" i="5"/>
  <c r="J569" i="5"/>
  <c r="BI568" i="5"/>
  <c r="BH568" i="5"/>
  <c r="BG568" i="5"/>
  <c r="BF568" i="5"/>
  <c r="T568" i="5"/>
  <c r="R568" i="5"/>
  <c r="P568" i="5"/>
  <c r="BK568" i="5"/>
  <c r="J568" i="5"/>
  <c r="BE568" i="5" s="1"/>
  <c r="BI567" i="5"/>
  <c r="BH567" i="5"/>
  <c r="BG567" i="5"/>
  <c r="BF567" i="5"/>
  <c r="BE567" i="5"/>
  <c r="T567" i="5"/>
  <c r="R567" i="5"/>
  <c r="P567" i="5"/>
  <c r="BK567" i="5"/>
  <c r="J567" i="5"/>
  <c r="BI566" i="5"/>
  <c r="BH566" i="5"/>
  <c r="BG566" i="5"/>
  <c r="BF566" i="5"/>
  <c r="T566" i="5"/>
  <c r="R566" i="5"/>
  <c r="P566" i="5"/>
  <c r="BK566" i="5"/>
  <c r="J566" i="5"/>
  <c r="BE566" i="5" s="1"/>
  <c r="BI565" i="5"/>
  <c r="BH565" i="5"/>
  <c r="BG565" i="5"/>
  <c r="BF565" i="5"/>
  <c r="BE565" i="5"/>
  <c r="T565" i="5"/>
  <c r="R565" i="5"/>
  <c r="P565" i="5"/>
  <c r="BK565" i="5"/>
  <c r="J565" i="5"/>
  <c r="BI564" i="5"/>
  <c r="BH564" i="5"/>
  <c r="BG564" i="5"/>
  <c r="BF564" i="5"/>
  <c r="T564" i="5"/>
  <c r="R564" i="5"/>
  <c r="P564" i="5"/>
  <c r="BK564" i="5"/>
  <c r="J564" i="5"/>
  <c r="BE564" i="5" s="1"/>
  <c r="BI558" i="5"/>
  <c r="BH558" i="5"/>
  <c r="BG558" i="5"/>
  <c r="BF558" i="5"/>
  <c r="BE558" i="5"/>
  <c r="T558" i="5"/>
  <c r="R558" i="5"/>
  <c r="P558" i="5"/>
  <c r="BK558" i="5"/>
  <c r="J558" i="5"/>
  <c r="BI557" i="5"/>
  <c r="BH557" i="5"/>
  <c r="BG557" i="5"/>
  <c r="BF557" i="5"/>
  <c r="T557" i="5"/>
  <c r="R557" i="5"/>
  <c r="P557" i="5"/>
  <c r="BK557" i="5"/>
  <c r="J557" i="5"/>
  <c r="BE557" i="5" s="1"/>
  <c r="BI554" i="5"/>
  <c r="BH554" i="5"/>
  <c r="BG554" i="5"/>
  <c r="BF554" i="5"/>
  <c r="BE554" i="5"/>
  <c r="T554" i="5"/>
  <c r="R554" i="5"/>
  <c r="P554" i="5"/>
  <c r="BK554" i="5"/>
  <c r="J554" i="5"/>
  <c r="BI553" i="5"/>
  <c r="BH553" i="5"/>
  <c r="BG553" i="5"/>
  <c r="BF553" i="5"/>
  <c r="T553" i="5"/>
  <c r="R553" i="5"/>
  <c r="P553" i="5"/>
  <c r="BK553" i="5"/>
  <c r="J553" i="5"/>
  <c r="BE553" i="5" s="1"/>
  <c r="BI550" i="5"/>
  <c r="BH550" i="5"/>
  <c r="BG550" i="5"/>
  <c r="BF550" i="5"/>
  <c r="BE550" i="5"/>
  <c r="T550" i="5"/>
  <c r="R550" i="5"/>
  <c r="P550" i="5"/>
  <c r="BK550" i="5"/>
  <c r="J550" i="5"/>
  <c r="BI542" i="5"/>
  <c r="BH542" i="5"/>
  <c r="BG542" i="5"/>
  <c r="BF542" i="5"/>
  <c r="T542" i="5"/>
  <c r="R542" i="5"/>
  <c r="P542" i="5"/>
  <c r="BK542" i="5"/>
  <c r="J542" i="5"/>
  <c r="BE542" i="5" s="1"/>
  <c r="BI541" i="5"/>
  <c r="BH541" i="5"/>
  <c r="BG541" i="5"/>
  <c r="BF541" i="5"/>
  <c r="BE541" i="5"/>
  <c r="T541" i="5"/>
  <c r="R541" i="5"/>
  <c r="P541" i="5"/>
  <c r="BK541" i="5"/>
  <c r="J541" i="5"/>
  <c r="BI538" i="5"/>
  <c r="BH538" i="5"/>
  <c r="BG538" i="5"/>
  <c r="BF538" i="5"/>
  <c r="T538" i="5"/>
  <c r="R538" i="5"/>
  <c r="P538" i="5"/>
  <c r="BK538" i="5"/>
  <c r="J538" i="5"/>
  <c r="BE538" i="5" s="1"/>
  <c r="BI534" i="5"/>
  <c r="BH534" i="5"/>
  <c r="BG534" i="5"/>
  <c r="BF534" i="5"/>
  <c r="BE534" i="5"/>
  <c r="T534" i="5"/>
  <c r="R534" i="5"/>
  <c r="P534" i="5"/>
  <c r="BK534" i="5"/>
  <c r="J534" i="5"/>
  <c r="BI532" i="5"/>
  <c r="BH532" i="5"/>
  <c r="BG532" i="5"/>
  <c r="BF532" i="5"/>
  <c r="T532" i="5"/>
  <c r="R532" i="5"/>
  <c r="P532" i="5"/>
  <c r="BK532" i="5"/>
  <c r="J532" i="5"/>
  <c r="BE532" i="5" s="1"/>
  <c r="BI529" i="5"/>
  <c r="BH529" i="5"/>
  <c r="BG529" i="5"/>
  <c r="BF529" i="5"/>
  <c r="BE529" i="5"/>
  <c r="T529" i="5"/>
  <c r="R529" i="5"/>
  <c r="P529" i="5"/>
  <c r="BK529" i="5"/>
  <c r="J529" i="5"/>
  <c r="BI528" i="5"/>
  <c r="BH528" i="5"/>
  <c r="BG528" i="5"/>
  <c r="BF528" i="5"/>
  <c r="T528" i="5"/>
  <c r="R528" i="5"/>
  <c r="P528" i="5"/>
  <c r="BK528" i="5"/>
  <c r="J528" i="5"/>
  <c r="BE528" i="5" s="1"/>
  <c r="BI525" i="5"/>
  <c r="BH525" i="5"/>
  <c r="BG525" i="5"/>
  <c r="BF525" i="5"/>
  <c r="BE525" i="5"/>
  <c r="T525" i="5"/>
  <c r="R525" i="5"/>
  <c r="P525" i="5"/>
  <c r="BK525" i="5"/>
  <c r="J525" i="5"/>
  <c r="BI520" i="5"/>
  <c r="BH520" i="5"/>
  <c r="BG520" i="5"/>
  <c r="BF520" i="5"/>
  <c r="T520" i="5"/>
  <c r="R520" i="5"/>
  <c r="R519" i="5" s="1"/>
  <c r="P520" i="5"/>
  <c r="BK520" i="5"/>
  <c r="BK519" i="5" s="1"/>
  <c r="J519" i="5" s="1"/>
  <c r="J77" i="5" s="1"/>
  <c r="J520" i="5"/>
  <c r="BE520" i="5" s="1"/>
  <c r="BI518" i="5"/>
  <c r="BH518" i="5"/>
  <c r="BG518" i="5"/>
  <c r="BF518" i="5"/>
  <c r="T518" i="5"/>
  <c r="R518" i="5"/>
  <c r="P518" i="5"/>
  <c r="BK518" i="5"/>
  <c r="J518" i="5"/>
  <c r="BE518" i="5" s="1"/>
  <c r="BI517" i="5"/>
  <c r="BH517" i="5"/>
  <c r="BG517" i="5"/>
  <c r="BF517" i="5"/>
  <c r="BE517" i="5"/>
  <c r="T517" i="5"/>
  <c r="R517" i="5"/>
  <c r="P517" i="5"/>
  <c r="BK517" i="5"/>
  <c r="J517" i="5"/>
  <c r="BI516" i="5"/>
  <c r="BH516" i="5"/>
  <c r="BG516" i="5"/>
  <c r="BF516" i="5"/>
  <c r="T516" i="5"/>
  <c r="R516" i="5"/>
  <c r="P516" i="5"/>
  <c r="BK516" i="5"/>
  <c r="J516" i="5"/>
  <c r="BE516" i="5" s="1"/>
  <c r="BI513" i="5"/>
  <c r="BH513" i="5"/>
  <c r="BG513" i="5"/>
  <c r="BF513" i="5"/>
  <c r="BE513" i="5"/>
  <c r="T513" i="5"/>
  <c r="R513" i="5"/>
  <c r="P513" i="5"/>
  <c r="BK513" i="5"/>
  <c r="J513" i="5"/>
  <c r="BI510" i="5"/>
  <c r="BH510" i="5"/>
  <c r="BG510" i="5"/>
  <c r="BF510" i="5"/>
  <c r="T510" i="5"/>
  <c r="R510" i="5"/>
  <c r="P510" i="5"/>
  <c r="BK510" i="5"/>
  <c r="J510" i="5"/>
  <c r="BE510" i="5" s="1"/>
  <c r="BI502" i="5"/>
  <c r="BH502" i="5"/>
  <c r="BG502" i="5"/>
  <c r="BF502" i="5"/>
  <c r="BE502" i="5"/>
  <c r="T502" i="5"/>
  <c r="R502" i="5"/>
  <c r="P502" i="5"/>
  <c r="BK502" i="5"/>
  <c r="J502" i="5"/>
  <c r="BI497" i="5"/>
  <c r="BH497" i="5"/>
  <c r="BG497" i="5"/>
  <c r="BF497" i="5"/>
  <c r="T497" i="5"/>
  <c r="R497" i="5"/>
  <c r="P497" i="5"/>
  <c r="BK497" i="5"/>
  <c r="J497" i="5"/>
  <c r="BE497" i="5" s="1"/>
  <c r="BI488" i="5"/>
  <c r="BH488" i="5"/>
  <c r="BG488" i="5"/>
  <c r="BF488" i="5"/>
  <c r="BE488" i="5"/>
  <c r="T488" i="5"/>
  <c r="R488" i="5"/>
  <c r="P488" i="5"/>
  <c r="BK488" i="5"/>
  <c r="J488" i="5"/>
  <c r="BI485" i="5"/>
  <c r="BH485" i="5"/>
  <c r="BG485" i="5"/>
  <c r="BF485" i="5"/>
  <c r="T485" i="5"/>
  <c r="R485" i="5"/>
  <c r="P485" i="5"/>
  <c r="BK485" i="5"/>
  <c r="J485" i="5"/>
  <c r="BE485" i="5" s="1"/>
  <c r="BI480" i="5"/>
  <c r="BH480" i="5"/>
  <c r="BG480" i="5"/>
  <c r="BF480" i="5"/>
  <c r="BE480" i="5"/>
  <c r="T480" i="5"/>
  <c r="R480" i="5"/>
  <c r="P480" i="5"/>
  <c r="BK480" i="5"/>
  <c r="J480" i="5"/>
  <c r="BI474" i="5"/>
  <c r="BH474" i="5"/>
  <c r="BG474" i="5"/>
  <c r="BF474" i="5"/>
  <c r="T474" i="5"/>
  <c r="R474" i="5"/>
  <c r="P474" i="5"/>
  <c r="BK474" i="5"/>
  <c r="J474" i="5"/>
  <c r="BE474" i="5" s="1"/>
  <c r="BI470" i="5"/>
  <c r="BH470" i="5"/>
  <c r="BG470" i="5"/>
  <c r="BF470" i="5"/>
  <c r="BE470" i="5"/>
  <c r="T470" i="5"/>
  <c r="R470" i="5"/>
  <c r="P470" i="5"/>
  <c r="BK470" i="5"/>
  <c r="J470" i="5"/>
  <c r="BI466" i="5"/>
  <c r="BH466" i="5"/>
  <c r="BG466" i="5"/>
  <c r="BF466" i="5"/>
  <c r="T466" i="5"/>
  <c r="R466" i="5"/>
  <c r="P466" i="5"/>
  <c r="BK466" i="5"/>
  <c r="J466" i="5"/>
  <c r="BE466" i="5" s="1"/>
  <c r="BI461" i="5"/>
  <c r="BH461" i="5"/>
  <c r="BG461" i="5"/>
  <c r="BF461" i="5"/>
  <c r="BE461" i="5"/>
  <c r="T461" i="5"/>
  <c r="R461" i="5"/>
  <c r="P461" i="5"/>
  <c r="BK461" i="5"/>
  <c r="J461" i="5"/>
  <c r="BI447" i="5"/>
  <c r="BH447" i="5"/>
  <c r="BG447" i="5"/>
  <c r="BF447" i="5"/>
  <c r="T447" i="5"/>
  <c r="R447" i="5"/>
  <c r="P447" i="5"/>
  <c r="BK447" i="5"/>
  <c r="J447" i="5"/>
  <c r="BE447" i="5" s="1"/>
  <c r="BI443" i="5"/>
  <c r="BH443" i="5"/>
  <c r="BG443" i="5"/>
  <c r="BF443" i="5"/>
  <c r="BE443" i="5"/>
  <c r="T443" i="5"/>
  <c r="R443" i="5"/>
  <c r="P443" i="5"/>
  <c r="BK443" i="5"/>
  <c r="J443" i="5"/>
  <c r="BI438" i="5"/>
  <c r="BH438" i="5"/>
  <c r="BG438" i="5"/>
  <c r="BF438" i="5"/>
  <c r="T438" i="5"/>
  <c r="R438" i="5"/>
  <c r="P438" i="5"/>
  <c r="BK438" i="5"/>
  <c r="J438" i="5"/>
  <c r="BE438" i="5" s="1"/>
  <c r="BI433" i="5"/>
  <c r="BH433" i="5"/>
  <c r="BG433" i="5"/>
  <c r="BF433" i="5"/>
  <c r="BE433" i="5"/>
  <c r="T433" i="5"/>
  <c r="R433" i="5"/>
  <c r="P433" i="5"/>
  <c r="BK433" i="5"/>
  <c r="J433" i="5"/>
  <c r="BI432" i="5"/>
  <c r="BH432" i="5"/>
  <c r="BG432" i="5"/>
  <c r="BF432" i="5"/>
  <c r="T432" i="5"/>
  <c r="R432" i="5"/>
  <c r="P432" i="5"/>
  <c r="BK432" i="5"/>
  <c r="J432" i="5"/>
  <c r="BE432" i="5" s="1"/>
  <c r="BI427" i="5"/>
  <c r="BH427" i="5"/>
  <c r="BG427" i="5"/>
  <c r="BF427" i="5"/>
  <c r="BE427" i="5"/>
  <c r="T427" i="5"/>
  <c r="R427" i="5"/>
  <c r="P427" i="5"/>
  <c r="BK427" i="5"/>
  <c r="J427" i="5"/>
  <c r="BI424" i="5"/>
  <c r="BH424" i="5"/>
  <c r="BG424" i="5"/>
  <c r="BF424" i="5"/>
  <c r="T424" i="5"/>
  <c r="R424" i="5"/>
  <c r="P424" i="5"/>
  <c r="BK424" i="5"/>
  <c r="J424" i="5"/>
  <c r="BE424" i="5" s="1"/>
  <c r="BI420" i="5"/>
  <c r="BH420" i="5"/>
  <c r="BG420" i="5"/>
  <c r="BF420" i="5"/>
  <c r="BE420" i="5"/>
  <c r="T420" i="5"/>
  <c r="R420" i="5"/>
  <c r="P420" i="5"/>
  <c r="BK420" i="5"/>
  <c r="J420" i="5"/>
  <c r="BI415" i="5"/>
  <c r="BH415" i="5"/>
  <c r="BG415" i="5"/>
  <c r="BF415" i="5"/>
  <c r="T415" i="5"/>
  <c r="R415" i="5"/>
  <c r="P415" i="5"/>
  <c r="BK415" i="5"/>
  <c r="J415" i="5"/>
  <c r="BE415" i="5" s="1"/>
  <c r="BI401" i="5"/>
  <c r="BH401" i="5"/>
  <c r="BG401" i="5"/>
  <c r="BF401" i="5"/>
  <c r="BE401" i="5"/>
  <c r="T401" i="5"/>
  <c r="R401" i="5"/>
  <c r="P401" i="5"/>
  <c r="BK401" i="5"/>
  <c r="J401" i="5"/>
  <c r="BI382" i="5"/>
  <c r="BH382" i="5"/>
  <c r="BG382" i="5"/>
  <c r="BF382" i="5"/>
  <c r="T382" i="5"/>
  <c r="R382" i="5"/>
  <c r="P382" i="5"/>
  <c r="BK382" i="5"/>
  <c r="J382" i="5"/>
  <c r="BE382" i="5" s="1"/>
  <c r="BI362" i="5"/>
  <c r="BH362" i="5"/>
  <c r="BG362" i="5"/>
  <c r="BF362" i="5"/>
  <c r="BE362" i="5"/>
  <c r="T362" i="5"/>
  <c r="R362" i="5"/>
  <c r="P362" i="5"/>
  <c r="BK362" i="5"/>
  <c r="J362" i="5"/>
  <c r="BI359" i="5"/>
  <c r="BH359" i="5"/>
  <c r="BG359" i="5"/>
  <c r="BF359" i="5"/>
  <c r="T359" i="5"/>
  <c r="R359" i="5"/>
  <c r="P359" i="5"/>
  <c r="BK359" i="5"/>
  <c r="J359" i="5"/>
  <c r="BE359" i="5" s="1"/>
  <c r="BI356" i="5"/>
  <c r="BH356" i="5"/>
  <c r="BG356" i="5"/>
  <c r="BF356" i="5"/>
  <c r="BE356" i="5"/>
  <c r="T356" i="5"/>
  <c r="R356" i="5"/>
  <c r="P356" i="5"/>
  <c r="BK356" i="5"/>
  <c r="J356" i="5"/>
  <c r="BI355" i="5"/>
  <c r="BH355" i="5"/>
  <c r="BG355" i="5"/>
  <c r="BF355" i="5"/>
  <c r="T355" i="5"/>
  <c r="R355" i="5"/>
  <c r="P355" i="5"/>
  <c r="BK355" i="5"/>
  <c r="J355" i="5"/>
  <c r="BE355" i="5" s="1"/>
  <c r="BI354" i="5"/>
  <c r="BH354" i="5"/>
  <c r="BG354" i="5"/>
  <c r="BF354" i="5"/>
  <c r="BE354" i="5"/>
  <c r="T354" i="5"/>
  <c r="T353" i="5" s="1"/>
  <c r="R354" i="5"/>
  <c r="R353" i="5" s="1"/>
  <c r="P354" i="5"/>
  <c r="BK354" i="5"/>
  <c r="J354" i="5"/>
  <c r="BI352" i="5"/>
  <c r="BH352" i="5"/>
  <c r="BG352" i="5"/>
  <c r="BF352" i="5"/>
  <c r="T352" i="5"/>
  <c r="R352" i="5"/>
  <c r="P352" i="5"/>
  <c r="BK352" i="5"/>
  <c r="J352" i="5"/>
  <c r="BE352" i="5" s="1"/>
  <c r="BI351" i="5"/>
  <c r="BH351" i="5"/>
  <c r="BG351" i="5"/>
  <c r="BF351" i="5"/>
  <c r="T351" i="5"/>
  <c r="R351" i="5"/>
  <c r="P351" i="5"/>
  <c r="BK351" i="5"/>
  <c r="J351" i="5"/>
  <c r="BE351" i="5" s="1"/>
  <c r="BI348" i="5"/>
  <c r="BH348" i="5"/>
  <c r="BG348" i="5"/>
  <c r="BF348" i="5"/>
  <c r="T348" i="5"/>
  <c r="R348" i="5"/>
  <c r="P348" i="5"/>
  <c r="BK348" i="5"/>
  <c r="J348" i="5"/>
  <c r="BE348" i="5" s="1"/>
  <c r="BI347" i="5"/>
  <c r="BH347" i="5"/>
  <c r="BG347" i="5"/>
  <c r="BF347" i="5"/>
  <c r="T347" i="5"/>
  <c r="R347" i="5"/>
  <c r="P347" i="5"/>
  <c r="BK347" i="5"/>
  <c r="J347" i="5"/>
  <c r="BE347" i="5" s="1"/>
  <c r="BI346" i="5"/>
  <c r="BH346" i="5"/>
  <c r="BG346" i="5"/>
  <c r="BF346" i="5"/>
  <c r="T346" i="5"/>
  <c r="R346" i="5"/>
  <c r="P346" i="5"/>
  <c r="BK346" i="5"/>
  <c r="J346" i="5"/>
  <c r="BE346" i="5" s="1"/>
  <c r="BI342" i="5"/>
  <c r="BH342" i="5"/>
  <c r="BG342" i="5"/>
  <c r="BF342" i="5"/>
  <c r="T342" i="5"/>
  <c r="R342" i="5"/>
  <c r="P342" i="5"/>
  <c r="BK342" i="5"/>
  <c r="J342" i="5"/>
  <c r="BE342" i="5" s="1"/>
  <c r="BI338" i="5"/>
  <c r="BH338" i="5"/>
  <c r="BG338" i="5"/>
  <c r="BF338" i="5"/>
  <c r="T338" i="5"/>
  <c r="R338" i="5"/>
  <c r="P338" i="5"/>
  <c r="BK338" i="5"/>
  <c r="J338" i="5"/>
  <c r="BE338" i="5" s="1"/>
  <c r="BI334" i="5"/>
  <c r="BH334" i="5"/>
  <c r="BG334" i="5"/>
  <c r="BF334" i="5"/>
  <c r="BE334" i="5"/>
  <c r="T334" i="5"/>
  <c r="R334" i="5"/>
  <c r="P334" i="5"/>
  <c r="BK334" i="5"/>
  <c r="J334" i="5"/>
  <c r="BI331" i="5"/>
  <c r="BH331" i="5"/>
  <c r="BG331" i="5"/>
  <c r="BF331" i="5"/>
  <c r="T331" i="5"/>
  <c r="R331" i="5"/>
  <c r="P331" i="5"/>
  <c r="BK331" i="5"/>
  <c r="J331" i="5"/>
  <c r="BE331" i="5" s="1"/>
  <c r="BI327" i="5"/>
  <c r="BH327" i="5"/>
  <c r="BG327" i="5"/>
  <c r="BF327" i="5"/>
  <c r="BE327" i="5"/>
  <c r="T327" i="5"/>
  <c r="R327" i="5"/>
  <c r="P327" i="5"/>
  <c r="BK327" i="5"/>
  <c r="J327" i="5"/>
  <c r="BI324" i="5"/>
  <c r="BH324" i="5"/>
  <c r="BG324" i="5"/>
  <c r="BF324" i="5"/>
  <c r="T324" i="5"/>
  <c r="R324" i="5"/>
  <c r="P324" i="5"/>
  <c r="BK324" i="5"/>
  <c r="J324" i="5"/>
  <c r="BE324" i="5" s="1"/>
  <c r="BI321" i="5"/>
  <c r="BH321" i="5"/>
  <c r="BG321" i="5"/>
  <c r="BF321" i="5"/>
  <c r="BE321" i="5"/>
  <c r="T321" i="5"/>
  <c r="R321" i="5"/>
  <c r="P321" i="5"/>
  <c r="BK321" i="5"/>
  <c r="J321" i="5"/>
  <c r="BI317" i="5"/>
  <c r="BH317" i="5"/>
  <c r="BG317" i="5"/>
  <c r="BF317" i="5"/>
  <c r="T317" i="5"/>
  <c r="R317" i="5"/>
  <c r="P317" i="5"/>
  <c r="BK317" i="5"/>
  <c r="J317" i="5"/>
  <c r="BE317" i="5" s="1"/>
  <c r="BI313" i="5"/>
  <c r="BH313" i="5"/>
  <c r="BG313" i="5"/>
  <c r="BF313" i="5"/>
  <c r="BE313" i="5"/>
  <c r="T313" i="5"/>
  <c r="R313" i="5"/>
  <c r="P313" i="5"/>
  <c r="BK313" i="5"/>
  <c r="J313" i="5"/>
  <c r="BI309" i="5"/>
  <c r="BH309" i="5"/>
  <c r="BG309" i="5"/>
  <c r="BF309" i="5"/>
  <c r="T309" i="5"/>
  <c r="R309" i="5"/>
  <c r="P309" i="5"/>
  <c r="BK309" i="5"/>
  <c r="J309" i="5"/>
  <c r="BE309" i="5" s="1"/>
  <c r="BI306" i="5"/>
  <c r="BH306" i="5"/>
  <c r="BG306" i="5"/>
  <c r="BF306" i="5"/>
  <c r="BE306" i="5"/>
  <c r="T306" i="5"/>
  <c r="R306" i="5"/>
  <c r="P306" i="5"/>
  <c r="BK306" i="5"/>
  <c r="J306" i="5"/>
  <c r="BI303" i="5"/>
  <c r="BH303" i="5"/>
  <c r="BG303" i="5"/>
  <c r="BF303" i="5"/>
  <c r="T303" i="5"/>
  <c r="R303" i="5"/>
  <c r="P303" i="5"/>
  <c r="BK303" i="5"/>
  <c r="J303" i="5"/>
  <c r="BE303" i="5" s="1"/>
  <c r="BI300" i="5"/>
  <c r="BH300" i="5"/>
  <c r="BG300" i="5"/>
  <c r="BF300" i="5"/>
  <c r="BE300" i="5"/>
  <c r="T300" i="5"/>
  <c r="R300" i="5"/>
  <c r="P300" i="5"/>
  <c r="BK300" i="5"/>
  <c r="J300" i="5"/>
  <c r="BI299" i="5"/>
  <c r="BH299" i="5"/>
  <c r="BG299" i="5"/>
  <c r="BF299" i="5"/>
  <c r="T299" i="5"/>
  <c r="R299" i="5"/>
  <c r="P299" i="5"/>
  <c r="BK299" i="5"/>
  <c r="J299" i="5"/>
  <c r="BE299" i="5" s="1"/>
  <c r="BI298" i="5"/>
  <c r="BH298" i="5"/>
  <c r="BG298" i="5"/>
  <c r="BF298" i="5"/>
  <c r="BE298" i="5"/>
  <c r="T298" i="5"/>
  <c r="R298" i="5"/>
  <c r="P298" i="5"/>
  <c r="P297" i="5" s="1"/>
  <c r="BK298" i="5"/>
  <c r="BK297" i="5" s="1"/>
  <c r="J297" i="5" s="1"/>
  <c r="J75" i="5" s="1"/>
  <c r="J298" i="5"/>
  <c r="BI295" i="5"/>
  <c r="BH295" i="5"/>
  <c r="BG295" i="5"/>
  <c r="BF295" i="5"/>
  <c r="BE295" i="5"/>
  <c r="T295" i="5"/>
  <c r="T294" i="5" s="1"/>
  <c r="R295" i="5"/>
  <c r="R294" i="5" s="1"/>
  <c r="P295" i="5"/>
  <c r="P294" i="5" s="1"/>
  <c r="BK295" i="5"/>
  <c r="BK294" i="5" s="1"/>
  <c r="J294" i="5" s="1"/>
  <c r="J73" i="5" s="1"/>
  <c r="J295" i="5"/>
  <c r="BI293" i="5"/>
  <c r="BH293" i="5"/>
  <c r="BG293" i="5"/>
  <c r="BF293" i="5"/>
  <c r="BE293" i="5"/>
  <c r="T293" i="5"/>
  <c r="R293" i="5"/>
  <c r="P293" i="5"/>
  <c r="BK293" i="5"/>
  <c r="J293" i="5"/>
  <c r="BI291" i="5"/>
  <c r="BH291" i="5"/>
  <c r="BG291" i="5"/>
  <c r="BF291" i="5"/>
  <c r="T291" i="5"/>
  <c r="R291" i="5"/>
  <c r="P291" i="5"/>
  <c r="BK291" i="5"/>
  <c r="J291" i="5"/>
  <c r="BE291" i="5" s="1"/>
  <c r="BI290" i="5"/>
  <c r="BH290" i="5"/>
  <c r="BG290" i="5"/>
  <c r="BF290" i="5"/>
  <c r="BE290" i="5"/>
  <c r="T290" i="5"/>
  <c r="T289" i="5" s="1"/>
  <c r="R290" i="5"/>
  <c r="R289" i="5" s="1"/>
  <c r="P290" i="5"/>
  <c r="BK290" i="5"/>
  <c r="J290" i="5"/>
  <c r="BI280" i="5"/>
  <c r="BH280" i="5"/>
  <c r="BG280" i="5"/>
  <c r="BF280" i="5"/>
  <c r="T280" i="5"/>
  <c r="T279" i="5" s="1"/>
  <c r="R280" i="5"/>
  <c r="P280" i="5"/>
  <c r="P279" i="5" s="1"/>
  <c r="BK280" i="5"/>
  <c r="BK279" i="5" s="1"/>
  <c r="J279" i="5" s="1"/>
  <c r="J71" i="5" s="1"/>
  <c r="J280" i="5"/>
  <c r="BE280" i="5" s="1"/>
  <c r="BI278" i="5"/>
  <c r="BH278" i="5"/>
  <c r="BG278" i="5"/>
  <c r="BF278" i="5"/>
  <c r="T278" i="5"/>
  <c r="R278" i="5"/>
  <c r="P278" i="5"/>
  <c r="BK278" i="5"/>
  <c r="J278" i="5"/>
  <c r="BE278" i="5" s="1"/>
  <c r="BI276" i="5"/>
  <c r="BH276" i="5"/>
  <c r="BG276" i="5"/>
  <c r="BF276" i="5"/>
  <c r="BE276" i="5"/>
  <c r="T276" i="5"/>
  <c r="R276" i="5"/>
  <c r="P276" i="5"/>
  <c r="BK276" i="5"/>
  <c r="J276" i="5"/>
  <c r="BI275" i="5"/>
  <c r="BH275" i="5"/>
  <c r="BG275" i="5"/>
  <c r="BF275" i="5"/>
  <c r="T275" i="5"/>
  <c r="R275" i="5"/>
  <c r="P275" i="5"/>
  <c r="BK275" i="5"/>
  <c r="J275" i="5"/>
  <c r="BE275" i="5" s="1"/>
  <c r="BI270" i="5"/>
  <c r="BH270" i="5"/>
  <c r="BG270" i="5"/>
  <c r="BF270" i="5"/>
  <c r="BE270" i="5"/>
  <c r="T270" i="5"/>
  <c r="R270" i="5"/>
  <c r="P270" i="5"/>
  <c r="BK270" i="5"/>
  <c r="J270" i="5"/>
  <c r="BI269" i="5"/>
  <c r="BH269" i="5"/>
  <c r="BG269" i="5"/>
  <c r="BF269" i="5"/>
  <c r="T269" i="5"/>
  <c r="R269" i="5"/>
  <c r="P269" i="5"/>
  <c r="BK269" i="5"/>
  <c r="J269" i="5"/>
  <c r="BE269" i="5" s="1"/>
  <c r="BI264" i="5"/>
  <c r="BH264" i="5"/>
  <c r="BG264" i="5"/>
  <c r="BF264" i="5"/>
  <c r="BE264" i="5"/>
  <c r="T264" i="5"/>
  <c r="R264" i="5"/>
  <c r="P264" i="5"/>
  <c r="BK264" i="5"/>
  <c r="J264" i="5"/>
  <c r="BI263" i="5"/>
  <c r="BH263" i="5"/>
  <c r="BG263" i="5"/>
  <c r="BF263" i="5"/>
  <c r="T263" i="5"/>
  <c r="R263" i="5"/>
  <c r="P263" i="5"/>
  <c r="BK263" i="5"/>
  <c r="J263" i="5"/>
  <c r="BE263" i="5" s="1"/>
  <c r="BI255" i="5"/>
  <c r="BH255" i="5"/>
  <c r="BG255" i="5"/>
  <c r="BF255" i="5"/>
  <c r="BE255" i="5"/>
  <c r="T255" i="5"/>
  <c r="R255" i="5"/>
  <c r="P255" i="5"/>
  <c r="BK255" i="5"/>
  <c r="J255" i="5"/>
  <c r="BI254" i="5"/>
  <c r="BH254" i="5"/>
  <c r="BG254" i="5"/>
  <c r="BF254" i="5"/>
  <c r="T254" i="5"/>
  <c r="R254" i="5"/>
  <c r="P254" i="5"/>
  <c r="BK254" i="5"/>
  <c r="J254" i="5"/>
  <c r="BE254" i="5" s="1"/>
  <c r="BI250" i="5"/>
  <c r="BH250" i="5"/>
  <c r="BG250" i="5"/>
  <c r="BF250" i="5"/>
  <c r="BE250" i="5"/>
  <c r="T250" i="5"/>
  <c r="R250" i="5"/>
  <c r="P250" i="5"/>
  <c r="BK250" i="5"/>
  <c r="J250" i="5"/>
  <c r="BI249" i="5"/>
  <c r="BH249" i="5"/>
  <c r="BG249" i="5"/>
  <c r="BF249" i="5"/>
  <c r="T249" i="5"/>
  <c r="R249" i="5"/>
  <c r="P249" i="5"/>
  <c r="BK249" i="5"/>
  <c r="J249" i="5"/>
  <c r="BE249" i="5" s="1"/>
  <c r="BI248" i="5"/>
  <c r="BH248" i="5"/>
  <c r="BG248" i="5"/>
  <c r="BF248" i="5"/>
  <c r="BE248" i="5"/>
  <c r="T248" i="5"/>
  <c r="R248" i="5"/>
  <c r="P248" i="5"/>
  <c r="BK248" i="5"/>
  <c r="J248" i="5"/>
  <c r="BI243" i="5"/>
  <c r="BH243" i="5"/>
  <c r="BG243" i="5"/>
  <c r="BF243" i="5"/>
  <c r="T243" i="5"/>
  <c r="R243" i="5"/>
  <c r="P243" i="5"/>
  <c r="BK243" i="5"/>
  <c r="J243" i="5"/>
  <c r="BE243" i="5" s="1"/>
  <c r="BI235" i="5"/>
  <c r="BH235" i="5"/>
  <c r="BG235" i="5"/>
  <c r="BF235" i="5"/>
  <c r="BE235" i="5"/>
  <c r="T235" i="5"/>
  <c r="R235" i="5"/>
  <c r="P235" i="5"/>
  <c r="BK235" i="5"/>
  <c r="J235" i="5"/>
  <c r="BI231" i="5"/>
  <c r="BH231" i="5"/>
  <c r="BG231" i="5"/>
  <c r="BF231" i="5"/>
  <c r="T231" i="5"/>
  <c r="R231" i="5"/>
  <c r="P231" i="5"/>
  <c r="BK231" i="5"/>
  <c r="J231" i="5"/>
  <c r="BE231" i="5" s="1"/>
  <c r="BI229" i="5"/>
  <c r="BH229" i="5"/>
  <c r="BG229" i="5"/>
  <c r="BF229" i="5"/>
  <c r="BE229" i="5"/>
  <c r="T229" i="5"/>
  <c r="R229" i="5"/>
  <c r="P229" i="5"/>
  <c r="BK229" i="5"/>
  <c r="J229" i="5"/>
  <c r="BI225" i="5"/>
  <c r="BH225" i="5"/>
  <c r="BG225" i="5"/>
  <c r="BF225" i="5"/>
  <c r="T225" i="5"/>
  <c r="R225" i="5"/>
  <c r="P225" i="5"/>
  <c r="BK225" i="5"/>
  <c r="J225" i="5"/>
  <c r="BE225" i="5" s="1"/>
  <c r="BI222" i="5"/>
  <c r="BH222" i="5"/>
  <c r="BG222" i="5"/>
  <c r="BF222" i="5"/>
  <c r="BE222" i="5"/>
  <c r="T222" i="5"/>
  <c r="R222" i="5"/>
  <c r="P222" i="5"/>
  <c r="BK222" i="5"/>
  <c r="BK213" i="5" s="1"/>
  <c r="J213" i="5" s="1"/>
  <c r="J70" i="5" s="1"/>
  <c r="J222" i="5"/>
  <c r="BI214" i="5"/>
  <c r="BH214" i="5"/>
  <c r="BG214" i="5"/>
  <c r="BF214" i="5"/>
  <c r="T214" i="5"/>
  <c r="R214" i="5"/>
  <c r="R213" i="5" s="1"/>
  <c r="P214" i="5"/>
  <c r="P213" i="5" s="1"/>
  <c r="BK214" i="5"/>
  <c r="J214" i="5"/>
  <c r="BE214" i="5" s="1"/>
  <c r="BI205" i="5"/>
  <c r="BH205" i="5"/>
  <c r="BG205" i="5"/>
  <c r="BF205" i="5"/>
  <c r="T205" i="5"/>
  <c r="R205" i="5"/>
  <c r="P205" i="5"/>
  <c r="BK205" i="5"/>
  <c r="J205" i="5"/>
  <c r="BE205" i="5" s="1"/>
  <c r="BI200" i="5"/>
  <c r="BH200" i="5"/>
  <c r="BG200" i="5"/>
  <c r="BF200" i="5"/>
  <c r="T200" i="5"/>
  <c r="T199" i="5" s="1"/>
  <c r="R200" i="5"/>
  <c r="R199" i="5" s="1"/>
  <c r="P200" i="5"/>
  <c r="P199" i="5" s="1"/>
  <c r="BK200" i="5"/>
  <c r="BK199" i="5" s="1"/>
  <c r="J199" i="5" s="1"/>
  <c r="J69" i="5" s="1"/>
  <c r="J200" i="5"/>
  <c r="BE200" i="5" s="1"/>
  <c r="BI198" i="5"/>
  <c r="BH198" i="5"/>
  <c r="BG198" i="5"/>
  <c r="BF198" i="5"/>
  <c r="T198" i="5"/>
  <c r="R198" i="5"/>
  <c r="P198" i="5"/>
  <c r="BK198" i="5"/>
  <c r="J198" i="5"/>
  <c r="BE198" i="5" s="1"/>
  <c r="BI197" i="5"/>
  <c r="BH197" i="5"/>
  <c r="BG197" i="5"/>
  <c r="BF197" i="5"/>
  <c r="BE197" i="5"/>
  <c r="T197" i="5"/>
  <c r="R197" i="5"/>
  <c r="P197" i="5"/>
  <c r="BK197" i="5"/>
  <c r="J197" i="5"/>
  <c r="BI196" i="5"/>
  <c r="BH196" i="5"/>
  <c r="BG196" i="5"/>
  <c r="BF196" i="5"/>
  <c r="T196" i="5"/>
  <c r="T195" i="5" s="1"/>
  <c r="R196" i="5"/>
  <c r="P196" i="5"/>
  <c r="BK196" i="5"/>
  <c r="J196" i="5"/>
  <c r="BE196" i="5" s="1"/>
  <c r="BI186" i="5"/>
  <c r="BH186" i="5"/>
  <c r="BG186" i="5"/>
  <c r="BF186" i="5"/>
  <c r="T186" i="5"/>
  <c r="T185" i="5" s="1"/>
  <c r="R186" i="5"/>
  <c r="P186" i="5"/>
  <c r="P185" i="5" s="1"/>
  <c r="BK186" i="5"/>
  <c r="BK185" i="5" s="1"/>
  <c r="J185" i="5" s="1"/>
  <c r="J67" i="5" s="1"/>
  <c r="J186" i="5"/>
  <c r="BE186" i="5" s="1"/>
  <c r="BI181" i="5"/>
  <c r="BH181" i="5"/>
  <c r="BG181" i="5"/>
  <c r="BF181" i="5"/>
  <c r="BE181" i="5"/>
  <c r="T181" i="5"/>
  <c r="R181" i="5"/>
  <c r="P181" i="5"/>
  <c r="BK181" i="5"/>
  <c r="J181" i="5"/>
  <c r="BI179" i="5"/>
  <c r="BH179" i="5"/>
  <c r="BG179" i="5"/>
  <c r="BF179" i="5"/>
  <c r="T179" i="5"/>
  <c r="R179" i="5"/>
  <c r="P179" i="5"/>
  <c r="BK179" i="5"/>
  <c r="J179" i="5"/>
  <c r="BE179" i="5" s="1"/>
  <c r="BI175" i="5"/>
  <c r="BH175" i="5"/>
  <c r="BG175" i="5"/>
  <c r="BF175" i="5"/>
  <c r="BE175" i="5"/>
  <c r="T175" i="5"/>
  <c r="R175" i="5"/>
  <c r="P175" i="5"/>
  <c r="BK175" i="5"/>
  <c r="J175" i="5"/>
  <c r="BI173" i="5"/>
  <c r="BH173" i="5"/>
  <c r="BG173" i="5"/>
  <c r="BF173" i="5"/>
  <c r="T173" i="5"/>
  <c r="R173" i="5"/>
  <c r="P173" i="5"/>
  <c r="BK173" i="5"/>
  <c r="J173" i="5"/>
  <c r="BE173" i="5" s="1"/>
  <c r="BI157" i="5"/>
  <c r="BH157" i="5"/>
  <c r="BG157" i="5"/>
  <c r="BF157" i="5"/>
  <c r="BE157" i="5"/>
  <c r="T157" i="5"/>
  <c r="R157" i="5"/>
  <c r="P157" i="5"/>
  <c r="BK157" i="5"/>
  <c r="J157" i="5"/>
  <c r="BI153" i="5"/>
  <c r="BH153" i="5"/>
  <c r="BG153" i="5"/>
  <c r="BF153" i="5"/>
  <c r="T153" i="5"/>
  <c r="R153" i="5"/>
  <c r="P153" i="5"/>
  <c r="BK153" i="5"/>
  <c r="J153" i="5"/>
  <c r="BE153" i="5" s="1"/>
  <c r="BI151" i="5"/>
  <c r="BH151" i="5"/>
  <c r="BG151" i="5"/>
  <c r="BF151" i="5"/>
  <c r="BE151" i="5"/>
  <c r="T151" i="5"/>
  <c r="R151" i="5"/>
  <c r="P151" i="5"/>
  <c r="BK151" i="5"/>
  <c r="J151" i="5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BE149" i="5"/>
  <c r="T149" i="5"/>
  <c r="R149" i="5"/>
  <c r="P149" i="5"/>
  <c r="BK149" i="5"/>
  <c r="J149" i="5"/>
  <c r="BI147" i="5"/>
  <c r="BH147" i="5"/>
  <c r="BG147" i="5"/>
  <c r="BF147" i="5"/>
  <c r="T147" i="5"/>
  <c r="R147" i="5"/>
  <c r="P147" i="5"/>
  <c r="BK147" i="5"/>
  <c r="J147" i="5"/>
  <c r="BE147" i="5" s="1"/>
  <c r="BI146" i="5"/>
  <c r="BH146" i="5"/>
  <c r="BG146" i="5"/>
  <c r="BF146" i="5"/>
  <c r="BE146" i="5"/>
  <c r="T146" i="5"/>
  <c r="R146" i="5"/>
  <c r="P146" i="5"/>
  <c r="BK146" i="5"/>
  <c r="J146" i="5"/>
  <c r="BI144" i="5"/>
  <c r="BH144" i="5"/>
  <c r="BG144" i="5"/>
  <c r="BF144" i="5"/>
  <c r="T144" i="5"/>
  <c r="R144" i="5"/>
  <c r="P144" i="5"/>
  <c r="BK144" i="5"/>
  <c r="J144" i="5"/>
  <c r="BE144" i="5" s="1"/>
  <c r="BI142" i="5"/>
  <c r="BH142" i="5"/>
  <c r="BG142" i="5"/>
  <c r="BF142" i="5"/>
  <c r="BE142" i="5"/>
  <c r="T142" i="5"/>
  <c r="R142" i="5"/>
  <c r="P142" i="5"/>
  <c r="BK142" i="5"/>
  <c r="J142" i="5"/>
  <c r="BI140" i="5"/>
  <c r="BH140" i="5"/>
  <c r="BG140" i="5"/>
  <c r="BF140" i="5"/>
  <c r="T140" i="5"/>
  <c r="R140" i="5"/>
  <c r="P140" i="5"/>
  <c r="BK140" i="5"/>
  <c r="J140" i="5"/>
  <c r="BE140" i="5" s="1"/>
  <c r="BI139" i="5"/>
  <c r="BH139" i="5"/>
  <c r="BG139" i="5"/>
  <c r="BF139" i="5"/>
  <c r="BE139" i="5"/>
  <c r="T139" i="5"/>
  <c r="R139" i="5"/>
  <c r="P139" i="5"/>
  <c r="BK139" i="5"/>
  <c r="J139" i="5"/>
  <c r="BI135" i="5"/>
  <c r="BH135" i="5"/>
  <c r="BG135" i="5"/>
  <c r="BF135" i="5"/>
  <c r="T135" i="5"/>
  <c r="R135" i="5"/>
  <c r="P135" i="5"/>
  <c r="BK135" i="5"/>
  <c r="J135" i="5"/>
  <c r="BE135" i="5" s="1"/>
  <c r="BI133" i="5"/>
  <c r="BH133" i="5"/>
  <c r="BG133" i="5"/>
  <c r="BF133" i="5"/>
  <c r="BE133" i="5"/>
  <c r="T133" i="5"/>
  <c r="R133" i="5"/>
  <c r="P133" i="5"/>
  <c r="BK133" i="5"/>
  <c r="J133" i="5"/>
  <c r="BI129" i="5"/>
  <c r="BH129" i="5"/>
  <c r="BG129" i="5"/>
  <c r="BF129" i="5"/>
  <c r="T129" i="5"/>
  <c r="R129" i="5"/>
  <c r="P129" i="5"/>
  <c r="BK129" i="5"/>
  <c r="J129" i="5"/>
  <c r="BE129" i="5" s="1"/>
  <c r="BI127" i="5"/>
  <c r="BH127" i="5"/>
  <c r="BG127" i="5"/>
  <c r="BF127" i="5"/>
  <c r="BE127" i="5"/>
  <c r="T127" i="5"/>
  <c r="R127" i="5"/>
  <c r="P127" i="5"/>
  <c r="BK127" i="5"/>
  <c r="J127" i="5"/>
  <c r="BI123" i="5"/>
  <c r="BH123" i="5"/>
  <c r="BG123" i="5"/>
  <c r="BF123" i="5"/>
  <c r="BE123" i="5"/>
  <c r="T123" i="5"/>
  <c r="R123" i="5"/>
  <c r="P123" i="5"/>
  <c r="BK123" i="5"/>
  <c r="J123" i="5"/>
  <c r="BI114" i="5"/>
  <c r="BH114" i="5"/>
  <c r="BG114" i="5"/>
  <c r="BF114" i="5"/>
  <c r="BE114" i="5"/>
  <c r="T114" i="5"/>
  <c r="R114" i="5"/>
  <c r="P114" i="5"/>
  <c r="BK114" i="5"/>
  <c r="J114" i="5"/>
  <c r="BI110" i="5"/>
  <c r="BH110" i="5"/>
  <c r="BG110" i="5"/>
  <c r="BF110" i="5"/>
  <c r="BE110" i="5"/>
  <c r="T110" i="5"/>
  <c r="T103" i="5" s="1"/>
  <c r="T102" i="5" s="1"/>
  <c r="R110" i="5"/>
  <c r="P110" i="5"/>
  <c r="BK110" i="5"/>
  <c r="J110" i="5"/>
  <c r="BI104" i="5"/>
  <c r="F38" i="5" s="1"/>
  <c r="BD58" i="1" s="1"/>
  <c r="BH104" i="5"/>
  <c r="BG104" i="5"/>
  <c r="BF104" i="5"/>
  <c r="BE104" i="5"/>
  <c r="T104" i="5"/>
  <c r="R104" i="5"/>
  <c r="P104" i="5"/>
  <c r="BK104" i="5"/>
  <c r="BK103" i="5" s="1"/>
  <c r="J104" i="5"/>
  <c r="F98" i="5"/>
  <c r="J97" i="5"/>
  <c r="F97" i="5"/>
  <c r="J95" i="5"/>
  <c r="F95" i="5"/>
  <c r="E93" i="5"/>
  <c r="J59" i="5"/>
  <c r="F59" i="5"/>
  <c r="J57" i="5"/>
  <c r="F57" i="5"/>
  <c r="E55" i="5"/>
  <c r="J22" i="5"/>
  <c r="E22" i="5"/>
  <c r="F60" i="5" s="1"/>
  <c r="J21" i="5"/>
  <c r="J16" i="5"/>
  <c r="E7" i="5"/>
  <c r="E49" i="5" s="1"/>
  <c r="BK116" i="4"/>
  <c r="J116" i="4" s="1"/>
  <c r="J71" i="4" s="1"/>
  <c r="BK108" i="4"/>
  <c r="J108" i="4" s="1"/>
  <c r="J69" i="4" s="1"/>
  <c r="AY57" i="1"/>
  <c r="AX57" i="1"/>
  <c r="BI129" i="4"/>
  <c r="BH129" i="4"/>
  <c r="BG129" i="4"/>
  <c r="BF129" i="4"/>
  <c r="BE129" i="4"/>
  <c r="T129" i="4"/>
  <c r="R129" i="4"/>
  <c r="P129" i="4"/>
  <c r="BK129" i="4"/>
  <c r="J129" i="4"/>
  <c r="BI128" i="4"/>
  <c r="BH128" i="4"/>
  <c r="BG128" i="4"/>
  <c r="BF128" i="4"/>
  <c r="BE128" i="4"/>
  <c r="T128" i="4"/>
  <c r="R128" i="4"/>
  <c r="P128" i="4"/>
  <c r="BK128" i="4"/>
  <c r="J128" i="4"/>
  <c r="BI127" i="4"/>
  <c r="BH127" i="4"/>
  <c r="BG127" i="4"/>
  <c r="BF127" i="4"/>
  <c r="BE127" i="4"/>
  <c r="T127" i="4"/>
  <c r="R127" i="4"/>
  <c r="P127" i="4"/>
  <c r="BK127" i="4"/>
  <c r="J127" i="4"/>
  <c r="BI126" i="4"/>
  <c r="BH126" i="4"/>
  <c r="BG126" i="4"/>
  <c r="BF126" i="4"/>
  <c r="BE126" i="4"/>
  <c r="T126" i="4"/>
  <c r="T125" i="4" s="1"/>
  <c r="R126" i="4"/>
  <c r="R125" i="4" s="1"/>
  <c r="P126" i="4"/>
  <c r="P125" i="4" s="1"/>
  <c r="BK126" i="4"/>
  <c r="BK125" i="4" s="1"/>
  <c r="J125" i="4" s="1"/>
  <c r="J72" i="4" s="1"/>
  <c r="J126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T116" i="4" s="1"/>
  <c r="R117" i="4"/>
  <c r="R116" i="4" s="1"/>
  <c r="P117" i="4"/>
  <c r="P116" i="4" s="1"/>
  <c r="BK117" i="4"/>
  <c r="J117" i="4"/>
  <c r="BE117" i="4" s="1"/>
  <c r="BI115" i="4"/>
  <c r="BH115" i="4"/>
  <c r="BG115" i="4"/>
  <c r="BF115" i="4"/>
  <c r="BE115" i="4"/>
  <c r="T115" i="4"/>
  <c r="T114" i="4" s="1"/>
  <c r="R115" i="4"/>
  <c r="R114" i="4" s="1"/>
  <c r="P115" i="4"/>
  <c r="P114" i="4" s="1"/>
  <c r="BK115" i="4"/>
  <c r="BK114" i="4" s="1"/>
  <c r="J114" i="4" s="1"/>
  <c r="J70" i="4" s="1"/>
  <c r="J115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F37" i="4" s="1"/>
  <c r="BC57" i="1" s="1"/>
  <c r="BG109" i="4"/>
  <c r="BF109" i="4"/>
  <c r="J35" i="4" s="1"/>
  <c r="AW57" i="1" s="1"/>
  <c r="T109" i="4"/>
  <c r="T108" i="4" s="1"/>
  <c r="R109" i="4"/>
  <c r="R108" i="4" s="1"/>
  <c r="P109" i="4"/>
  <c r="P108" i="4" s="1"/>
  <c r="BK109" i="4"/>
  <c r="J109" i="4"/>
  <c r="BE109" i="4" s="1"/>
  <c r="BI107" i="4"/>
  <c r="BH107" i="4"/>
  <c r="BG107" i="4"/>
  <c r="BF107" i="4"/>
  <c r="BE107" i="4"/>
  <c r="T107" i="4"/>
  <c r="R107" i="4"/>
  <c r="P107" i="4"/>
  <c r="BK107" i="4"/>
  <c r="J107" i="4"/>
  <c r="BI106" i="4"/>
  <c r="BH106" i="4"/>
  <c r="BG106" i="4"/>
  <c r="BF106" i="4"/>
  <c r="BE106" i="4"/>
  <c r="T106" i="4"/>
  <c r="R106" i="4"/>
  <c r="P106" i="4"/>
  <c r="BK106" i="4"/>
  <c r="J106" i="4"/>
  <c r="BI105" i="4"/>
  <c r="BH105" i="4"/>
  <c r="BG105" i="4"/>
  <c r="BF105" i="4"/>
  <c r="BE105" i="4"/>
  <c r="T105" i="4"/>
  <c r="T104" i="4" s="1"/>
  <c r="R105" i="4"/>
  <c r="R104" i="4" s="1"/>
  <c r="P105" i="4"/>
  <c r="P104" i="4" s="1"/>
  <c r="BK105" i="4"/>
  <c r="BK104" i="4" s="1"/>
  <c r="J105" i="4"/>
  <c r="BI101" i="4"/>
  <c r="BH101" i="4"/>
  <c r="BG101" i="4"/>
  <c r="BF101" i="4"/>
  <c r="BE101" i="4"/>
  <c r="T101" i="4"/>
  <c r="R101" i="4"/>
  <c r="P101" i="4"/>
  <c r="BK101" i="4"/>
  <c r="J101" i="4"/>
  <c r="BI100" i="4"/>
  <c r="BH100" i="4"/>
  <c r="BG100" i="4"/>
  <c r="BF100" i="4"/>
  <c r="BE100" i="4"/>
  <c r="T100" i="4"/>
  <c r="R100" i="4"/>
  <c r="P100" i="4"/>
  <c r="BK100" i="4"/>
  <c r="J100" i="4"/>
  <c r="BI99" i="4"/>
  <c r="F38" i="4" s="1"/>
  <c r="BD57" i="1" s="1"/>
  <c r="BH99" i="4"/>
  <c r="BG99" i="4"/>
  <c r="F36" i="4" s="1"/>
  <c r="BB57" i="1" s="1"/>
  <c r="BF99" i="4"/>
  <c r="F35" i="4" s="1"/>
  <c r="BA57" i="1" s="1"/>
  <c r="BE99" i="4"/>
  <c r="T99" i="4"/>
  <c r="T98" i="4" s="1"/>
  <c r="T97" i="4" s="1"/>
  <c r="R99" i="4"/>
  <c r="R98" i="4" s="1"/>
  <c r="R97" i="4" s="1"/>
  <c r="P99" i="4"/>
  <c r="P98" i="4" s="1"/>
  <c r="P97" i="4" s="1"/>
  <c r="BK99" i="4"/>
  <c r="BK98" i="4" s="1"/>
  <c r="J99" i="4"/>
  <c r="J92" i="4"/>
  <c r="F92" i="4"/>
  <c r="F90" i="4"/>
  <c r="E88" i="4"/>
  <c r="E82" i="4"/>
  <c r="J59" i="4"/>
  <c r="F59" i="4"/>
  <c r="F57" i="4"/>
  <c r="E55" i="4"/>
  <c r="J22" i="4"/>
  <c r="E22" i="4"/>
  <c r="F93" i="4" s="1"/>
  <c r="J21" i="4"/>
  <c r="J16" i="4"/>
  <c r="J57" i="4" s="1"/>
  <c r="E7" i="4"/>
  <c r="E49" i="4" s="1"/>
  <c r="BK129" i="3"/>
  <c r="J129" i="3" s="1"/>
  <c r="J72" i="3" s="1"/>
  <c r="AY56" i="1"/>
  <c r="AX56" i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T129" i="3" s="1"/>
  <c r="R130" i="3"/>
  <c r="R129" i="3" s="1"/>
  <c r="P130" i="3"/>
  <c r="P129" i="3" s="1"/>
  <c r="BK130" i="3"/>
  <c r="J130" i="3"/>
  <c r="BE130" i="3" s="1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BE126" i="3"/>
  <c r="T126" i="3"/>
  <c r="R126" i="3"/>
  <c r="P126" i="3"/>
  <c r="BK126" i="3"/>
  <c r="J126" i="3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R123" i="3"/>
  <c r="P123" i="3"/>
  <c r="BK123" i="3"/>
  <c r="J123" i="3"/>
  <c r="BI122" i="3"/>
  <c r="BH122" i="3"/>
  <c r="BG122" i="3"/>
  <c r="BF122" i="3"/>
  <c r="BE122" i="3"/>
  <c r="T122" i="3"/>
  <c r="R122" i="3"/>
  <c r="P122" i="3"/>
  <c r="BK122" i="3"/>
  <c r="J122" i="3"/>
  <c r="BI121" i="3"/>
  <c r="BH121" i="3"/>
  <c r="BG121" i="3"/>
  <c r="BF121" i="3"/>
  <c r="BE121" i="3"/>
  <c r="T121" i="3"/>
  <c r="R121" i="3"/>
  <c r="P121" i="3"/>
  <c r="BK121" i="3"/>
  <c r="J121" i="3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BE118" i="3"/>
  <c r="T118" i="3"/>
  <c r="T117" i="3" s="1"/>
  <c r="R118" i="3"/>
  <c r="R117" i="3" s="1"/>
  <c r="P118" i="3"/>
  <c r="P117" i="3" s="1"/>
  <c r="BK118" i="3"/>
  <c r="BK117" i="3" s="1"/>
  <c r="J117" i="3" s="1"/>
  <c r="J71" i="3" s="1"/>
  <c r="J118" i="3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T114" i="3" s="1"/>
  <c r="R115" i="3"/>
  <c r="R114" i="3" s="1"/>
  <c r="P115" i="3"/>
  <c r="P114" i="3" s="1"/>
  <c r="BK115" i="3"/>
  <c r="BK114" i="3" s="1"/>
  <c r="J114" i="3" s="1"/>
  <c r="J70" i="3" s="1"/>
  <c r="J115" i="3"/>
  <c r="BE115" i="3" s="1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BE109" i="3"/>
  <c r="T109" i="3"/>
  <c r="T108" i="3" s="1"/>
  <c r="R109" i="3"/>
  <c r="R108" i="3" s="1"/>
  <c r="P109" i="3"/>
  <c r="P108" i="3" s="1"/>
  <c r="BK109" i="3"/>
  <c r="BK108" i="3" s="1"/>
  <c r="J108" i="3" s="1"/>
  <c r="J69" i="3" s="1"/>
  <c r="J109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T104" i="3" s="1"/>
  <c r="R105" i="3"/>
  <c r="R104" i="3" s="1"/>
  <c r="R103" i="3" s="1"/>
  <c r="P105" i="3"/>
  <c r="P104" i="3" s="1"/>
  <c r="BK105" i="3"/>
  <c r="BK104" i="3" s="1"/>
  <c r="J105" i="3"/>
  <c r="BE105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F38" i="3" s="1"/>
  <c r="BD56" i="1" s="1"/>
  <c r="BD55" i="1" s="1"/>
  <c r="BH99" i="3"/>
  <c r="F37" i="3" s="1"/>
  <c r="BC56" i="1" s="1"/>
  <c r="BG99" i="3"/>
  <c r="F36" i="3" s="1"/>
  <c r="BB56" i="1" s="1"/>
  <c r="BB55" i="1" s="1"/>
  <c r="AX55" i="1" s="1"/>
  <c r="BF99" i="3"/>
  <c r="J35" i="3" s="1"/>
  <c r="AW56" i="1" s="1"/>
  <c r="T99" i="3"/>
  <c r="T98" i="3" s="1"/>
  <c r="T97" i="3" s="1"/>
  <c r="R99" i="3"/>
  <c r="R98" i="3" s="1"/>
  <c r="R97" i="3" s="1"/>
  <c r="P99" i="3"/>
  <c r="P98" i="3" s="1"/>
  <c r="P97" i="3" s="1"/>
  <c r="BK99" i="3"/>
  <c r="BK98" i="3" s="1"/>
  <c r="J99" i="3"/>
  <c r="BE99" i="3" s="1"/>
  <c r="J92" i="3"/>
  <c r="F92" i="3"/>
  <c r="J90" i="3"/>
  <c r="F90" i="3"/>
  <c r="E88" i="3"/>
  <c r="F60" i="3"/>
  <c r="J59" i="3"/>
  <c r="F59" i="3"/>
  <c r="F57" i="3"/>
  <c r="E55" i="3"/>
  <c r="J22" i="3"/>
  <c r="E22" i="3"/>
  <c r="F93" i="3" s="1"/>
  <c r="J21" i="3"/>
  <c r="J16" i="3"/>
  <c r="J57" i="3" s="1"/>
  <c r="E7" i="3"/>
  <c r="E49" i="3" s="1"/>
  <c r="P439" i="2"/>
  <c r="AY54" i="1"/>
  <c r="AX54" i="1"/>
  <c r="BI526" i="2"/>
  <c r="BH526" i="2"/>
  <c r="BG526" i="2"/>
  <c r="BF526" i="2"/>
  <c r="T526" i="2"/>
  <c r="R526" i="2"/>
  <c r="P526" i="2"/>
  <c r="BK526" i="2"/>
  <c r="J526" i="2"/>
  <c r="BE526" i="2" s="1"/>
  <c r="BI525" i="2"/>
  <c r="BH525" i="2"/>
  <c r="BG525" i="2"/>
  <c r="BF525" i="2"/>
  <c r="T525" i="2"/>
  <c r="R525" i="2"/>
  <c r="P525" i="2"/>
  <c r="BK525" i="2"/>
  <c r="J525" i="2"/>
  <c r="BE525" i="2" s="1"/>
  <c r="BI522" i="2"/>
  <c r="BH522" i="2"/>
  <c r="BG522" i="2"/>
  <c r="BF522" i="2"/>
  <c r="T522" i="2"/>
  <c r="R522" i="2"/>
  <c r="P522" i="2"/>
  <c r="BK522" i="2"/>
  <c r="J522" i="2"/>
  <c r="BE522" i="2" s="1"/>
  <c r="BI521" i="2"/>
  <c r="BH521" i="2"/>
  <c r="BG521" i="2"/>
  <c r="BF521" i="2"/>
  <c r="T521" i="2"/>
  <c r="R521" i="2"/>
  <c r="P521" i="2"/>
  <c r="BK521" i="2"/>
  <c r="J521" i="2"/>
  <c r="BE521" i="2" s="1"/>
  <c r="BI487" i="2"/>
  <c r="BH487" i="2"/>
  <c r="BG487" i="2"/>
  <c r="BF487" i="2"/>
  <c r="T487" i="2"/>
  <c r="R487" i="2"/>
  <c r="P487" i="2"/>
  <c r="BK487" i="2"/>
  <c r="J487" i="2"/>
  <c r="BE487" i="2" s="1"/>
  <c r="BI486" i="2"/>
  <c r="BH486" i="2"/>
  <c r="BG486" i="2"/>
  <c r="BF486" i="2"/>
  <c r="T486" i="2"/>
  <c r="R486" i="2"/>
  <c r="P486" i="2"/>
  <c r="BK486" i="2"/>
  <c r="J486" i="2"/>
  <c r="BE486" i="2" s="1"/>
  <c r="BI452" i="2"/>
  <c r="BH452" i="2"/>
  <c r="BG452" i="2"/>
  <c r="BF452" i="2"/>
  <c r="T452" i="2"/>
  <c r="T451" i="2" s="1"/>
  <c r="R452" i="2"/>
  <c r="R451" i="2" s="1"/>
  <c r="P452" i="2"/>
  <c r="P451" i="2" s="1"/>
  <c r="BK452" i="2"/>
  <c r="BK451" i="2" s="1"/>
  <c r="J451" i="2" s="1"/>
  <c r="J81" i="2" s="1"/>
  <c r="J452" i="2"/>
  <c r="BE452" i="2" s="1"/>
  <c r="BI450" i="2"/>
  <c r="BH450" i="2"/>
  <c r="BG450" i="2"/>
  <c r="BF450" i="2"/>
  <c r="BE450" i="2"/>
  <c r="T450" i="2"/>
  <c r="R450" i="2"/>
  <c r="P450" i="2"/>
  <c r="BK450" i="2"/>
  <c r="J450" i="2"/>
  <c r="BI440" i="2"/>
  <c r="BH440" i="2"/>
  <c r="BG440" i="2"/>
  <c r="BF440" i="2"/>
  <c r="BE440" i="2"/>
  <c r="T440" i="2"/>
  <c r="T439" i="2" s="1"/>
  <c r="R440" i="2"/>
  <c r="R439" i="2" s="1"/>
  <c r="P440" i="2"/>
  <c r="BK440" i="2"/>
  <c r="BK439" i="2" s="1"/>
  <c r="J439" i="2" s="1"/>
  <c r="J80" i="2" s="1"/>
  <c r="J440" i="2"/>
  <c r="BI438" i="2"/>
  <c r="BH438" i="2"/>
  <c r="BG438" i="2"/>
  <c r="BF438" i="2"/>
  <c r="T438" i="2"/>
  <c r="R438" i="2"/>
  <c r="P438" i="2"/>
  <c r="BK438" i="2"/>
  <c r="J438" i="2"/>
  <c r="BE438" i="2" s="1"/>
  <c r="BI436" i="2"/>
  <c r="BH436" i="2"/>
  <c r="BG436" i="2"/>
  <c r="BF436" i="2"/>
  <c r="T436" i="2"/>
  <c r="R436" i="2"/>
  <c r="P436" i="2"/>
  <c r="BK436" i="2"/>
  <c r="J436" i="2"/>
  <c r="BE436" i="2" s="1"/>
  <c r="BI433" i="2"/>
  <c r="BH433" i="2"/>
  <c r="BG433" i="2"/>
  <c r="BF433" i="2"/>
  <c r="T433" i="2"/>
  <c r="R433" i="2"/>
  <c r="P433" i="2"/>
  <c r="BK433" i="2"/>
  <c r="J433" i="2"/>
  <c r="BE433" i="2" s="1"/>
  <c r="BI430" i="2"/>
  <c r="BH430" i="2"/>
  <c r="BG430" i="2"/>
  <c r="BF430" i="2"/>
  <c r="T430" i="2"/>
  <c r="R430" i="2"/>
  <c r="P430" i="2"/>
  <c r="BK430" i="2"/>
  <c r="J430" i="2"/>
  <c r="BE430" i="2" s="1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 s="1"/>
  <c r="BI423" i="2"/>
  <c r="BH423" i="2"/>
  <c r="BG423" i="2"/>
  <c r="BF423" i="2"/>
  <c r="T423" i="2"/>
  <c r="T422" i="2" s="1"/>
  <c r="R423" i="2"/>
  <c r="R422" i="2" s="1"/>
  <c r="P423" i="2"/>
  <c r="P422" i="2" s="1"/>
  <c r="BK423" i="2"/>
  <c r="BK422" i="2" s="1"/>
  <c r="J422" i="2" s="1"/>
  <c r="J79" i="2" s="1"/>
  <c r="J423" i="2"/>
  <c r="BE423" i="2" s="1"/>
  <c r="BI421" i="2"/>
  <c r="BH421" i="2"/>
  <c r="BG421" i="2"/>
  <c r="BF421" i="2"/>
  <c r="T421" i="2"/>
  <c r="R421" i="2"/>
  <c r="P421" i="2"/>
  <c r="BK421" i="2"/>
  <c r="J421" i="2"/>
  <c r="BE421" i="2" s="1"/>
  <c r="BI420" i="2"/>
  <c r="BH420" i="2"/>
  <c r="BG420" i="2"/>
  <c r="BF420" i="2"/>
  <c r="BE420" i="2"/>
  <c r="T420" i="2"/>
  <c r="R420" i="2"/>
  <c r="P420" i="2"/>
  <c r="BK420" i="2"/>
  <c r="J420" i="2"/>
  <c r="BI419" i="2"/>
  <c r="BH419" i="2"/>
  <c r="BG419" i="2"/>
  <c r="BF419" i="2"/>
  <c r="BE419" i="2"/>
  <c r="T419" i="2"/>
  <c r="R419" i="2"/>
  <c r="P419" i="2"/>
  <c r="BK419" i="2"/>
  <c r="J419" i="2"/>
  <c r="BI417" i="2"/>
  <c r="BH417" i="2"/>
  <c r="BG417" i="2"/>
  <c r="BF417" i="2"/>
  <c r="BE417" i="2"/>
  <c r="T417" i="2"/>
  <c r="R417" i="2"/>
  <c r="P417" i="2"/>
  <c r="BK417" i="2"/>
  <c r="J417" i="2"/>
  <c r="BI413" i="2"/>
  <c r="BH413" i="2"/>
  <c r="BG413" i="2"/>
  <c r="BF413" i="2"/>
  <c r="BE413" i="2"/>
  <c r="T413" i="2"/>
  <c r="T412" i="2" s="1"/>
  <c r="R413" i="2"/>
  <c r="R412" i="2" s="1"/>
  <c r="P413" i="2"/>
  <c r="P412" i="2" s="1"/>
  <c r="BK413" i="2"/>
  <c r="BK412" i="2" s="1"/>
  <c r="J412" i="2" s="1"/>
  <c r="J78" i="2" s="1"/>
  <c r="J413" i="2"/>
  <c r="BI409" i="2"/>
  <c r="BH409" i="2"/>
  <c r="BG409" i="2"/>
  <c r="BF409" i="2"/>
  <c r="T409" i="2"/>
  <c r="T408" i="2" s="1"/>
  <c r="R409" i="2"/>
  <c r="R408" i="2" s="1"/>
  <c r="P409" i="2"/>
  <c r="P408" i="2" s="1"/>
  <c r="BK409" i="2"/>
  <c r="BK408" i="2" s="1"/>
  <c r="J408" i="2" s="1"/>
  <c r="J77" i="2" s="1"/>
  <c r="J409" i="2"/>
  <c r="BE409" i="2" s="1"/>
  <c r="BI407" i="2"/>
  <c r="BH407" i="2"/>
  <c r="BG407" i="2"/>
  <c r="BF407" i="2"/>
  <c r="BE407" i="2"/>
  <c r="T407" i="2"/>
  <c r="R407" i="2"/>
  <c r="P407" i="2"/>
  <c r="BK407" i="2"/>
  <c r="J407" i="2"/>
  <c r="BI402" i="2"/>
  <c r="BH402" i="2"/>
  <c r="BG402" i="2"/>
  <c r="BF402" i="2"/>
  <c r="BE402" i="2"/>
  <c r="T402" i="2"/>
  <c r="R402" i="2"/>
  <c r="P402" i="2"/>
  <c r="BK402" i="2"/>
  <c r="J402" i="2"/>
  <c r="BI397" i="2"/>
  <c r="BH397" i="2"/>
  <c r="BG397" i="2"/>
  <c r="BF397" i="2"/>
  <c r="BE397" i="2"/>
  <c r="T397" i="2"/>
  <c r="R397" i="2"/>
  <c r="P397" i="2"/>
  <c r="BK397" i="2"/>
  <c r="J397" i="2"/>
  <c r="BI394" i="2"/>
  <c r="BH394" i="2"/>
  <c r="BG394" i="2"/>
  <c r="BF394" i="2"/>
  <c r="BE394" i="2"/>
  <c r="T394" i="2"/>
  <c r="R394" i="2"/>
  <c r="P394" i="2"/>
  <c r="BK394" i="2"/>
  <c r="J394" i="2"/>
  <c r="BI389" i="2"/>
  <c r="BH389" i="2"/>
  <c r="BG389" i="2"/>
  <c r="BF389" i="2"/>
  <c r="BE389" i="2"/>
  <c r="T389" i="2"/>
  <c r="R389" i="2"/>
  <c r="P389" i="2"/>
  <c r="BK389" i="2"/>
  <c r="J389" i="2"/>
  <c r="BI384" i="2"/>
  <c r="BH384" i="2"/>
  <c r="BG384" i="2"/>
  <c r="BF384" i="2"/>
  <c r="BE384" i="2"/>
  <c r="T384" i="2"/>
  <c r="R384" i="2"/>
  <c r="P384" i="2"/>
  <c r="BK384" i="2"/>
  <c r="J384" i="2"/>
  <c r="BI379" i="2"/>
  <c r="BH379" i="2"/>
  <c r="BG379" i="2"/>
  <c r="BF379" i="2"/>
  <c r="BE379" i="2"/>
  <c r="T379" i="2"/>
  <c r="T378" i="2" s="1"/>
  <c r="R379" i="2"/>
  <c r="R378" i="2" s="1"/>
  <c r="P379" i="2"/>
  <c r="P378" i="2" s="1"/>
  <c r="BK379" i="2"/>
  <c r="BK378" i="2" s="1"/>
  <c r="J378" i="2" s="1"/>
  <c r="J76" i="2" s="1"/>
  <c r="J379" i="2"/>
  <c r="BI377" i="2"/>
  <c r="BH377" i="2"/>
  <c r="BG377" i="2"/>
  <c r="BF377" i="2"/>
  <c r="T377" i="2"/>
  <c r="R377" i="2"/>
  <c r="P377" i="2"/>
  <c r="BK377" i="2"/>
  <c r="J377" i="2"/>
  <c r="BE377" i="2" s="1"/>
  <c r="BI369" i="2"/>
  <c r="BH369" i="2"/>
  <c r="BG369" i="2"/>
  <c r="BF369" i="2"/>
  <c r="T369" i="2"/>
  <c r="R369" i="2"/>
  <c r="P369" i="2"/>
  <c r="BK369" i="2"/>
  <c r="J369" i="2"/>
  <c r="BE369" i="2" s="1"/>
  <c r="BI362" i="2"/>
  <c r="BH362" i="2"/>
  <c r="BG362" i="2"/>
  <c r="BF362" i="2"/>
  <c r="T362" i="2"/>
  <c r="R362" i="2"/>
  <c r="P362" i="2"/>
  <c r="BK362" i="2"/>
  <c r="J362" i="2"/>
  <c r="BE362" i="2" s="1"/>
  <c r="BI354" i="2"/>
  <c r="BH354" i="2"/>
  <c r="BG354" i="2"/>
  <c r="BF354" i="2"/>
  <c r="T354" i="2"/>
  <c r="R354" i="2"/>
  <c r="P354" i="2"/>
  <c r="BK354" i="2"/>
  <c r="J354" i="2"/>
  <c r="BE354" i="2" s="1"/>
  <c r="BI346" i="2"/>
  <c r="BH346" i="2"/>
  <c r="BG346" i="2"/>
  <c r="BF346" i="2"/>
  <c r="T346" i="2"/>
  <c r="R346" i="2"/>
  <c r="P346" i="2"/>
  <c r="BK346" i="2"/>
  <c r="J346" i="2"/>
  <c r="BE346" i="2" s="1"/>
  <c r="BI336" i="2"/>
  <c r="BH336" i="2"/>
  <c r="BG336" i="2"/>
  <c r="BF336" i="2"/>
  <c r="BE336" i="2"/>
  <c r="T336" i="2"/>
  <c r="R336" i="2"/>
  <c r="P336" i="2"/>
  <c r="BK336" i="2"/>
  <c r="J336" i="2"/>
  <c r="BI333" i="2"/>
  <c r="BH333" i="2"/>
  <c r="BG333" i="2"/>
  <c r="BF333" i="2"/>
  <c r="T333" i="2"/>
  <c r="R333" i="2"/>
  <c r="P333" i="2"/>
  <c r="BK333" i="2"/>
  <c r="J333" i="2"/>
  <c r="BE333" i="2" s="1"/>
  <c r="BI323" i="2"/>
  <c r="BH323" i="2"/>
  <c r="BG323" i="2"/>
  <c r="BF323" i="2"/>
  <c r="BE323" i="2"/>
  <c r="T323" i="2"/>
  <c r="R323" i="2"/>
  <c r="P323" i="2"/>
  <c r="BK323" i="2"/>
  <c r="J323" i="2"/>
  <c r="BI318" i="2"/>
  <c r="BH318" i="2"/>
  <c r="BG318" i="2"/>
  <c r="BF318" i="2"/>
  <c r="T318" i="2"/>
  <c r="R318" i="2"/>
  <c r="P318" i="2"/>
  <c r="BK318" i="2"/>
  <c r="J318" i="2"/>
  <c r="BE318" i="2" s="1"/>
  <c r="BI313" i="2"/>
  <c r="BH313" i="2"/>
  <c r="BG313" i="2"/>
  <c r="BF313" i="2"/>
  <c r="BE313" i="2"/>
  <c r="T313" i="2"/>
  <c r="R313" i="2"/>
  <c r="P313" i="2"/>
  <c r="BK313" i="2"/>
  <c r="J313" i="2"/>
  <c r="BI308" i="2"/>
  <c r="BH308" i="2"/>
  <c r="BG308" i="2"/>
  <c r="BF308" i="2"/>
  <c r="T308" i="2"/>
  <c r="T307" i="2" s="1"/>
  <c r="R308" i="2"/>
  <c r="R307" i="2" s="1"/>
  <c r="P308" i="2"/>
  <c r="P307" i="2" s="1"/>
  <c r="BK308" i="2"/>
  <c r="BK307" i="2" s="1"/>
  <c r="J307" i="2" s="1"/>
  <c r="J75" i="2" s="1"/>
  <c r="J308" i="2"/>
  <c r="BE308" i="2" s="1"/>
  <c r="BI306" i="2"/>
  <c r="BH306" i="2"/>
  <c r="BG306" i="2"/>
  <c r="BF306" i="2"/>
  <c r="T306" i="2"/>
  <c r="R306" i="2"/>
  <c r="P306" i="2"/>
  <c r="BK306" i="2"/>
  <c r="J306" i="2"/>
  <c r="BE306" i="2" s="1"/>
  <c r="BI302" i="2"/>
  <c r="BH302" i="2"/>
  <c r="BG302" i="2"/>
  <c r="BF302" i="2"/>
  <c r="BE302" i="2"/>
  <c r="T302" i="2"/>
  <c r="R302" i="2"/>
  <c r="P302" i="2"/>
  <c r="BK302" i="2"/>
  <c r="J302" i="2"/>
  <c r="BI300" i="2"/>
  <c r="BH300" i="2"/>
  <c r="BG300" i="2"/>
  <c r="BF300" i="2"/>
  <c r="T300" i="2"/>
  <c r="R300" i="2"/>
  <c r="P300" i="2"/>
  <c r="BK300" i="2"/>
  <c r="J300" i="2"/>
  <c r="BE300" i="2" s="1"/>
  <c r="BI296" i="2"/>
  <c r="BH296" i="2"/>
  <c r="BG296" i="2"/>
  <c r="BF296" i="2"/>
  <c r="BE296" i="2"/>
  <c r="T296" i="2"/>
  <c r="R296" i="2"/>
  <c r="P296" i="2"/>
  <c r="BK296" i="2"/>
  <c r="J296" i="2"/>
  <c r="BI292" i="2"/>
  <c r="BH292" i="2"/>
  <c r="BG292" i="2"/>
  <c r="BF292" i="2"/>
  <c r="BE292" i="2"/>
  <c r="T292" i="2"/>
  <c r="R292" i="2"/>
  <c r="P292" i="2"/>
  <c r="BK292" i="2"/>
  <c r="J292" i="2"/>
  <c r="BI289" i="2"/>
  <c r="BH289" i="2"/>
  <c r="BG289" i="2"/>
  <c r="BF289" i="2"/>
  <c r="BE289" i="2"/>
  <c r="T289" i="2"/>
  <c r="R289" i="2"/>
  <c r="P289" i="2"/>
  <c r="BK289" i="2"/>
  <c r="J289" i="2"/>
  <c r="BI285" i="2"/>
  <c r="BH285" i="2"/>
  <c r="BG285" i="2"/>
  <c r="BF285" i="2"/>
  <c r="BE285" i="2"/>
  <c r="T285" i="2"/>
  <c r="T284" i="2" s="1"/>
  <c r="T283" i="2" s="1"/>
  <c r="R285" i="2"/>
  <c r="R284" i="2" s="1"/>
  <c r="P285" i="2"/>
  <c r="P284" i="2" s="1"/>
  <c r="P283" i="2" s="1"/>
  <c r="BK285" i="2"/>
  <c r="BK284" i="2" s="1"/>
  <c r="J285" i="2"/>
  <c r="BI282" i="2"/>
  <c r="BH282" i="2"/>
  <c r="BG282" i="2"/>
  <c r="BF282" i="2"/>
  <c r="BE282" i="2"/>
  <c r="T282" i="2"/>
  <c r="T281" i="2" s="1"/>
  <c r="R282" i="2"/>
  <c r="R281" i="2" s="1"/>
  <c r="P282" i="2"/>
  <c r="P281" i="2" s="1"/>
  <c r="BK282" i="2"/>
  <c r="BK281" i="2" s="1"/>
  <c r="J281" i="2" s="1"/>
  <c r="J72" i="2" s="1"/>
  <c r="J282" i="2"/>
  <c r="BI280" i="2"/>
  <c r="BH280" i="2"/>
  <c r="BG280" i="2"/>
  <c r="BF280" i="2"/>
  <c r="T280" i="2"/>
  <c r="R280" i="2"/>
  <c r="P280" i="2"/>
  <c r="BK280" i="2"/>
  <c r="J280" i="2"/>
  <c r="BE280" i="2" s="1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T277" i="2"/>
  <c r="T276" i="2" s="1"/>
  <c r="R277" i="2"/>
  <c r="R276" i="2" s="1"/>
  <c r="P277" i="2"/>
  <c r="P276" i="2" s="1"/>
  <c r="BK277" i="2"/>
  <c r="BK276" i="2" s="1"/>
  <c r="J276" i="2" s="1"/>
  <c r="J71" i="2" s="1"/>
  <c r="J277" i="2"/>
  <c r="BE277" i="2" s="1"/>
  <c r="BI272" i="2"/>
  <c r="BH272" i="2"/>
  <c r="BG272" i="2"/>
  <c r="BF272" i="2"/>
  <c r="BE272" i="2"/>
  <c r="T272" i="2"/>
  <c r="R272" i="2"/>
  <c r="P272" i="2"/>
  <c r="BK272" i="2"/>
  <c r="J272" i="2"/>
  <c r="BI268" i="2"/>
  <c r="BH268" i="2"/>
  <c r="BG268" i="2"/>
  <c r="BF268" i="2"/>
  <c r="BE268" i="2"/>
  <c r="T268" i="2"/>
  <c r="R268" i="2"/>
  <c r="P268" i="2"/>
  <c r="BK268" i="2"/>
  <c r="J268" i="2"/>
  <c r="BI264" i="2"/>
  <c r="BH264" i="2"/>
  <c r="BG264" i="2"/>
  <c r="BF264" i="2"/>
  <c r="BE264" i="2"/>
  <c r="T264" i="2"/>
  <c r="R264" i="2"/>
  <c r="P264" i="2"/>
  <c r="BK264" i="2"/>
  <c r="J264" i="2"/>
  <c r="BI256" i="2"/>
  <c r="BH256" i="2"/>
  <c r="BG256" i="2"/>
  <c r="BF256" i="2"/>
  <c r="BE256" i="2"/>
  <c r="T256" i="2"/>
  <c r="R256" i="2"/>
  <c r="P256" i="2"/>
  <c r="BK256" i="2"/>
  <c r="J256" i="2"/>
  <c r="BI248" i="2"/>
  <c r="BH248" i="2"/>
  <c r="BG248" i="2"/>
  <c r="BF248" i="2"/>
  <c r="BE248" i="2"/>
  <c r="T248" i="2"/>
  <c r="R248" i="2"/>
  <c r="P248" i="2"/>
  <c r="BK248" i="2"/>
  <c r="J248" i="2"/>
  <c r="BI244" i="2"/>
  <c r="BH244" i="2"/>
  <c r="BG244" i="2"/>
  <c r="BF244" i="2"/>
  <c r="BE244" i="2"/>
  <c r="T244" i="2"/>
  <c r="R244" i="2"/>
  <c r="P244" i="2"/>
  <c r="BK244" i="2"/>
  <c r="J244" i="2"/>
  <c r="BI240" i="2"/>
  <c r="BH240" i="2"/>
  <c r="BG240" i="2"/>
  <c r="BF240" i="2"/>
  <c r="BE240" i="2"/>
  <c r="T240" i="2"/>
  <c r="R240" i="2"/>
  <c r="P240" i="2"/>
  <c r="BK240" i="2"/>
  <c r="J240" i="2"/>
  <c r="BI236" i="2"/>
  <c r="BH236" i="2"/>
  <c r="BG236" i="2"/>
  <c r="BF236" i="2"/>
  <c r="BE236" i="2"/>
  <c r="T236" i="2"/>
  <c r="R236" i="2"/>
  <c r="P236" i="2"/>
  <c r="BK236" i="2"/>
  <c r="J236" i="2"/>
  <c r="BI202" i="2"/>
  <c r="BH202" i="2"/>
  <c r="BG202" i="2"/>
  <c r="BF202" i="2"/>
  <c r="BE202" i="2"/>
  <c r="T202" i="2"/>
  <c r="R202" i="2"/>
  <c r="P202" i="2"/>
  <c r="BK202" i="2"/>
  <c r="J202" i="2"/>
  <c r="BI198" i="2"/>
  <c r="BH198" i="2"/>
  <c r="BG198" i="2"/>
  <c r="BF198" i="2"/>
  <c r="BE198" i="2"/>
  <c r="T198" i="2"/>
  <c r="T197" i="2" s="1"/>
  <c r="R198" i="2"/>
  <c r="R197" i="2" s="1"/>
  <c r="P198" i="2"/>
  <c r="P197" i="2" s="1"/>
  <c r="BK198" i="2"/>
  <c r="BK197" i="2" s="1"/>
  <c r="J197" i="2" s="1"/>
  <c r="J70" i="2" s="1"/>
  <c r="J198" i="2"/>
  <c r="BI192" i="2"/>
  <c r="BH192" i="2"/>
  <c r="BG192" i="2"/>
  <c r="BF192" i="2"/>
  <c r="T192" i="2"/>
  <c r="R192" i="2"/>
  <c r="P192" i="2"/>
  <c r="BK192" i="2"/>
  <c r="J192" i="2"/>
  <c r="BE192" i="2" s="1"/>
  <c r="BI187" i="2"/>
  <c r="BH187" i="2"/>
  <c r="BG187" i="2"/>
  <c r="BF187" i="2"/>
  <c r="T187" i="2"/>
  <c r="R187" i="2"/>
  <c r="P187" i="2"/>
  <c r="BK187" i="2"/>
  <c r="J187" i="2"/>
  <c r="BE187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5" i="2"/>
  <c r="BH175" i="2"/>
  <c r="BG175" i="2"/>
  <c r="BF175" i="2"/>
  <c r="T175" i="2"/>
  <c r="R175" i="2"/>
  <c r="P175" i="2"/>
  <c r="BK175" i="2"/>
  <c r="J175" i="2"/>
  <c r="BE175" i="2" s="1"/>
  <c r="BI169" i="2"/>
  <c r="BH169" i="2"/>
  <c r="BG169" i="2"/>
  <c r="BF169" i="2"/>
  <c r="T169" i="2"/>
  <c r="R169" i="2"/>
  <c r="P169" i="2"/>
  <c r="BK169" i="2"/>
  <c r="J169" i="2"/>
  <c r="BE169" i="2" s="1"/>
  <c r="BI164" i="2"/>
  <c r="BH164" i="2"/>
  <c r="BG164" i="2"/>
  <c r="BF164" i="2"/>
  <c r="BE164" i="2"/>
  <c r="T164" i="2"/>
  <c r="R164" i="2"/>
  <c r="P164" i="2"/>
  <c r="BK164" i="2"/>
  <c r="J164" i="2"/>
  <c r="BI154" i="2"/>
  <c r="BH154" i="2"/>
  <c r="BG154" i="2"/>
  <c r="BF154" i="2"/>
  <c r="T154" i="2"/>
  <c r="R154" i="2"/>
  <c r="P154" i="2"/>
  <c r="BK154" i="2"/>
  <c r="J154" i="2"/>
  <c r="BE154" i="2" s="1"/>
  <c r="BI150" i="2"/>
  <c r="BH150" i="2"/>
  <c r="BG150" i="2"/>
  <c r="BF150" i="2"/>
  <c r="BE150" i="2"/>
  <c r="T150" i="2"/>
  <c r="R150" i="2"/>
  <c r="P150" i="2"/>
  <c r="BK150" i="2"/>
  <c r="J150" i="2"/>
  <c r="BI146" i="2"/>
  <c r="BH146" i="2"/>
  <c r="BG146" i="2"/>
  <c r="BF146" i="2"/>
  <c r="T146" i="2"/>
  <c r="T145" i="2" s="1"/>
  <c r="R146" i="2"/>
  <c r="R145" i="2" s="1"/>
  <c r="P146" i="2"/>
  <c r="P145" i="2" s="1"/>
  <c r="BK146" i="2"/>
  <c r="BK145" i="2" s="1"/>
  <c r="J145" i="2" s="1"/>
  <c r="J69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38" i="2"/>
  <c r="BH138" i="2"/>
  <c r="BG138" i="2"/>
  <c r="BF138" i="2"/>
  <c r="BE138" i="2"/>
  <c r="T138" i="2"/>
  <c r="T137" i="2" s="1"/>
  <c r="R138" i="2"/>
  <c r="R137" i="2" s="1"/>
  <c r="P138" i="2"/>
  <c r="P137" i="2" s="1"/>
  <c r="BK138" i="2"/>
  <c r="BK137" i="2" s="1"/>
  <c r="J137" i="2" s="1"/>
  <c r="J68" i="2" s="1"/>
  <c r="J138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BE130" i="2"/>
  <c r="T130" i="2"/>
  <c r="R130" i="2"/>
  <c r="P130" i="2"/>
  <c r="BK130" i="2"/>
  <c r="J130" i="2"/>
  <c r="BI124" i="2"/>
  <c r="BH124" i="2"/>
  <c r="BG124" i="2"/>
  <c r="BF124" i="2"/>
  <c r="T124" i="2"/>
  <c r="R124" i="2"/>
  <c r="P124" i="2"/>
  <c r="BK124" i="2"/>
  <c r="J124" i="2"/>
  <c r="BE124" i="2" s="1"/>
  <c r="BI118" i="2"/>
  <c r="BH118" i="2"/>
  <c r="BG118" i="2"/>
  <c r="BF118" i="2"/>
  <c r="BE118" i="2"/>
  <c r="T118" i="2"/>
  <c r="T117" i="2" s="1"/>
  <c r="R118" i="2"/>
  <c r="R117" i="2" s="1"/>
  <c r="P118" i="2"/>
  <c r="P117" i="2" s="1"/>
  <c r="BK118" i="2"/>
  <c r="BK117" i="2" s="1"/>
  <c r="J117" i="2" s="1"/>
  <c r="J67" i="2" s="1"/>
  <c r="J118" i="2"/>
  <c r="BI108" i="2"/>
  <c r="F38" i="2" s="1"/>
  <c r="BD54" i="1" s="1"/>
  <c r="BH108" i="2"/>
  <c r="F37" i="2" s="1"/>
  <c r="BC54" i="1" s="1"/>
  <c r="BG108" i="2"/>
  <c r="F36" i="2" s="1"/>
  <c r="BB54" i="1" s="1"/>
  <c r="BF108" i="2"/>
  <c r="F35" i="2" s="1"/>
  <c r="BA54" i="1" s="1"/>
  <c r="BE108" i="2"/>
  <c r="T108" i="2"/>
  <c r="T107" i="2" s="1"/>
  <c r="R108" i="2"/>
  <c r="R107" i="2" s="1"/>
  <c r="P108" i="2"/>
  <c r="P107" i="2" s="1"/>
  <c r="P106" i="2" s="1"/>
  <c r="P105" i="2" s="1"/>
  <c r="AU54" i="1" s="1"/>
  <c r="BK108" i="2"/>
  <c r="BK107" i="2" s="1"/>
  <c r="J108" i="2"/>
  <c r="J101" i="2"/>
  <c r="F101" i="2"/>
  <c r="F99" i="2"/>
  <c r="E97" i="2"/>
  <c r="J59" i="2"/>
  <c r="F59" i="2"/>
  <c r="F57" i="2"/>
  <c r="E55" i="2"/>
  <c r="J22" i="2"/>
  <c r="E22" i="2"/>
  <c r="F102" i="2" s="1"/>
  <c r="J21" i="2"/>
  <c r="J16" i="2"/>
  <c r="J57" i="2" s="1"/>
  <c r="E7" i="2"/>
  <c r="E49" i="2" s="1"/>
  <c r="AS75" i="1"/>
  <c r="AS71" i="1"/>
  <c r="AS65" i="1"/>
  <c r="BD61" i="1"/>
  <c r="BB61" i="1"/>
  <c r="AX61" i="1"/>
  <c r="AS61" i="1"/>
  <c r="AS55" i="1"/>
  <c r="AS53" i="1"/>
  <c r="AS52" i="1" s="1"/>
  <c r="AS51" i="1" s="1"/>
  <c r="AT77" i="1"/>
  <c r="AT69" i="1"/>
  <c r="L47" i="1"/>
  <c r="AM46" i="1"/>
  <c r="L46" i="1"/>
  <c r="AM44" i="1"/>
  <c r="L44" i="1"/>
  <c r="L42" i="1"/>
  <c r="L41" i="1"/>
  <c r="BK106" i="2" l="1"/>
  <c r="J107" i="2"/>
  <c r="J66" i="2" s="1"/>
  <c r="J34" i="2"/>
  <c r="AV54" i="1" s="1"/>
  <c r="AT54" i="1" s="1"/>
  <c r="BK283" i="2"/>
  <c r="J283" i="2" s="1"/>
  <c r="J73" i="2" s="1"/>
  <c r="J284" i="2"/>
  <c r="J74" i="2" s="1"/>
  <c r="J98" i="3"/>
  <c r="J66" i="3" s="1"/>
  <c r="BK97" i="3"/>
  <c r="P103" i="3"/>
  <c r="T103" i="4"/>
  <c r="T96" i="4" s="1"/>
  <c r="P96" i="3"/>
  <c r="AU56" i="1" s="1"/>
  <c r="BK103" i="4"/>
  <c r="J103" i="4" s="1"/>
  <c r="J67" i="4" s="1"/>
  <c r="J104" i="4"/>
  <c r="J68" i="4" s="1"/>
  <c r="R106" i="2"/>
  <c r="R283" i="2"/>
  <c r="R96" i="3"/>
  <c r="BC55" i="1"/>
  <c r="AY55" i="1" s="1"/>
  <c r="T103" i="3"/>
  <c r="P103" i="4"/>
  <c r="P96" i="4" s="1"/>
  <c r="AU57" i="1" s="1"/>
  <c r="J103" i="5"/>
  <c r="J66" i="5" s="1"/>
  <c r="T106" i="2"/>
  <c r="T105" i="2" s="1"/>
  <c r="F34" i="3"/>
  <c r="AZ56" i="1" s="1"/>
  <c r="J34" i="3"/>
  <c r="AV56" i="1" s="1"/>
  <c r="AT56" i="1" s="1"/>
  <c r="T96" i="3"/>
  <c r="BK103" i="3"/>
  <c r="J103" i="3" s="1"/>
  <c r="J67" i="3" s="1"/>
  <c r="J104" i="3"/>
  <c r="J68" i="3" s="1"/>
  <c r="J98" i="4"/>
  <c r="J66" i="4" s="1"/>
  <c r="BK97" i="4"/>
  <c r="J34" i="4"/>
  <c r="AV57" i="1" s="1"/>
  <c r="AT57" i="1" s="1"/>
  <c r="R103" i="4"/>
  <c r="R96" i="4" s="1"/>
  <c r="F60" i="2"/>
  <c r="J99" i="2"/>
  <c r="J35" i="2"/>
  <c r="AW54" i="1" s="1"/>
  <c r="E82" i="3"/>
  <c r="F60" i="4"/>
  <c r="J90" i="4"/>
  <c r="F34" i="4"/>
  <c r="AZ57" i="1" s="1"/>
  <c r="P103" i="5"/>
  <c r="P102" i="5" s="1"/>
  <c r="J35" i="5"/>
  <c r="AW58" i="1" s="1"/>
  <c r="R195" i="5"/>
  <c r="P519" i="5"/>
  <c r="F36" i="6"/>
  <c r="BB59" i="1" s="1"/>
  <c r="R176" i="6"/>
  <c r="J95" i="7"/>
  <c r="J66" i="7" s="1"/>
  <c r="BK94" i="7"/>
  <c r="J34" i="8"/>
  <c r="AV62" i="1" s="1"/>
  <c r="AT62" i="1" s="1"/>
  <c r="F34" i="8"/>
  <c r="AZ62" i="1" s="1"/>
  <c r="R92" i="8"/>
  <c r="E91" i="2"/>
  <c r="F34" i="2"/>
  <c r="AZ54" i="1" s="1"/>
  <c r="F35" i="3"/>
  <c r="BA56" i="1" s="1"/>
  <c r="BA55" i="1" s="1"/>
  <c r="AW55" i="1" s="1"/>
  <c r="E87" i="5"/>
  <c r="R103" i="5"/>
  <c r="R102" i="5" s="1"/>
  <c r="F36" i="5"/>
  <c r="BB58" i="1" s="1"/>
  <c r="BB53" i="1" s="1"/>
  <c r="T297" i="5"/>
  <c r="T296" i="5" s="1"/>
  <c r="T101" i="5" s="1"/>
  <c r="BK353" i="5"/>
  <c r="J353" i="5" s="1"/>
  <c r="J76" i="5" s="1"/>
  <c r="T519" i="5"/>
  <c r="E49" i="6"/>
  <c r="E81" i="6"/>
  <c r="T97" i="6"/>
  <c r="T96" i="6" s="1"/>
  <c r="T95" i="6" s="1"/>
  <c r="BK108" i="6"/>
  <c r="J108" i="6" s="1"/>
  <c r="J67" i="6" s="1"/>
  <c r="P132" i="6"/>
  <c r="P96" i="6" s="1"/>
  <c r="P95" i="6" s="1"/>
  <c r="AU59" i="1" s="1"/>
  <c r="J94" i="8"/>
  <c r="J66" i="8" s="1"/>
  <c r="BK93" i="8"/>
  <c r="F37" i="5"/>
  <c r="BC58" i="1" s="1"/>
  <c r="BK195" i="5"/>
  <c r="J195" i="5" s="1"/>
  <c r="J68" i="5" s="1"/>
  <c r="BK289" i="5"/>
  <c r="J289" i="5" s="1"/>
  <c r="J72" i="5" s="1"/>
  <c r="F35" i="5"/>
  <c r="BA58" i="1" s="1"/>
  <c r="R296" i="5"/>
  <c r="J97" i="6"/>
  <c r="J66" i="6" s="1"/>
  <c r="BK96" i="6"/>
  <c r="F34" i="6"/>
  <c r="AZ59" i="1" s="1"/>
  <c r="F38" i="6"/>
  <c r="BD59" i="1" s="1"/>
  <c r="BD53" i="1" s="1"/>
  <c r="F37" i="6"/>
  <c r="BC59" i="1" s="1"/>
  <c r="P219" i="6"/>
  <c r="R96" i="6"/>
  <c r="R95" i="6" s="1"/>
  <c r="R94" i="7"/>
  <c r="R93" i="7" s="1"/>
  <c r="J104" i="9"/>
  <c r="J68" i="9" s="1"/>
  <c r="J34" i="5"/>
  <c r="AV58" i="1" s="1"/>
  <c r="F34" i="5"/>
  <c r="AZ58" i="1" s="1"/>
  <c r="P296" i="5"/>
  <c r="J35" i="6"/>
  <c r="AW59" i="1" s="1"/>
  <c r="AT59" i="1" s="1"/>
  <c r="F35" i="6"/>
  <c r="BA59" i="1" s="1"/>
  <c r="J34" i="7"/>
  <c r="AV60" i="1" s="1"/>
  <c r="AT60" i="1" s="1"/>
  <c r="F34" i="7"/>
  <c r="AZ60" i="1" s="1"/>
  <c r="J57" i="7"/>
  <c r="F93" i="9"/>
  <c r="J98" i="9"/>
  <c r="J66" i="9" s="1"/>
  <c r="BK97" i="9"/>
  <c r="J34" i="9"/>
  <c r="AV63" i="1" s="1"/>
  <c r="AT63" i="1" s="1"/>
  <c r="J104" i="12"/>
  <c r="J68" i="12" s="1"/>
  <c r="BK103" i="12"/>
  <c r="J103" i="12" s="1"/>
  <c r="J67" i="12" s="1"/>
  <c r="F89" i="8"/>
  <c r="J100" i="8"/>
  <c r="J68" i="8" s="1"/>
  <c r="J35" i="9"/>
  <c r="AW63" i="1" s="1"/>
  <c r="R94" i="10"/>
  <c r="R93" i="10" s="1"/>
  <c r="BK94" i="10"/>
  <c r="J95" i="10"/>
  <c r="J66" i="10" s="1"/>
  <c r="E49" i="11"/>
  <c r="E89" i="11"/>
  <c r="J34" i="11"/>
  <c r="AV66" i="1" s="1"/>
  <c r="F34" i="11"/>
  <c r="AZ66" i="1" s="1"/>
  <c r="T105" i="11"/>
  <c r="T104" i="11" s="1"/>
  <c r="T103" i="11" s="1"/>
  <c r="J242" i="11"/>
  <c r="J71" i="11" s="1"/>
  <c r="BK241" i="11"/>
  <c r="J241" i="11" s="1"/>
  <c r="J70" i="11" s="1"/>
  <c r="T96" i="12"/>
  <c r="P103" i="12"/>
  <c r="F35" i="7"/>
  <c r="BA60" i="1" s="1"/>
  <c r="J86" i="8"/>
  <c r="E82" i="9"/>
  <c r="R98" i="9"/>
  <c r="R97" i="9" s="1"/>
  <c r="R104" i="9"/>
  <c r="R103" i="9" s="1"/>
  <c r="T108" i="9"/>
  <c r="T103" i="9" s="1"/>
  <c r="P116" i="9"/>
  <c r="P103" i="9" s="1"/>
  <c r="P96" i="9" s="1"/>
  <c r="AU63" i="1" s="1"/>
  <c r="AU61" i="1" s="1"/>
  <c r="F34" i="9"/>
  <c r="AZ63" i="1" s="1"/>
  <c r="F37" i="10"/>
  <c r="BC64" i="1" s="1"/>
  <c r="P94" i="10"/>
  <c r="P93" i="10" s="1"/>
  <c r="AU64" i="1" s="1"/>
  <c r="BK104" i="11"/>
  <c r="J105" i="11"/>
  <c r="J66" i="11" s="1"/>
  <c r="J35" i="11"/>
  <c r="AW66" i="1" s="1"/>
  <c r="F35" i="11"/>
  <c r="BA66" i="1" s="1"/>
  <c r="P241" i="11"/>
  <c r="BK97" i="12"/>
  <c r="J98" i="12"/>
  <c r="J66" i="12" s="1"/>
  <c r="J34" i="12"/>
  <c r="AV67" i="1" s="1"/>
  <c r="AT67" i="1" s="1"/>
  <c r="R103" i="12"/>
  <c r="R96" i="12" s="1"/>
  <c r="T98" i="9"/>
  <c r="T97" i="9" s="1"/>
  <c r="F37" i="9"/>
  <c r="BC63" i="1" s="1"/>
  <c r="BC61" i="1" s="1"/>
  <c r="AY61" i="1" s="1"/>
  <c r="BK108" i="9"/>
  <c r="J108" i="9" s="1"/>
  <c r="J69" i="9" s="1"/>
  <c r="R116" i="9"/>
  <c r="F35" i="9"/>
  <c r="BA63" i="1" s="1"/>
  <c r="BA61" i="1" s="1"/>
  <c r="AW61" i="1" s="1"/>
  <c r="J34" i="10"/>
  <c r="AV64" i="1" s="1"/>
  <c r="AT64" i="1" s="1"/>
  <c r="F34" i="10"/>
  <c r="AZ64" i="1" s="1"/>
  <c r="T94" i="10"/>
  <c r="T93" i="10" s="1"/>
  <c r="P105" i="11"/>
  <c r="P104" i="11" s="1"/>
  <c r="R241" i="11"/>
  <c r="R103" i="11" s="1"/>
  <c r="P96" i="12"/>
  <c r="AU67" i="1" s="1"/>
  <c r="T103" i="12"/>
  <c r="F34" i="13"/>
  <c r="AZ68" i="1" s="1"/>
  <c r="J34" i="13"/>
  <c r="AV68" i="1" s="1"/>
  <c r="J87" i="10"/>
  <c r="F35" i="12"/>
  <c r="BA67" i="1" s="1"/>
  <c r="E81" i="13"/>
  <c r="F36" i="13"/>
  <c r="BB68" i="1" s="1"/>
  <c r="BB65" i="1" s="1"/>
  <c r="AX65" i="1" s="1"/>
  <c r="R102" i="13"/>
  <c r="R95" i="13" s="1"/>
  <c r="J34" i="15"/>
  <c r="AV70" i="1" s="1"/>
  <c r="AT70" i="1" s="1"/>
  <c r="F34" i="15"/>
  <c r="AZ70" i="1" s="1"/>
  <c r="T94" i="15"/>
  <c r="T93" i="15" s="1"/>
  <c r="R107" i="16"/>
  <c r="R106" i="16" s="1"/>
  <c r="R356" i="16"/>
  <c r="F34" i="17"/>
  <c r="AZ73" i="1" s="1"/>
  <c r="J34" i="17"/>
  <c r="AV73" i="1" s="1"/>
  <c r="T95" i="17"/>
  <c r="F93" i="12"/>
  <c r="T97" i="13"/>
  <c r="T96" i="13" s="1"/>
  <c r="F37" i="13"/>
  <c r="BC68" i="1" s="1"/>
  <c r="BC65" i="1" s="1"/>
  <c r="AY65" i="1" s="1"/>
  <c r="T103" i="13"/>
  <c r="T102" i="13" s="1"/>
  <c r="BK110" i="13"/>
  <c r="J110" i="13" s="1"/>
  <c r="J69" i="13" s="1"/>
  <c r="P177" i="13"/>
  <c r="R324" i="13"/>
  <c r="J35" i="13"/>
  <c r="AW68" i="1" s="1"/>
  <c r="J95" i="15"/>
  <c r="J66" i="15" s="1"/>
  <c r="BK94" i="15"/>
  <c r="J90" i="12"/>
  <c r="F34" i="12"/>
  <c r="AZ67" i="1" s="1"/>
  <c r="BK97" i="13"/>
  <c r="F38" i="13"/>
  <c r="BD68" i="1" s="1"/>
  <c r="BD65" i="1" s="1"/>
  <c r="BK103" i="13"/>
  <c r="P110" i="13"/>
  <c r="P102" i="13" s="1"/>
  <c r="P95" i="13" s="1"/>
  <c r="AU68" i="1" s="1"/>
  <c r="R177" i="13"/>
  <c r="T324" i="13"/>
  <c r="T97" i="14"/>
  <c r="T96" i="14" s="1"/>
  <c r="P94" i="15"/>
  <c r="P93" i="15" s="1"/>
  <c r="AU70" i="1" s="1"/>
  <c r="J108" i="16"/>
  <c r="J66" i="16" s="1"/>
  <c r="BK107" i="16"/>
  <c r="J34" i="16"/>
  <c r="AV72" i="1" s="1"/>
  <c r="AT72" i="1" s="1"/>
  <c r="J357" i="16"/>
  <c r="J77" i="16" s="1"/>
  <c r="BK356" i="16"/>
  <c r="J356" i="16" s="1"/>
  <c r="J76" i="16" s="1"/>
  <c r="P96" i="17"/>
  <c r="P95" i="17" s="1"/>
  <c r="AU73" i="1" s="1"/>
  <c r="J98" i="14"/>
  <c r="J66" i="14" s="1"/>
  <c r="BK97" i="14"/>
  <c r="F34" i="14"/>
  <c r="AZ69" i="1" s="1"/>
  <c r="F34" i="16"/>
  <c r="AZ72" i="1" s="1"/>
  <c r="E81" i="17"/>
  <c r="F36" i="17"/>
  <c r="BB73" i="1" s="1"/>
  <c r="J35" i="17"/>
  <c r="AW73" i="1" s="1"/>
  <c r="BK100" i="18"/>
  <c r="J101" i="18"/>
  <c r="J66" i="18" s="1"/>
  <c r="J34" i="18"/>
  <c r="AV74" i="1" s="1"/>
  <c r="F34" i="18"/>
  <c r="AZ74" i="1" s="1"/>
  <c r="F93" i="14"/>
  <c r="F103" i="16"/>
  <c r="J90" i="14"/>
  <c r="F35" i="14"/>
  <c r="BA69" i="1" s="1"/>
  <c r="E79" i="15"/>
  <c r="F35" i="15"/>
  <c r="BA70" i="1" s="1"/>
  <c r="J100" i="16"/>
  <c r="F35" i="16"/>
  <c r="BA72" i="1" s="1"/>
  <c r="BK97" i="17"/>
  <c r="F38" i="17"/>
  <c r="BD73" i="1" s="1"/>
  <c r="BK140" i="17"/>
  <c r="J57" i="18"/>
  <c r="F96" i="18"/>
  <c r="R101" i="18"/>
  <c r="R100" i="18" s="1"/>
  <c r="R99" i="18" s="1"/>
  <c r="F36" i="18"/>
  <c r="BB74" i="1" s="1"/>
  <c r="BK289" i="18"/>
  <c r="J289" i="18" s="1"/>
  <c r="J73" i="18" s="1"/>
  <c r="J290" i="18"/>
  <c r="J74" i="18" s="1"/>
  <c r="P289" i="18"/>
  <c r="P99" i="18" s="1"/>
  <c r="AU74" i="1" s="1"/>
  <c r="F34" i="19"/>
  <c r="AZ76" i="1" s="1"/>
  <c r="J34" i="19"/>
  <c r="AV76" i="1" s="1"/>
  <c r="AT76" i="1" s="1"/>
  <c r="J35" i="18"/>
  <c r="AW74" i="1" s="1"/>
  <c r="BK100" i="19"/>
  <c r="F38" i="19"/>
  <c r="BD76" i="1" s="1"/>
  <c r="BD75" i="1" s="1"/>
  <c r="P124" i="19"/>
  <c r="R138" i="19"/>
  <c r="R99" i="19" s="1"/>
  <c r="R98" i="19" s="1"/>
  <c r="P159" i="19"/>
  <c r="BK176" i="19"/>
  <c r="J176" i="19" s="1"/>
  <c r="J70" i="19" s="1"/>
  <c r="T187" i="19"/>
  <c r="R198" i="19"/>
  <c r="T99" i="20"/>
  <c r="T98" i="20" s="1"/>
  <c r="BK94" i="21"/>
  <c r="J95" i="21"/>
  <c r="J66" i="21" s="1"/>
  <c r="P99" i="19"/>
  <c r="P98" i="19" s="1"/>
  <c r="AU76" i="1" s="1"/>
  <c r="AU75" i="1" s="1"/>
  <c r="J35" i="19"/>
  <c r="AW76" i="1" s="1"/>
  <c r="F35" i="19"/>
  <c r="BA76" i="1" s="1"/>
  <c r="J100" i="20"/>
  <c r="J66" i="20" s="1"/>
  <c r="BK99" i="20"/>
  <c r="E84" i="19"/>
  <c r="F36" i="19"/>
  <c r="BB76" i="1" s="1"/>
  <c r="BB75" i="1" s="1"/>
  <c r="AX75" i="1" s="1"/>
  <c r="BK198" i="19"/>
  <c r="J198" i="19" s="1"/>
  <c r="J72" i="19" s="1"/>
  <c r="P99" i="20"/>
  <c r="P98" i="20" s="1"/>
  <c r="AU77" i="1" s="1"/>
  <c r="R94" i="21"/>
  <c r="R93" i="21" s="1"/>
  <c r="T100" i="19"/>
  <c r="F37" i="19"/>
  <c r="BC76" i="1" s="1"/>
  <c r="BC75" i="1" s="1"/>
  <c r="BK124" i="19"/>
  <c r="J124" i="19" s="1"/>
  <c r="J67" i="19" s="1"/>
  <c r="P138" i="19"/>
  <c r="BK159" i="19"/>
  <c r="J159" i="19" s="1"/>
  <c r="J69" i="19" s="1"/>
  <c r="T176" i="19"/>
  <c r="R187" i="19"/>
  <c r="P198" i="19"/>
  <c r="BK210" i="19"/>
  <c r="J210" i="19" s="1"/>
  <c r="J73" i="19" s="1"/>
  <c r="R99" i="20"/>
  <c r="R98" i="20" s="1"/>
  <c r="J34" i="21"/>
  <c r="AV78" i="1" s="1"/>
  <c r="AT78" i="1" s="1"/>
  <c r="F34" i="21"/>
  <c r="AZ78" i="1" s="1"/>
  <c r="T94" i="21"/>
  <c r="T93" i="21" s="1"/>
  <c r="F34" i="20"/>
  <c r="AZ77" i="1" s="1"/>
  <c r="J57" i="21"/>
  <c r="E79" i="21"/>
  <c r="F35" i="21"/>
  <c r="BA78" i="1" s="1"/>
  <c r="F95" i="20"/>
  <c r="J92" i="20"/>
  <c r="F35" i="20"/>
  <c r="BA77" i="1" s="1"/>
  <c r="F90" i="21"/>
  <c r="AX53" i="1" l="1"/>
  <c r="AY75" i="1"/>
  <c r="BC71" i="1"/>
  <c r="AY71" i="1" s="1"/>
  <c r="J97" i="17"/>
  <c r="J66" i="17" s="1"/>
  <c r="BK96" i="17"/>
  <c r="BK103" i="11"/>
  <c r="J103" i="11" s="1"/>
  <c r="J104" i="11"/>
  <c r="J65" i="11" s="1"/>
  <c r="AZ53" i="1"/>
  <c r="J97" i="4"/>
  <c r="J65" i="4" s="1"/>
  <c r="BK96" i="4"/>
  <c r="J96" i="4" s="1"/>
  <c r="J100" i="18"/>
  <c r="J65" i="18" s="1"/>
  <c r="BK99" i="18"/>
  <c r="J99" i="18" s="1"/>
  <c r="J103" i="13"/>
  <c r="J68" i="13" s="1"/>
  <c r="BK102" i="13"/>
  <c r="J102" i="13" s="1"/>
  <c r="J67" i="13" s="1"/>
  <c r="AT73" i="1"/>
  <c r="AT68" i="1"/>
  <c r="BA65" i="1"/>
  <c r="AW65" i="1" s="1"/>
  <c r="AZ65" i="1"/>
  <c r="AV65" i="1" s="1"/>
  <c r="AT65" i="1" s="1"/>
  <c r="J97" i="9"/>
  <c r="J65" i="9" s="1"/>
  <c r="BK96" i="9"/>
  <c r="J96" i="9" s="1"/>
  <c r="AT58" i="1"/>
  <c r="R101" i="5"/>
  <c r="J94" i="7"/>
  <c r="J65" i="7" s="1"/>
  <c r="BK93" i="7"/>
  <c r="J93" i="7" s="1"/>
  <c r="BK296" i="5"/>
  <c r="J296" i="5" s="1"/>
  <c r="J74" i="5" s="1"/>
  <c r="P101" i="5"/>
  <c r="AU58" i="1" s="1"/>
  <c r="BK102" i="5"/>
  <c r="R105" i="2"/>
  <c r="J99" i="20"/>
  <c r="J65" i="20" s="1"/>
  <c r="BK98" i="20"/>
  <c r="J98" i="20" s="1"/>
  <c r="BA75" i="1"/>
  <c r="AW75" i="1" s="1"/>
  <c r="BK93" i="21"/>
  <c r="J93" i="21" s="1"/>
  <c r="J94" i="21"/>
  <c r="J65" i="21" s="1"/>
  <c r="AZ75" i="1"/>
  <c r="AV75" i="1" s="1"/>
  <c r="BK139" i="17"/>
  <c r="J139" i="17" s="1"/>
  <c r="J69" i="17" s="1"/>
  <c r="J140" i="17"/>
  <c r="J70" i="17" s="1"/>
  <c r="AU71" i="1"/>
  <c r="J107" i="16"/>
  <c r="J65" i="16" s="1"/>
  <c r="BK106" i="16"/>
  <c r="J106" i="16" s="1"/>
  <c r="J94" i="15"/>
  <c r="J65" i="15" s="1"/>
  <c r="BK93" i="15"/>
  <c r="J93" i="15" s="1"/>
  <c r="T95" i="13"/>
  <c r="P103" i="11"/>
  <c r="AU66" i="1" s="1"/>
  <c r="AU65" i="1" s="1"/>
  <c r="T96" i="9"/>
  <c r="AT66" i="1"/>
  <c r="BK93" i="10"/>
  <c r="J93" i="10" s="1"/>
  <c r="J94" i="10"/>
  <c r="J65" i="10" s="1"/>
  <c r="J93" i="8"/>
  <c r="J65" i="8" s="1"/>
  <c r="BK92" i="8"/>
  <c r="J92" i="8" s="1"/>
  <c r="AZ55" i="1"/>
  <c r="AV55" i="1" s="1"/>
  <c r="AT55" i="1" s="1"/>
  <c r="AU55" i="1"/>
  <c r="J106" i="2"/>
  <c r="J65" i="2" s="1"/>
  <c r="BK105" i="2"/>
  <c r="J105" i="2" s="1"/>
  <c r="T99" i="19"/>
  <c r="T98" i="19" s="1"/>
  <c r="BA71" i="1"/>
  <c r="AW71" i="1" s="1"/>
  <c r="J100" i="19"/>
  <c r="J66" i="19" s="1"/>
  <c r="BK99" i="19"/>
  <c r="BD71" i="1"/>
  <c r="BD52" i="1" s="1"/>
  <c r="BD51" i="1" s="1"/>
  <c r="W30" i="1" s="1"/>
  <c r="AT74" i="1"/>
  <c r="BB71" i="1"/>
  <c r="AX71" i="1" s="1"/>
  <c r="J97" i="14"/>
  <c r="J65" i="14" s="1"/>
  <c r="BK96" i="14"/>
  <c r="J96" i="14" s="1"/>
  <c r="BK96" i="13"/>
  <c r="J97" i="13"/>
  <c r="J66" i="13" s="1"/>
  <c r="BK96" i="12"/>
  <c r="J96" i="12" s="1"/>
  <c r="J97" i="12"/>
  <c r="J65" i="12" s="1"/>
  <c r="R96" i="9"/>
  <c r="BK103" i="9"/>
  <c r="J103" i="9" s="1"/>
  <c r="J67" i="9" s="1"/>
  <c r="BK95" i="6"/>
  <c r="J95" i="6" s="1"/>
  <c r="J96" i="6"/>
  <c r="J65" i="6" s="1"/>
  <c r="AZ61" i="1"/>
  <c r="AV61" i="1" s="1"/>
  <c r="AT61" i="1" s="1"/>
  <c r="BA53" i="1"/>
  <c r="BK96" i="3"/>
  <c r="J96" i="3" s="1"/>
  <c r="J97" i="3"/>
  <c r="J65" i="3" s="1"/>
  <c r="BC53" i="1"/>
  <c r="J64" i="6" l="1"/>
  <c r="J31" i="6"/>
  <c r="BK98" i="19"/>
  <c r="J98" i="19" s="1"/>
  <c r="J99" i="19"/>
  <c r="J65" i="19" s="1"/>
  <c r="J31" i="8"/>
  <c r="J64" i="8"/>
  <c r="J31" i="15"/>
  <c r="J64" i="15"/>
  <c r="J31" i="20"/>
  <c r="J64" i="20"/>
  <c r="J31" i="4"/>
  <c r="J64" i="4"/>
  <c r="J64" i="11"/>
  <c r="J31" i="11"/>
  <c r="AW53" i="1"/>
  <c r="BA52" i="1"/>
  <c r="J64" i="21"/>
  <c r="J31" i="21"/>
  <c r="BK95" i="17"/>
  <c r="J95" i="17" s="1"/>
  <c r="J96" i="17"/>
  <c r="J65" i="17" s="1"/>
  <c r="J64" i="3"/>
  <c r="J31" i="3"/>
  <c r="J64" i="12"/>
  <c r="J31" i="12"/>
  <c r="J64" i="2"/>
  <c r="J31" i="2"/>
  <c r="AY53" i="1"/>
  <c r="BC52" i="1"/>
  <c r="BK95" i="13"/>
  <c r="J95" i="13" s="1"/>
  <c r="J96" i="13"/>
  <c r="J65" i="13" s="1"/>
  <c r="AU53" i="1"/>
  <c r="AU52" i="1" s="1"/>
  <c r="AU51" i="1" s="1"/>
  <c r="J31" i="16"/>
  <c r="J64" i="16"/>
  <c r="J31" i="7"/>
  <c r="J64" i="7"/>
  <c r="J31" i="9"/>
  <c r="J64" i="9"/>
  <c r="J64" i="18"/>
  <c r="J31" i="18"/>
  <c r="AV53" i="1"/>
  <c r="AT53" i="1" s="1"/>
  <c r="AZ52" i="1"/>
  <c r="J31" i="14"/>
  <c r="J64" i="14"/>
  <c r="J64" i="10"/>
  <c r="J31" i="10"/>
  <c r="AT75" i="1"/>
  <c r="AZ71" i="1"/>
  <c r="AV71" i="1" s="1"/>
  <c r="AT71" i="1" s="1"/>
  <c r="BK101" i="5"/>
  <c r="J101" i="5" s="1"/>
  <c r="J102" i="5"/>
  <c r="J65" i="5" s="1"/>
  <c r="BB52" i="1"/>
  <c r="J40" i="16" l="1"/>
  <c r="AG72" i="1"/>
  <c r="AG67" i="1"/>
  <c r="AN67" i="1" s="1"/>
  <c r="J40" i="12"/>
  <c r="AW52" i="1"/>
  <c r="BA51" i="1"/>
  <c r="AG74" i="1"/>
  <c r="AN74" i="1" s="1"/>
  <c r="J40" i="18"/>
  <c r="AG57" i="1"/>
  <c r="AN57" i="1" s="1"/>
  <c r="J40" i="4"/>
  <c r="J40" i="15"/>
  <c r="AG70" i="1"/>
  <c r="AN70" i="1" s="1"/>
  <c r="J64" i="19"/>
  <c r="J31" i="19"/>
  <c r="J64" i="5"/>
  <c r="J31" i="5"/>
  <c r="AG63" i="1"/>
  <c r="AN63" i="1" s="1"/>
  <c r="J40" i="9"/>
  <c r="BC51" i="1"/>
  <c r="AY52" i="1"/>
  <c r="J64" i="17"/>
  <c r="J31" i="17"/>
  <c r="AX52" i="1"/>
  <c r="BB51" i="1"/>
  <c r="J40" i="14"/>
  <c r="AG69" i="1"/>
  <c r="AN69" i="1" s="1"/>
  <c r="AG60" i="1"/>
  <c r="AN60" i="1" s="1"/>
  <c r="J40" i="7"/>
  <c r="AG54" i="1"/>
  <c r="J40" i="2"/>
  <c r="AG56" i="1"/>
  <c r="J40" i="3"/>
  <c r="AG78" i="1"/>
  <c r="AN78" i="1" s="1"/>
  <c r="J40" i="21"/>
  <c r="AG66" i="1"/>
  <c r="J40" i="11"/>
  <c r="J40" i="6"/>
  <c r="AG59" i="1"/>
  <c r="AN59" i="1" s="1"/>
  <c r="AG64" i="1"/>
  <c r="AN64" i="1" s="1"/>
  <c r="J40" i="10"/>
  <c r="AV52" i="1"/>
  <c r="AT52" i="1" s="1"/>
  <c r="AZ51" i="1"/>
  <c r="J64" i="13"/>
  <c r="J31" i="13"/>
  <c r="J40" i="20"/>
  <c r="AG77" i="1"/>
  <c r="AN77" i="1" s="1"/>
  <c r="J40" i="8"/>
  <c r="AG62" i="1"/>
  <c r="AX51" i="1" l="1"/>
  <c r="W28" i="1"/>
  <c r="AG58" i="1"/>
  <c r="AN58" i="1" s="1"/>
  <c r="J40" i="5"/>
  <c r="AN66" i="1"/>
  <c r="AG55" i="1"/>
  <c r="AN55" i="1" s="1"/>
  <c r="AN56" i="1"/>
  <c r="AY51" i="1"/>
  <c r="W29" i="1"/>
  <c r="W26" i="1"/>
  <c r="AV51" i="1"/>
  <c r="AG73" i="1"/>
  <c r="AN73" i="1" s="1"/>
  <c r="J40" i="17"/>
  <c r="AG76" i="1"/>
  <c r="J40" i="19"/>
  <c r="W27" i="1"/>
  <c r="AW51" i="1"/>
  <c r="AK27" i="1" s="1"/>
  <c r="AN72" i="1"/>
  <c r="AN62" i="1"/>
  <c r="AG61" i="1"/>
  <c r="AN61" i="1" s="1"/>
  <c r="AG68" i="1"/>
  <c r="AN68" i="1" s="1"/>
  <c r="J40" i="13"/>
  <c r="AG53" i="1"/>
  <c r="AN54" i="1"/>
  <c r="AK26" i="1" l="1"/>
  <c r="AT51" i="1"/>
  <c r="AG75" i="1"/>
  <c r="AN76" i="1"/>
  <c r="AN53" i="1"/>
  <c r="AG65" i="1"/>
  <c r="AN65" i="1" s="1"/>
  <c r="AN75" i="1" l="1"/>
  <c r="AG71" i="1"/>
  <c r="AN71" i="1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<sst xmlns="http://schemas.openxmlformats.org/spreadsheetml/2006/main" count="40494" uniqueCount="4255">
  <si>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</si>
  <si>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</si>
  <si>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</si>
  <si>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</si>
  <si>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</si>
  <si>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</si>
  <si>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</si>
  <si>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{5c5f8128-2434-4096-a820-f513ed13aa3b}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</si>
  <si>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</si>
  <si>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</si>
  <si>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</si>
  <si>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</si>
  <si>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</si>
  <si>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</si>
  <si>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</si>
  <si>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</si>
  <si>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S-17-003_2_r01_1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</si>
  <si>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</si>
  <si>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</si>
  <si>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Beroun, MŠ Pod Homolkou - technické instalace</t>
  </si>
  <si>
    <t>KSO:</t>
  </si>
  <si>
    <t/>
  </si>
  <si>
    <t>CC-CZ:</t>
  </si>
  <si>
    <t>Místo:</t>
  </si>
  <si>
    <t>Beroun</t>
  </si>
  <si>
    <t>Datum:</t>
  </si>
  <si>
    <t>21. 3. 2017</t>
  </si>
  <si>
    <t>Zadavatel:</t>
  </si>
  <si>
    <t>IČ:</t>
  </si>
  <si>
    <t>00233129</t>
  </si>
  <si>
    <t>Město Beroun</t>
  </si>
  <si>
    <t>DIČ:</t>
  </si>
  <si>
    <t>CZ00233129</t>
  </si>
  <si>
    <t>Uchazeč:</t>
  </si>
  <si>
    <t>Vyplň údaj</t>
  </si>
  <si>
    <t>Projektant:</t>
  </si>
  <si>
    <t>27305350</t>
  </si>
  <si>
    <t>SPECTA, s.r.o.</t>
  </si>
  <si>
    <t>CZ27305350</t>
  </si>
  <si>
    <t>True</t>
  </si>
  <si>
    <t>Poznámka:</t>
  </si>
  <si>
    <t>Soupis prací je sestaven za využití položek Cenové soustavy ÚRS - CÚ 2017/I.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ÚRS. Jejich cena je stanovena zpracovatelem rozpočtu na základě zkušeností s cenou prací obdobného charakteru a vychází z charakteru obdobných prací, které jsou v ceníku  ÚRS uvedeny.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</si>
  <si>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</si>
  <si>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</si>
  <si>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</si>
  <si>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</si>
  <si>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</si>
  <si>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</si>
  <si>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</si>
  <si>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</si>
  <si>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</si>
  <si>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</si>
  <si>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</si>
  <si>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</si>
  <si>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</si>
  <si>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</si>
  <si>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</si>
  <si>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</si>
  <si>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</si>
  <si>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</si>
  <si>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</si>
  <si>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</si>
  <si>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</si>
  <si>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</si>
  <si>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</si>
  <si>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</si>
  <si>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</si>
  <si>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</si>
  <si>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</si>
  <si>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</si>
  <si>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</si>
  <si>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</si>
  <si>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</si>
  <si>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</si>
  <si>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</si>
  <si>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</si>
  <si>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</si>
  <si>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</si>
  <si>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</si>
  <si>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</si>
  <si>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2.E</t>
  </si>
  <si>
    <t>Etapa 2</t>
  </si>
  <si>
    <t>STA</t>
  </si>
  <si>
    <t>1</t>
  </si>
  <si>
    <t>{fae02460-cb8d-471b-95ca-25c90a052211}</t>
  </si>
  <si>
    <t>2</t>
  </si>
  <si>
    <t>2.E_SO 01</t>
  </si>
  <si>
    <t>Hospodářský pavilon</t>
  </si>
  <si>
    <t>Soupis</t>
  </si>
  <si>
    <t>{6cfb62d5-916b-4aba-8a51-ecb5ad488a4e}</t>
  </si>
  <si>
    <t>/</t>
  </si>
  <si>
    <t>2_01_1.1</t>
  </si>
  <si>
    <t>Architektonicko stavební řešení</t>
  </si>
  <si>
    <t>3</t>
  </si>
  <si>
    <t>{25b2c3e4-5be9-4553-877c-84f204d36bed}</t>
  </si>
  <si>
    <t>2_01_4.1</t>
  </si>
  <si>
    <t>Zařízení pro vytápění staveb</t>
  </si>
  <si>
    <t>{60dd7370-8287-4429-8d88-d654ae51e258}</t>
  </si>
  <si>
    <t>2_01_4.1a</t>
  </si>
  <si>
    <t>Zařízení pro vytápění staveb - rekonstrukce UT</t>
  </si>
  <si>
    <t>4</t>
  </si>
  <si>
    <t>{6eda45bd-db44-44fe-a3de-d6e79cacd3ab}</t>
  </si>
  <si>
    <t>2_01_4.1b</t>
  </si>
  <si>
    <t>Zařízení pro vytápění staveb - výměna těles UT</t>
  </si>
  <si>
    <t>{2ad6baf6-0a88-416d-8478-946a04521514}</t>
  </si>
  <si>
    <t>2_01_4.3</t>
  </si>
  <si>
    <t>Zařízení zdravotně technických instalací</t>
  </si>
  <si>
    <t>{2a93e4bc-8be4-411a-8445-bb34cafd23cb}</t>
  </si>
  <si>
    <t>2_01_4.4</t>
  </si>
  <si>
    <t>Zařízení silnoproudé elektrotechniky</t>
  </si>
  <si>
    <t>{cec941c6-cd36-4ba6-a706-a0ebddc85cfa}</t>
  </si>
  <si>
    <t>2_01_99</t>
  </si>
  <si>
    <t>Vedlejší a ostatní náklady</t>
  </si>
  <si>
    <t>{c334a339-fcbc-4139-a958-54c9cb563fa3}</t>
  </si>
  <si>
    <t>2.E_SO 02</t>
  </si>
  <si>
    <t>Školka</t>
  </si>
  <si>
    <t>{b3d60ca1-9331-4eb8-b82a-c3e1c987f153}</t>
  </si>
  <si>
    <t>1_02_1.1b</t>
  </si>
  <si>
    <t>Architektonicko stavební řešení - výměna krytů těles UT</t>
  </si>
  <si>
    <t>{b146f1e2-4635-487e-8a5e-2520bff93af8}</t>
  </si>
  <si>
    <t>1_02_4.1b</t>
  </si>
  <si>
    <t>{a6796398-d0bb-45ab-8c83-4d5e6d2dac61}</t>
  </si>
  <si>
    <t>1_02_99</t>
  </si>
  <si>
    <t>{6975d16e-22e2-4ebc-a924-4b9d9653c2be}</t>
  </si>
  <si>
    <t>2.E_SO 04</t>
  </si>
  <si>
    <t>Jesle</t>
  </si>
  <si>
    <t>{e1802883-11cf-4a18-bd60-ecb4ddc8f59f}</t>
  </si>
  <si>
    <t>2_04_1.1</t>
  </si>
  <si>
    <t>{1a4a65b5-f65b-469e-85b4-80f5029c9277}</t>
  </si>
  <si>
    <t>2_04_4.1</t>
  </si>
  <si>
    <t>{117ed3df-9245-4155-b237-48d6b2b3da65}</t>
  </si>
  <si>
    <t>2_04_4.3</t>
  </si>
  <si>
    <t>{879854a5-c545-49bb-9249-150260b29b7e}</t>
  </si>
  <si>
    <t>2_04_4.4</t>
  </si>
  <si>
    <t>{5903d5ee-0a59-43cb-9de2-eba8695c4e97}</t>
  </si>
  <si>
    <t>2_04_99</t>
  </si>
  <si>
    <t>{f597c2ea-6284-47b8-9186-249e5281407e}</t>
  </si>
  <si>
    <t>2.E_VU</t>
  </si>
  <si>
    <t>Venkovní úpravy</t>
  </si>
  <si>
    <t>{f9028028-bcda-4b02-bec3-e05f340ec3eb}</t>
  </si>
  <si>
    <t>2.E_VU_01</t>
  </si>
  <si>
    <t>Venkovní úpravy - Spojovací chodník</t>
  </si>
  <si>
    <t>{dbcef841-9314-4085-b318-57739ea47f8f}</t>
  </si>
  <si>
    <t>2.E_VU_02</t>
  </si>
  <si>
    <t>Venkovní úpravy - Zimní zahrady</t>
  </si>
  <si>
    <t>{988b7398-fddc-4592-8814-a2985992ab6a}</t>
  </si>
  <si>
    <t>2.E_VU_03</t>
  </si>
  <si>
    <t>Venkovní úpravy - Kontejnerové stání</t>
  </si>
  <si>
    <t>{9033bc0c-3d69-4254-8446-7ccfe6fe2d48}</t>
  </si>
  <si>
    <t>2.E_VU_04</t>
  </si>
  <si>
    <t>Venkovní úpravy - Slaboproudé rozvody</t>
  </si>
  <si>
    <t>{cd8e7044-dc55-413e-bb39-b256d576cf52}</t>
  </si>
  <si>
    <t>2.E_VU_04-1</t>
  </si>
  <si>
    <t>Venkovní úpravy - Slaboproudé rozvody - Hospodářský pavilon</t>
  </si>
  <si>
    <t>{f743a84d-4b4d-483b-b5b8-9a34b79e2ee1}</t>
  </si>
  <si>
    <t>2.E_VU_04-2</t>
  </si>
  <si>
    <t>Venkovní úpravy - Slaboproudé rozvody - Jesle</t>
  </si>
  <si>
    <t>{6ed99f51-5197-49b3-9070-348b1e96868a}</t>
  </si>
  <si>
    <t>2.E_VU_99</t>
  </si>
  <si>
    <t>Venkovní úpravy - Vedlejší a ostatní náklady</t>
  </si>
  <si>
    <t>{482a54cb-6bb8-4869-b24c-e70beb4eea30}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</si>
  <si>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</si>
  <si>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</si>
  <si>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</si>
  <si>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</si>
  <si>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</si>
  <si>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</si>
  <si>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</si>
  <si>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2.E - Etapa 2</t>
  </si>
  <si>
    <t>Soupis:</t>
  </si>
  <si>
    <t>2.E_SO 01 - Hospodářský pavilon</t>
  </si>
  <si>
    <t>Úroveň 3:</t>
  </si>
  <si>
    <t>2_01_1.1 - Architektonicko 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</si>
  <si>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</si>
  <si>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</si>
  <si>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</si>
  <si>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</si>
  <si>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</si>
  <si>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</si>
  <si>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</si>
  <si>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</si>
  <si>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</si>
  <si>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</si>
  <si>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</si>
  <si>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</si>
  <si>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</si>
  <si>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</si>
  <si>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</si>
  <si>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</si>
  <si>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</si>
  <si>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</si>
  <si>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</si>
  <si>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</si>
  <si>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</si>
  <si>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</si>
  <si>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</si>
  <si>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</si>
  <si>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</si>
  <si>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</si>
  <si>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</si>
  <si>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</si>
  <si>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</si>
  <si>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</si>
  <si>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</si>
  <si>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</si>
  <si>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</si>
  <si>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</si>
  <si>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</si>
  <si>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</si>
  <si>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</si>
  <si>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</si>
  <si>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</si>
  <si>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</si>
  <si>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</si>
  <si>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130901121</t>
  </si>
  <si>
    <t>Bourání konstrukcí v hloubených vykopávkách - ručně z betonu prostého neprokládaného</t>
  </si>
  <si>
    <t>m3</t>
  </si>
  <si>
    <t>CS ÚRS 2017 01</t>
  </si>
  <si>
    <t>-825843470</t>
  </si>
  <si>
    <t>VV</t>
  </si>
  <si>
    <t>"okapový chodník"</t>
  </si>
  <si>
    <t>1,0*0,53*0,15</t>
  </si>
  <si>
    <t>Mezisoučet</t>
  </si>
  <si>
    <t>"rampa"</t>
  </si>
  <si>
    <t>1,5*1,7*0,2+1,5*1,5*0,3</t>
  </si>
  <si>
    <t>2,5*1,0*0,2+1,0*1,5*0,3*2</t>
  </si>
  <si>
    <t>Součet</t>
  </si>
  <si>
    <t>Zakládání</t>
  </si>
  <si>
    <t>279321346</t>
  </si>
  <si>
    <t>Základové zdi z betonu železového (bez výztuže) bez zvláštních nároků na vliv prostředí tř. C 20/25</t>
  </si>
  <si>
    <t>443786929</t>
  </si>
  <si>
    <t>1,5*1,5*0,3</t>
  </si>
  <si>
    <t>1,0*1,5*0,3*2</t>
  </si>
  <si>
    <t>279351101</t>
  </si>
  <si>
    <t>Bednění základových zdí svislé nebo šikmé (odkloněné), půdorysně přímé nebo zalomené ve volných nebo zapažených jámách, rýhách, šachtách, včetně případných vzpěr, jednostranné zřízení</t>
  </si>
  <si>
    <t>m2</t>
  </si>
  <si>
    <t>1045252724</t>
  </si>
  <si>
    <t>1,5*1,5*2</t>
  </si>
  <si>
    <t>1,0*1,5*2*2</t>
  </si>
  <si>
    <t>279351102</t>
  </si>
  <si>
    <t>Bednění základových zdí svislé nebo šikmé (odkloněné), půdorysně přímé nebo zalomené ve volných nebo zapažených jámách, rýhách, šachtách, včetně případných vzpěr, jednostranné odstranění</t>
  </si>
  <si>
    <t>905075566</t>
  </si>
  <si>
    <t>5</t>
  </si>
  <si>
    <t>279362021</t>
  </si>
  <si>
    <t>Výztuž základových zdí nosných svislých nebo odkloněných od svislice, rovinných nebo oblých, deskových nebo žebrových, včetně výztuže jejich žeber ze svařovaných sítí z drátů typu KARI</t>
  </si>
  <si>
    <t>t</t>
  </si>
  <si>
    <t>1185444375</t>
  </si>
  <si>
    <t>1,5*1,5*2*4,5/1000*1,2</t>
  </si>
  <si>
    <t>1,0*1,5*2*2*4,5/1000*1,2</t>
  </si>
  <si>
    <t>Komunikace pozemní</t>
  </si>
  <si>
    <t>6</t>
  </si>
  <si>
    <t>573211106</t>
  </si>
  <si>
    <t>Postřik spojovací PS bez posypu kamenivem z asfaltu silničního, v množství 0,20 kg/m2</t>
  </si>
  <si>
    <t>2132363061</t>
  </si>
  <si>
    <t>1,5*1,7</t>
  </si>
  <si>
    <t>2,5*1,0</t>
  </si>
  <si>
    <t>7</t>
  </si>
  <si>
    <t>576146311</t>
  </si>
  <si>
    <t>Asfaltový koberec otevřený AKO 16 (AKOH) s rozprostřením a se zhutněním z nemodifikovaného asfaltu v pruhu šířky do 3 m, po zhutnění tl. 50 mm</t>
  </si>
  <si>
    <t>-1925420300</t>
  </si>
  <si>
    <t>Úpravy povrchů, podlahy a osazování výplní</t>
  </si>
  <si>
    <t>8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</si>
  <si>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</si>
  <si>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</si>
  <si>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-1539593163</t>
  </si>
  <si>
    <t>"1.29 - sušárna"</t>
  </si>
  <si>
    <t>1,7*2,6</t>
  </si>
  <si>
    <t>9</t>
  </si>
  <si>
    <t>612321141</t>
  </si>
  <si>
    <t>Omítka vápenocementová vnitřních ploch nanášená ručně dvouvrstvá, tloušťky jádrové omítky do 10 mm a tloušťky štuku do 3 mm štuková svislých konstrukcí stěn</t>
  </si>
  <si>
    <t>-410339337</t>
  </si>
  <si>
    <t>(1,7+2,6*2)*3,2</t>
  </si>
  <si>
    <t>10</t>
  </si>
  <si>
    <t>612335221</t>
  </si>
  <si>
    <t>Cementová omítka jednotlivých malých ploch štuková na stěnách, plochy jednotlivě do 0,09 m2</t>
  </si>
  <si>
    <t>kus</t>
  </si>
  <si>
    <t>-1583098169</t>
  </si>
  <si>
    <t>"otvory pro UT"</t>
  </si>
  <si>
    <t>26*2</t>
  </si>
  <si>
    <t>2*1</t>
  </si>
  <si>
    <t>"otvory pro ZTI"</t>
  </si>
  <si>
    <t>6*2</t>
  </si>
  <si>
    <t>1*1</t>
  </si>
  <si>
    <t>11</t>
  </si>
  <si>
    <t>631311131</t>
  </si>
  <si>
    <t>Doplnění dosavadních mazanin prostým betonem s dodáním hmot, bez potěru, plochy jednotlivě do 1 m2 a tl. přes 80 mm</t>
  </si>
  <si>
    <t>-1745397815</t>
  </si>
  <si>
    <t>"1.22"     4,5*1,0*0,1</t>
  </si>
  <si>
    <t>"1.23 + 1.27"     (1,0*1,0+2,5*0,5+1,9*0,5)*0,1</t>
  </si>
  <si>
    <t>"1.29"     2,6*1,7*0,1</t>
  </si>
  <si>
    <t>12</t>
  </si>
  <si>
    <t>631311135</t>
  </si>
  <si>
    <t>Mazanina z betonu prostého bez zvýšených nároků na prostředí tl. přes 120 do 240 mm tř. C 20/25</t>
  </si>
  <si>
    <t>-863462362</t>
  </si>
  <si>
    <t>1,5*1,7*0,2</t>
  </si>
  <si>
    <t>2,5*1,0*0,2</t>
  </si>
  <si>
    <t>13</t>
  </si>
  <si>
    <t>631312131</t>
  </si>
  <si>
    <t>Doplnění dosavadních mazanin prostým betonem s dodáním hmot, bez potěru, plochy jednotlivě přes 1 m2 do 4 m2 a tl. přes 80 mm</t>
  </si>
  <si>
    <t>349085934</t>
  </si>
  <si>
    <t>14</t>
  </si>
  <si>
    <t>631319185</t>
  </si>
  <si>
    <t>Příplatek k cenám mazanin za sklon přes 15 st. do 35 st. od vodorovné roviny mazanina tl. přes 120 do 240 mm</t>
  </si>
  <si>
    <t>-103214380</t>
  </si>
  <si>
    <t>631362021</t>
  </si>
  <si>
    <t>Výztuž mazanin ze svařovaných sítí z drátů typu KARI</t>
  </si>
  <si>
    <t>1128473983</t>
  </si>
  <si>
    <t>1,5*1,7*2*4,5/1000*1,2</t>
  </si>
  <si>
    <t>2,5*1,0*2*4,5/1000*1,2</t>
  </si>
  <si>
    <t>16</t>
  </si>
  <si>
    <t>632451411</t>
  </si>
  <si>
    <t>Doplnění cementového potěru na mazaninách a betonových podkladech (s dodáním hmot), hlazeného dřevěným nebo ocelovým hladítkem, plochy jednotlivě do 1 m2 a tl. do 10 mm</t>
  </si>
  <si>
    <t>-1970719910</t>
  </si>
  <si>
    <t>"1.22"     4,5*1,0</t>
  </si>
  <si>
    <t>"1.23 + 1.27"     (1,0*1,0+2,5*0,5+1,9*0,5)</t>
  </si>
  <si>
    <t>"1.29"     (1,7*2,6)</t>
  </si>
  <si>
    <t>17</t>
  </si>
  <si>
    <t>635111411</t>
  </si>
  <si>
    <t>Doplnění násypu pod dlažby, podlahy a mazaniny pískem neupraveným (s dodáním hmot), s udusáním a urovnáním povrchu násypu plochy jednotlivě do 2 m2</t>
  </si>
  <si>
    <t>1954366083</t>
  </si>
  <si>
    <t>"1.22"     4,5*1,0*2,0</t>
  </si>
  <si>
    <t>"1.23 + 1.27"     (1,0*1,0*2,0+2,5*0,5*0,7+1,9*0,5*0,7)</t>
  </si>
  <si>
    <t>"rampa"     (1,5*1,7*1,4+2,0*1,0*1,4)</t>
  </si>
  <si>
    <t>Ostatní konstrukce a práce, bourání</t>
  </si>
  <si>
    <t>18</t>
  </si>
  <si>
    <t>949101111</t>
  </si>
  <si>
    <t>Lešení pomocné pracovní pro objekty pozemních staveb pro zatížení do 150 kg/m2, o výšce lešeňové podlahy do 1,9 m</t>
  </si>
  <si>
    <t>-1083880192</t>
  </si>
  <si>
    <t>"dešťový svod"</t>
  </si>
  <si>
    <t>19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</si>
  <si>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</si>
  <si>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</si>
  <si>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1653841078</t>
  </si>
  <si>
    <t>"1.NP"</t>
  </si>
  <si>
    <t>"1.01"     6,04</t>
  </si>
  <si>
    <t>"1.02"     10,31</t>
  </si>
  <si>
    <t>"1.03"     3,6</t>
  </si>
  <si>
    <t>"1.04"     4,67</t>
  </si>
  <si>
    <t>"1.05"     1,28</t>
  </si>
  <si>
    <t>"1.06"     1,28</t>
  </si>
  <si>
    <t>"1.07"     2,6</t>
  </si>
  <si>
    <t>"1.08"     0,88</t>
  </si>
  <si>
    <t>"1.09"     4,24</t>
  </si>
  <si>
    <t>"1.10"     26,59</t>
  </si>
  <si>
    <t>"1.11"     6,34</t>
  </si>
  <si>
    <t>"1.12"     5,28</t>
  </si>
  <si>
    <t>"1.13"     7,61</t>
  </si>
  <si>
    <t>"1.14"     1,8</t>
  </si>
  <si>
    <t>"1.15"     3,66</t>
  </si>
  <si>
    <t>"1.16"     4,78</t>
  </si>
  <si>
    <t>"1.17"     5,87</t>
  </si>
  <si>
    <t>"1.18"     3,61</t>
  </si>
  <si>
    <t>"1.19"     10,59</t>
  </si>
  <si>
    <t>"1.20"     19,71</t>
  </si>
  <si>
    <t>"1.21"     6,74</t>
  </si>
  <si>
    <t>"1.22"     15,0</t>
  </si>
  <si>
    <t>"1.23"     33,17</t>
  </si>
  <si>
    <t>"1.24"     40,98</t>
  </si>
  <si>
    <t>"1.25"     6,0</t>
  </si>
  <si>
    <t>"1.26"     4,81</t>
  </si>
  <si>
    <t>"1.27"     7,1</t>
  </si>
  <si>
    <t>"1.28"     2,81</t>
  </si>
  <si>
    <t>"1.29"     27,08</t>
  </si>
  <si>
    <t>"1.30"     2,17</t>
  </si>
  <si>
    <t>"1.31"     2,78</t>
  </si>
  <si>
    <t>20</t>
  </si>
  <si>
    <t>965042221</t>
  </si>
  <si>
    <t>Bourání mazanin betonových nebo z litého asfaltu tl. přes 100 mm, plochy do 1 m2</t>
  </si>
  <si>
    <t>-851276701</t>
  </si>
  <si>
    <t>"1.22"     4,5*1,*0,2</t>
  </si>
  <si>
    <t>"1.23 + 1.27"     (1,0*1,0+2,5*0,5+1,9*0,5)*0,2</t>
  </si>
  <si>
    <t>965081212</t>
  </si>
  <si>
    <t>Bourání podlah z dlaždic bez podkladního lože nebo mazaniny, s jakoukoliv výplní spár keramických nebo xylolitových tl. do 10 mm, plochy do 1 m2</t>
  </si>
  <si>
    <t>1285556598</t>
  </si>
  <si>
    <t>22</t>
  </si>
  <si>
    <t>965082941</t>
  </si>
  <si>
    <t>Odstranění násypu pod podlahami nebo ochranného násypu na střechách tl. přes 200 mm jakékoliv plochy</t>
  </si>
  <si>
    <t>709447597</t>
  </si>
  <si>
    <t>23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</si>
  <si>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</si>
  <si>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</si>
  <si>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-1108335613</t>
  </si>
  <si>
    <t>26</t>
  </si>
  <si>
    <t>24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</si>
  <si>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</si>
  <si>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</si>
  <si>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-253531340</t>
  </si>
  <si>
    <t>25</t>
  </si>
  <si>
    <t>972011411</t>
  </si>
  <si>
    <t>Vybourání výplní otvorů z lehkých betonů v prefabrikovaných stropech tl. do 120 mm, plochy do 0,50 m2</t>
  </si>
  <si>
    <t>1391216464</t>
  </si>
  <si>
    <t>"Vpusti"</t>
  </si>
  <si>
    <t>978011191</t>
  </si>
  <si>
    <t>Otlučení vápenných nebo vápenocementových omítek vnitřních ploch stropů, v rozsahu přes 50 do 100 %</t>
  </si>
  <si>
    <t>-447684859</t>
  </si>
  <si>
    <t>27</t>
  </si>
  <si>
    <t>978013191</t>
  </si>
  <si>
    <t>Otlučení vápenných nebo vápenocementových omítek vnitřních ploch stěn s vyškrabáním spar, s očištěním zdiva, v rozsahu přes 50 do 100 %</t>
  </si>
  <si>
    <t>698940617</t>
  </si>
  <si>
    <t>997</t>
  </si>
  <si>
    <t>Přesun sutě</t>
  </si>
  <si>
    <t>28</t>
  </si>
  <si>
    <t>997013501</t>
  </si>
  <si>
    <t>Odvoz suti a vybouraných hmot na skládku nebo meziskládku se složením, na vzdálenost do 1 km</t>
  </si>
  <si>
    <t>-956016433</t>
  </si>
  <si>
    <t>29</t>
  </si>
  <si>
    <t>997013509</t>
  </si>
  <si>
    <t>Odvoz suti a vybouraných hmot na skládku nebo meziskládku se složením, na vzdálenost Příplatek k ceně za každý další i započatý 1 km přes 1 km - t.j. 14x</t>
  </si>
  <si>
    <t>-547709157</t>
  </si>
  <si>
    <t>23,472*14 'Přepočtené koeficientem množství</t>
  </si>
  <si>
    <t>30</t>
  </si>
  <si>
    <t>997013831</t>
  </si>
  <si>
    <t>Poplatek za uložení stavebního odpadu na skládce (skládkovné) směsného</t>
  </si>
  <si>
    <t>-1259972546</t>
  </si>
  <si>
    <t>998</t>
  </si>
  <si>
    <t>Přesun hmot</t>
  </si>
  <si>
    <t>31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</si>
  <si>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</si>
  <si>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</si>
  <si>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-1728395751</t>
  </si>
  <si>
    <t>PSV</t>
  </si>
  <si>
    <t>Práce a dodávky PSV</t>
  </si>
  <si>
    <t>711</t>
  </si>
  <si>
    <t>Izolace proti vodě, vlhkosti a plynům</t>
  </si>
  <si>
    <t>32</t>
  </si>
  <si>
    <t>711111001</t>
  </si>
  <si>
    <t>Provedení izolace proti zemní vlhkosti natěradly a tmely za studena na ploše vodorovné V nátěrem penetračním</t>
  </si>
  <si>
    <t>-685001839</t>
  </si>
  <si>
    <t>33</t>
  </si>
  <si>
    <t>M</t>
  </si>
  <si>
    <t>111631500</t>
  </si>
  <si>
    <t>lak asfaltový penetrační k napouštění suchých a zhruba očištěných cementobetonových nebo omítkových podkladů pod živičné izolační krytiny a živičné izolace</t>
  </si>
  <si>
    <t>852991558</t>
  </si>
  <si>
    <t>P</t>
  </si>
  <si>
    <t>Poznámka k položce:
Spotřeba 0,3-0,4kg/m2 dle povrchu, ředidlo technický benzín</t>
  </si>
  <si>
    <t>7,7*0,0003 'Přepočtené koeficientem množství</t>
  </si>
  <si>
    <t>34</t>
  </si>
  <si>
    <t>711131811</t>
  </si>
  <si>
    <t>Odstranění izolace proti zemní vlhkosti na ploše vodorovné V</t>
  </si>
  <si>
    <t>-1526131907</t>
  </si>
  <si>
    <t>35</t>
  </si>
  <si>
    <t>711141559</t>
  </si>
  <si>
    <t>Provedení izolace proti zemní vlhkosti pásy přitavením NAIP na ploše vodorovné V</t>
  </si>
  <si>
    <t>-451849367</t>
  </si>
  <si>
    <t>"1.22"     4,5*1,0*2</t>
  </si>
  <si>
    <t>"1.23 + 1.27"     (1,0*1,0+2,5*0,5+1,9*0,5)*2</t>
  </si>
  <si>
    <t>36</t>
  </si>
  <si>
    <t>628331590</t>
  </si>
  <si>
    <t>hydroizolační pás z oxidovaného asfaltu s vložkou ze skelné tkaniny a s povrchovou úpravou minerálním jemnozrnným posypem</t>
  </si>
  <si>
    <t>504138395</t>
  </si>
  <si>
    <t>15,4*1,15 'Přepočtené koeficientem množství</t>
  </si>
  <si>
    <t>37</t>
  </si>
  <si>
    <t>711493111</t>
  </si>
  <si>
    <t>Izolace proti podpovrchové a tlakové vodě - ostatní na ploše vodorovné V těsnicí kaší  flexibilní minerální</t>
  </si>
  <si>
    <t>1458284676</t>
  </si>
  <si>
    <t>38</t>
  </si>
  <si>
    <t>998711101</t>
  </si>
  <si>
    <t>Přesun hmot pro izolace proti vodě, vlhkosti a plynům stanovený z hmotnosti přesunovaného materiálu vodorovná dopravní vzdálenost do 50 m v objektech výšky do 6 m</t>
  </si>
  <si>
    <t>-1801119720</t>
  </si>
  <si>
    <t>712</t>
  </si>
  <si>
    <t>Povlakové krytiny</t>
  </si>
  <si>
    <t>39</t>
  </si>
  <si>
    <t>712300833</t>
  </si>
  <si>
    <t>Odstranění ze střech plochých do 10 st. krytiny povlakové třívrstvé</t>
  </si>
  <si>
    <t>-454142133</t>
  </si>
  <si>
    <t>0,6*0,6*2</t>
  </si>
  <si>
    <t>40</t>
  </si>
  <si>
    <t>712300911</t>
  </si>
  <si>
    <t>Opravy povlakové krytiny střech plochých do 10 st. Příplatek k ceně za správkový kus natěradly a AIP</t>
  </si>
  <si>
    <t>-2124047408</t>
  </si>
  <si>
    <t>2*2</t>
  </si>
  <si>
    <t>41</t>
  </si>
  <si>
    <t>712300921</t>
  </si>
  <si>
    <t>Opravy povlakové krytiny střech plochých do 10 st. Příplatek k ceně za správkový kus NAIP přitavením</t>
  </si>
  <si>
    <t>-630729411</t>
  </si>
  <si>
    <t>42</t>
  </si>
  <si>
    <t>712311101</t>
  </si>
  <si>
    <t>Provedení povlakové krytiny střech plochých do 10 st. natěradly a tmely za studena nátěrem lakem penetračním nebo asfaltovým</t>
  </si>
  <si>
    <t>1312939094</t>
  </si>
  <si>
    <t>"Parozábrana"</t>
  </si>
  <si>
    <t>"Krytina"</t>
  </si>
  <si>
    <t>43</t>
  </si>
  <si>
    <t>-889625754</t>
  </si>
  <si>
    <t>3,33333333333333*0,0003 'Přepočtené koeficientem množství</t>
  </si>
  <si>
    <t>44</t>
  </si>
  <si>
    <t>712341559</t>
  </si>
  <si>
    <t>Provedení povlakové krytiny střech plochých do 10 st. pásy přitavením NAIP v plné ploše</t>
  </si>
  <si>
    <t>-836929357</t>
  </si>
  <si>
    <t>0,8*0,8*2</t>
  </si>
  <si>
    <t>1,0*1,0*2</t>
  </si>
  <si>
    <t>45</t>
  </si>
  <si>
    <t>628311160</t>
  </si>
  <si>
    <t>Pás hydroizolační natavovací s vložkou ze strojní hadrové lepenky pro izolace proti vlhkosti; líc s minerálním posypem, PE fólie na spodní straně, rozměry v mm: 1000 × 10000</t>
  </si>
  <si>
    <t>-754579530</t>
  </si>
  <si>
    <t>Poznámka k položce:
SLOŽENÍ PÁSU
Úprava horního povrchu pásu: Jemnozrnný minerální posyp.
Asfaltová vrstva nad nosnou vložkou: Směs oxidovaného asfaltu s minerálními  plnivy v celkové tloušťce min.1 mm.
Nosná vložka: Nosná vložka ze skelné rohože.
Asfaltová vrstva pod nosnou vložkou: Směs oxidovaného asfaltu s minerálními plnivy v celkové tloušťce min.1 mm.
Úprava dolního povrchu pásu: Lehce tavitelná polymerní folie.
Balení: Pásy se dodávají v rolích o rozměrech 1m x 10m x 4,0mm. Role jsou zabezpe</t>
  </si>
  <si>
    <t>1,28*1,15 'Přepočtené koeficientem množství</t>
  </si>
  <si>
    <t>46</t>
  </si>
  <si>
    <t>628321340</t>
  </si>
  <si>
    <t>pás těžký asfaltovaný V60 S40</t>
  </si>
  <si>
    <t>1925136054</t>
  </si>
  <si>
    <t xml:space="preserve">Poznámka k položce:
SLOŽENÍ PÁSU
Úprava horního povrchu pásu: Jemnozrnný minerální posyp
Asfaltová vrstva nad nosnou vložkou: Směs oxidovaného asfaltu s minerálními plnivy v celkové tloušťce min.1 mm
Nosná vložka: Nosná vložka ze skelné rohože
Asfaltová vrstva pod nosnou vložkou: Směs oxidovaného asfaltu s minerálními plnivy v celkové tloušťce min.1 mm
Úprava dolního povrchu pásu: Lehce tavitelná polymerní folie
Balení: Pásy se dodávají v rolích o rozměrech 1m x 10m x 4mm nebo o rozměrech 1m x 5m x 4mm. </t>
  </si>
  <si>
    <t>47</t>
  </si>
  <si>
    <t>628522540</t>
  </si>
  <si>
    <t>pás z SBS modifikovaného asfaltu. Nosná vložka je polyesterová rohož plošné hmotnosti 200 g/m2. Pás je na horním povrchu opatřen jemným separačním posypem. Na spodním povrchu je opatřen separační PE fólií</t>
  </si>
  <si>
    <t>593595230</t>
  </si>
  <si>
    <t>2*1,15 'Přepočtené koeficientem množství</t>
  </si>
  <si>
    <t>48</t>
  </si>
  <si>
    <t>628520150</t>
  </si>
  <si>
    <t>pásy s modifikovaným asfaltem vložka skelná tkanina</t>
  </si>
  <si>
    <t>330320012</t>
  </si>
  <si>
    <t>Poznámka k položce:
SLOŽENÍ PÁSU
Úprava horního povrchu pásu: Jemnozrnný minerální posyp
Asfaltová vrstva nad nosnou vložkou: Směs asfaltu modifikovaného elastomery s minerálními plnivy v tloušťce min.1 mm
Nosná vložka: Nosná vložka ze skelné tkaniny
Asfaltová vrstva pod nosnou vložkou: Směs asfaltu modifikovaného elastomery s minerálními plnivy v tloušťce min.1 mm
Úprava dolního povrchu pásu: Lehce tavitelná polymerní folie.
Balení: 
Pásy se dodávají v rolích o rozměrech 1m x10,0 m x4,0 mm.</t>
  </si>
  <si>
    <t>49</t>
  </si>
  <si>
    <t>998712101</t>
  </si>
  <si>
    <t>Přesun hmot pro povlakové krytiny stanovený z hmotnosti přesunovaného materiálu vodorovná dopravní vzdálenost do 50 m v objektech výšky do 6 m</t>
  </si>
  <si>
    <t>-1469329660</t>
  </si>
  <si>
    <t>713</t>
  </si>
  <si>
    <t>Izolace tepelné</t>
  </si>
  <si>
    <t>50</t>
  </si>
  <si>
    <t>713100941</t>
  </si>
  <si>
    <t>Oprava izolace běžných stavebních konstrukcí Příplatek k cenám izolací stavebních konstrukcí za správkový kus vyspravení střech</t>
  </si>
  <si>
    <t>212356620</t>
  </si>
  <si>
    <t>51</t>
  </si>
  <si>
    <t>713110853</t>
  </si>
  <si>
    <t>Odstranění tepelné izolace běžných stavebních konstrukcí z rohoží, pásů, dílců, desek, bloků stropů nebo podhledů připevněných lepením přes 100 mm z polystyrenu, tloušťka izolace</t>
  </si>
  <si>
    <t>-19302108</t>
  </si>
  <si>
    <t>52</t>
  </si>
  <si>
    <t>713141172</t>
  </si>
  <si>
    <t>Montáž tepelné izolace střech plochých rohožemi, pásy, deskami, dílci, bloky (izolační materiál ve specifikaci) přišroubovanými šrouby tl. izolace přes 130 do 170 mm budovy výšky do 20 m okrajové pole</t>
  </si>
  <si>
    <t>1196111396</t>
  </si>
  <si>
    <t>0,6*0,6*4*2</t>
  </si>
  <si>
    <t>53</t>
  </si>
  <si>
    <t>283763830</t>
  </si>
  <si>
    <t>deska z polystyrénu XPS, hrana polodrážková a hladký povrch s vyšší odolností 1250 x 600 x 120 mm</t>
  </si>
  <si>
    <t>-286421135</t>
  </si>
  <si>
    <t>Poznámka k položce:
lambda=0,036 [W / m K]</t>
  </si>
  <si>
    <t>2,88*1,02 'Přepočtené koeficientem množství</t>
  </si>
  <si>
    <t>54</t>
  </si>
  <si>
    <t>713190813</t>
  </si>
  <si>
    <t>Odstranění tepelné izolace běžných stavebních konstrukcí – vrstvy, doplňky a konstrukční součásti izolační vrstvy lože škvárové průměrné tloušťky přes 100 do 150 mm</t>
  </si>
  <si>
    <t>-721082090</t>
  </si>
  <si>
    <t>55</t>
  </si>
  <si>
    <t>713190833</t>
  </si>
  <si>
    <t>Odstranění tepelné izolace běžných stavebních konstrukcí – vrstvy, doplňky a konstrukční součásti dilatační vrstvy prostupů vpustí, komínků, antén</t>
  </si>
  <si>
    <t>133555246</t>
  </si>
  <si>
    <t>56</t>
  </si>
  <si>
    <t>998713101</t>
  </si>
  <si>
    <t>Přesun hmot pro izolace tepelné stanovený z hmotnosti přesunovaného materiálu vodorovná dopravní vzdálenost do 50 m v objektech výšky do 6 m</t>
  </si>
  <si>
    <t>816097230</t>
  </si>
  <si>
    <t>767</t>
  </si>
  <si>
    <t>Konstrukce zámečnické</t>
  </si>
  <si>
    <t>57</t>
  </si>
  <si>
    <t>767 R 996801</t>
  </si>
  <si>
    <t>Demontáž atypických zámečnických konstrukcí rozebráním - zařízení sušárny</t>
  </si>
  <si>
    <t>kpl</t>
  </si>
  <si>
    <t>-1347494142</t>
  </si>
  <si>
    <t>"1.29"      1</t>
  </si>
  <si>
    <t>771</t>
  </si>
  <si>
    <t>Podlahy z dlaždic</t>
  </si>
  <si>
    <t>58</t>
  </si>
  <si>
    <t>771574131</t>
  </si>
  <si>
    <t>Montáž podlah z dlaždic keramických lepených flexibilním lepidlem režných nebo glazovaných protiskluzných nebo reliefovaných do 50 ks/ m2</t>
  </si>
  <si>
    <t>-2013765491</t>
  </si>
  <si>
    <t>"1.29"     2,6*1,7</t>
  </si>
  <si>
    <t>59</t>
  </si>
  <si>
    <t>597611370</t>
  </si>
  <si>
    <t>dlaždice keramické - koupelny  30 x 30 x 1 cm I. j.</t>
  </si>
  <si>
    <t>-1357186703</t>
  </si>
  <si>
    <t>7,62*1,1 'Přepočtené koeficientem množství</t>
  </si>
  <si>
    <t>60</t>
  </si>
  <si>
    <t>771591111</t>
  </si>
  <si>
    <t>Podlahy - ostatní práce penetrace podkladu</t>
  </si>
  <si>
    <t>-1232590338</t>
  </si>
  <si>
    <t>61</t>
  </si>
  <si>
    <t>771990111</t>
  </si>
  <si>
    <t>Vyrovnání podkladní vrstvy samonivelační stěrkou tl. 4 mm, min. pevnosti 15 MPa</t>
  </si>
  <si>
    <t>-1921561765</t>
  </si>
  <si>
    <t>62</t>
  </si>
  <si>
    <t>998771101</t>
  </si>
  <si>
    <t>Přesun hmot pro podlahy z dlaždic stanovený z hmotnosti přesunovaného materiálu vodorovná dopravní vzdálenost do 50 m v objektech výšky do 6 m</t>
  </si>
  <si>
    <t>-1681791641</t>
  </si>
  <si>
    <t>776</t>
  </si>
  <si>
    <t>Podlahy povlakové</t>
  </si>
  <si>
    <t>63</t>
  </si>
  <si>
    <t>776111311</t>
  </si>
  <si>
    <t>Příprava podkladu vysátí podlah</t>
  </si>
  <si>
    <t>70905069</t>
  </si>
  <si>
    <t>64</t>
  </si>
  <si>
    <t>776121111</t>
  </si>
  <si>
    <t>Příprava podkladu penetrace vodou ředitelná na savý podklad (válečkováním) ředěná v poměru 1:3 podlah</t>
  </si>
  <si>
    <t>-1837742692</t>
  </si>
  <si>
    <t>65</t>
  </si>
  <si>
    <t>776141111</t>
  </si>
  <si>
    <t>Příprava podkladu vyrovnání samonivelační stěrkou podlah min.pevnosti 20 MPa, tloušťky do 3 mm</t>
  </si>
  <si>
    <t>-564043846</t>
  </si>
  <si>
    <t>66</t>
  </si>
  <si>
    <t>776201811</t>
  </si>
  <si>
    <t>Demontáž povlakových podlahovin lepených ručně bez podložky</t>
  </si>
  <si>
    <t>-1103328016</t>
  </si>
  <si>
    <t>67</t>
  </si>
  <si>
    <t>776221111</t>
  </si>
  <si>
    <t>Montáž podlahovin z PVC lepením standardním lepidlem z pásů standardních</t>
  </si>
  <si>
    <t>356692412</t>
  </si>
  <si>
    <t>68</t>
  </si>
  <si>
    <t>284110130</t>
  </si>
  <si>
    <t>PVC heterogenní protiskluzné, nášlapná vrstva 0,70 mm, R 11, zátěž 34/43, otlak do 0,05 mm, hořlavost Bfl S1</t>
  </si>
  <si>
    <t>-534361534</t>
  </si>
  <si>
    <t>Poznámka k položce:
nášlapná vrstva 0,70 mm, R 11, zátěž 34/43, otlak do 0,05 mm, hořlavost Bfl S1</t>
  </si>
  <si>
    <t>15*1,1 'Přepočtené koeficientem množství</t>
  </si>
  <si>
    <t>69</t>
  </si>
  <si>
    <t>776411111</t>
  </si>
  <si>
    <t>Montáž soklíků lepením obvodových, výšky do 80 mm</t>
  </si>
  <si>
    <t>m</t>
  </si>
  <si>
    <t>-1232054286</t>
  </si>
  <si>
    <t>"1.22"     15,9</t>
  </si>
  <si>
    <t>70</t>
  </si>
  <si>
    <t>284110040</t>
  </si>
  <si>
    <t>lišta speciální soklová PVC samolepící 30 x 30 mm role 50 m</t>
  </si>
  <si>
    <t>-1609379167</t>
  </si>
  <si>
    <t>15,9*1,02 'Přepočtené koeficientem množství</t>
  </si>
  <si>
    <t>71</t>
  </si>
  <si>
    <t>998776101</t>
  </si>
  <si>
    <t>Přesun hmot pro podlahy povlakové stanovený z hmotnosti přesunovaného materiálu vodorovná dopravní vzdálenost do 50 m v objektech výšky do 6 m</t>
  </si>
  <si>
    <t>-1118825099</t>
  </si>
  <si>
    <t>783</t>
  </si>
  <si>
    <t>Dokončovací práce - nátěry</t>
  </si>
  <si>
    <t>72</t>
  </si>
  <si>
    <t>783823131</t>
  </si>
  <si>
    <t>Penetrační nátěr omítek hladkých omítek hladkých, zrnitých tenkovrstvých nebo štukových stupně členitosti 1 a 2 akrylátový</t>
  </si>
  <si>
    <t>80890252</t>
  </si>
  <si>
    <t>"1.05"     4,7*1,5</t>
  </si>
  <si>
    <t>"1.06"     4,7*1,5</t>
  </si>
  <si>
    <t>"1.09"     9,5*1,5</t>
  </si>
  <si>
    <t>"1.10"     20,5*1,5</t>
  </si>
  <si>
    <t>"1.12"     28,7*1,5</t>
  </si>
  <si>
    <t>"1.13"     13,2*1,5</t>
  </si>
  <si>
    <t>"1.14"     5,4*1,5</t>
  </si>
  <si>
    <t>73</t>
  </si>
  <si>
    <t>783827121</t>
  </si>
  <si>
    <t>Krycí (ochranný ) nátěr omítek jednonásobný hladkých omítek hladkých, zrnitých tenkovrstvých nebo štukových stupně členitosti 1 a 2 akrylátový</t>
  </si>
  <si>
    <t>-448769045</t>
  </si>
  <si>
    <t>784</t>
  </si>
  <si>
    <t>Dokončovací práce - malby a tapety</t>
  </si>
  <si>
    <t>74</t>
  </si>
  <si>
    <t>784121001</t>
  </si>
  <si>
    <t>Oškrabání malby v místnostech výšky do 3,80 m</t>
  </si>
  <si>
    <t>-102130821</t>
  </si>
  <si>
    <t>"1.01"     6,04+8,7*(3,2-1,5)</t>
  </si>
  <si>
    <t>"1.02"     10,31+12,9*3,2</t>
  </si>
  <si>
    <t>"1.03"     3,6+9,2*(3,2-1,5)</t>
  </si>
  <si>
    <t>"1.04"     4,67+9,1*3,2</t>
  </si>
  <si>
    <t>"1.05"     1,28+4,7*(3,2-1,5)</t>
  </si>
  <si>
    <t>"1.06"     1,28+4,7*(3,2-1,5)</t>
  </si>
  <si>
    <t>"1.07"     2,6+8,1*(3,2-1,5)</t>
  </si>
  <si>
    <t>"1.08"     0,88+3,3*(3,2-1,5)</t>
  </si>
  <si>
    <t>"1.09"     4,24+9,5*(3,2-1,5)</t>
  </si>
  <si>
    <t>"1.10"     26,59+20,5*(3,2-1,5)</t>
  </si>
  <si>
    <t>"1.11"     6,34+10,2*3,2</t>
  </si>
  <si>
    <t>"1.12"     5,28+28,7*(3,2-1,5)</t>
  </si>
  <si>
    <t>"1.13"     7,61+13,2*(3,2-1,5)</t>
  </si>
  <si>
    <t>"1.14"     1,8+5,4*(3,2-1,5)</t>
  </si>
  <si>
    <t>"1.15"     3,66+7,9*3,2</t>
  </si>
  <si>
    <t>"1.16"     4,78+8,5*3,2</t>
  </si>
  <si>
    <t>"1.17"     5,87+9,6*(3,2-1,5)</t>
  </si>
  <si>
    <t>"1.18"     3,61+8,0*3,2</t>
  </si>
  <si>
    <t>"1.19"     10,59+13,3*3,2</t>
  </si>
  <si>
    <t>"1.20"     19,71+18,1*3,2</t>
  </si>
  <si>
    <t>"1.21"     6,74+13,9*3,2</t>
  </si>
  <si>
    <t>"1.22"     15,0+15,9*3,2</t>
  </si>
  <si>
    <t>"1.23"     33,17+23,25*3,2</t>
  </si>
  <si>
    <t>"1.24"     40,98+25,5*(3,2-1,5)</t>
  </si>
  <si>
    <t>"1.25"     6,0+10,1*(3,2-1,5)</t>
  </si>
  <si>
    <t>"1.26"     4,81+8,8*(3,2-1,5)</t>
  </si>
  <si>
    <t>"1.27"     7,1+12,9*3,2</t>
  </si>
  <si>
    <t>"1.28"     2,81+6,6*3,2</t>
  </si>
  <si>
    <t>"1.29"     27,08+19,6*3,2</t>
  </si>
  <si>
    <t>"1.30"     2,17+5,9*3,2</t>
  </si>
  <si>
    <t>"1.31"     2,78+6,7*3,2</t>
  </si>
  <si>
    <t>75</t>
  </si>
  <si>
    <t>784121011</t>
  </si>
  <si>
    <t>Rozmývání podkladu po oškrabání malby v místnostech výšky do 3,80 m</t>
  </si>
  <si>
    <t>-1351233536</t>
  </si>
  <si>
    <t>76</t>
  </si>
  <si>
    <t>784171101</t>
  </si>
  <si>
    <t>Zakrytí nemalovaných ploch (materiál ve specifikaci) včetně pozdějšího odkrytí podlah</t>
  </si>
  <si>
    <t>-1129658751</t>
  </si>
  <si>
    <t>77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</si>
  <si>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</si>
  <si>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</si>
  <si>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-1156243959</t>
  </si>
  <si>
    <t>78</t>
  </si>
  <si>
    <t>581248440</t>
  </si>
  <si>
    <t>fólie pro malířské potřeby zakrývací,  25µ,  4 x 5 m</t>
  </si>
  <si>
    <t>773591141</t>
  </si>
  <si>
    <t>279,38*2</t>
  </si>
  <si>
    <t>558,76*1,05 'Přepočtené koeficientem množství</t>
  </si>
  <si>
    <t>79</t>
  </si>
  <si>
    <t>784181101</t>
  </si>
  <si>
    <t>Penetrace podkladu jednonásobná základní akrylátová v místnostech výšky do 3,80 m</t>
  </si>
  <si>
    <t>-596055073</t>
  </si>
  <si>
    <t>80</t>
  </si>
  <si>
    <t>784221101</t>
  </si>
  <si>
    <t>Malby z malířských směsí otěruvzdorných za sucha dvojnásobné, bílé za sucha otěruvzdorné dobře v místnostech výšky do 3,80 m</t>
  </si>
  <si>
    <t>-1847890830</t>
  </si>
  <si>
    <t>Úroveň 4:</t>
  </si>
  <si>
    <t>2_01_4.1a - Zařízení pro vytápění staveb - rekonstrukce UT</t>
  </si>
  <si>
    <t xml:space="preserve">    731_01 - Montážní a demontážní práce, doprava</t>
  </si>
  <si>
    <t xml:space="preserve">    731_02 - Kontrolní činnost (revize a zkoušky)</t>
  </si>
  <si>
    <t xml:space="preserve">    731_03 - Stavební přípomoce</t>
  </si>
  <si>
    <t xml:space="preserve">    731_04 - Kotle, čerpadla, armatury, topný tělesa</t>
  </si>
  <si>
    <t xml:space="preserve">    731_05 - Potrubní díly + ostatní materiál</t>
  </si>
  <si>
    <t>997 R 013831</t>
  </si>
  <si>
    <t>-852127852</t>
  </si>
  <si>
    <t>1093899157</t>
  </si>
  <si>
    <t>2025267743</t>
  </si>
  <si>
    <t>0,35*14 'Přepočtené koeficientem množství</t>
  </si>
  <si>
    <t>731_01</t>
  </si>
  <si>
    <t>Montážní a demontážní práce, doprava</t>
  </si>
  <si>
    <t>444-001</t>
  </si>
  <si>
    <t>Montážní práce zařízení pro vytápění</t>
  </si>
  <si>
    <t>hod</t>
  </si>
  <si>
    <t>714943180</t>
  </si>
  <si>
    <t>444-002</t>
  </si>
  <si>
    <t>Doprava zařízení pro vytápění na místo stavby</t>
  </si>
  <si>
    <t>-848866681</t>
  </si>
  <si>
    <t>444-003</t>
  </si>
  <si>
    <t>Demontáž 2 stávajících nefunkčních teplovzdušných jednotek v rekonstruovaných prostorách hospodářského objektu, pak i demontáž všech viditelných stávajících potrubních rozvodů nad úrovní podlahy 1.NP DN 15 až DN 40 (odhad cca 50 m), které nebudou napojeny na nový topný systém – odhad demontovaného materiálu cca 350 kg</t>
  </si>
  <si>
    <t>kg</t>
  </si>
  <si>
    <t>417725928</t>
  </si>
  <si>
    <t>731_02</t>
  </si>
  <si>
    <t>Kontrolní činnost (revize a zkoušky)</t>
  </si>
  <si>
    <t>555-001</t>
  </si>
  <si>
    <t>Zkoušky, uvedení do provozu a vyregulování</t>
  </si>
  <si>
    <t>-1594608028</t>
  </si>
  <si>
    <t>555-002</t>
  </si>
  <si>
    <t>Zajištění chodu zařízení ve zkušebním provozu</t>
  </si>
  <si>
    <t>1661591992</t>
  </si>
  <si>
    <t>555-003</t>
  </si>
  <si>
    <t>Vypuštění, vyčištění a opětovné napuštění topné soustavy budovy hospodářského objektu</t>
  </si>
  <si>
    <t>1021940241</t>
  </si>
  <si>
    <t>555-004</t>
  </si>
  <si>
    <t>Zaškolení obsluhy</t>
  </si>
  <si>
    <t>-475817024</t>
  </si>
  <si>
    <t>555-005</t>
  </si>
  <si>
    <t>Návrh provozního řádu</t>
  </si>
  <si>
    <t>ks</t>
  </si>
  <si>
    <t>-53866275</t>
  </si>
  <si>
    <t>731_03</t>
  </si>
  <si>
    <t>Stavební přípomoce</t>
  </si>
  <si>
    <t>333-001</t>
  </si>
  <si>
    <t>Stavební přípomoce - spolupráce se stavbou na vyznačení míst, kde budou provedeny stavební otvory pro vedení potrubních rozvodů topné vody</t>
  </si>
  <si>
    <t>-1203565984</t>
  </si>
  <si>
    <t>333-002</t>
  </si>
  <si>
    <t>Lešení pomocné jednořadové lehké s podlahami do výšky 2,0 m</t>
  </si>
  <si>
    <t>-833396630</t>
  </si>
  <si>
    <t>731_04</t>
  </si>
  <si>
    <t>Kotle, čerpadla, armatury, topný tělesa</t>
  </si>
  <si>
    <t>777-001</t>
  </si>
  <si>
    <t>Otopné těleso připojení klasik 21-600/400</t>
  </si>
  <si>
    <t>177263396</t>
  </si>
  <si>
    <t>777-002</t>
  </si>
  <si>
    <t>Otopné těleso připojení klasik 22-600/800</t>
  </si>
  <si>
    <t>-2097544386</t>
  </si>
  <si>
    <t>777-003</t>
  </si>
  <si>
    <t>Otopné těleso připojení klasik 22-600/1200</t>
  </si>
  <si>
    <t>1302795585</t>
  </si>
  <si>
    <t>777-004</t>
  </si>
  <si>
    <t>Termostatický ventil s předregulací pro napojení topných těles připojení klasik, přímý 1/2"</t>
  </si>
  <si>
    <t>-190247288</t>
  </si>
  <si>
    <t>777-005</t>
  </si>
  <si>
    <t>Uzavíratelné radiátorové šroubení, 1/2“</t>
  </si>
  <si>
    <t>-2053726310</t>
  </si>
  <si>
    <t>777-006</t>
  </si>
  <si>
    <t>Termostatická hlavice standardní s vestavěným teplotním čidlem</t>
  </si>
  <si>
    <t>-1828447167</t>
  </si>
  <si>
    <t>777-007</t>
  </si>
  <si>
    <t>Vypouštěcí kohout závitový 1/2“</t>
  </si>
  <si>
    <t>1826810254</t>
  </si>
  <si>
    <t>777-008</t>
  </si>
  <si>
    <t>Automatický odvzdušňovací ventil závitový 3/8“</t>
  </si>
  <si>
    <t>-1393099362</t>
  </si>
  <si>
    <t>777-009</t>
  </si>
  <si>
    <t>Kulový kohout závitový 6/4“</t>
  </si>
  <si>
    <t>-715746499</t>
  </si>
  <si>
    <t>777-010</t>
  </si>
  <si>
    <t>Manometr D100, 0-600 kPa, včetně jímky, konden. smyčky a manometr. ventilu</t>
  </si>
  <si>
    <t>1656007485</t>
  </si>
  <si>
    <t>777-011</t>
  </si>
  <si>
    <t>Teploměr, L = 60 mm, D100 mm, 0-120 oC, včetně teploměrné jímky M20x1,5 a návarku</t>
  </si>
  <si>
    <t>1407125474</t>
  </si>
  <si>
    <t>731_05</t>
  </si>
  <si>
    <t>Potrubní díly + ostatní materiál</t>
  </si>
  <si>
    <t>111-001</t>
  </si>
  <si>
    <t>Měděné potrubí 42x1,5</t>
  </si>
  <si>
    <t>-176068257</t>
  </si>
  <si>
    <t>111-002</t>
  </si>
  <si>
    <t>Měděné potrubí 35x1,5</t>
  </si>
  <si>
    <t>289151625</t>
  </si>
  <si>
    <t>111-003</t>
  </si>
  <si>
    <t>Měděné potrubí 28x1,0</t>
  </si>
  <si>
    <t>-256316823</t>
  </si>
  <si>
    <t>111-004</t>
  </si>
  <si>
    <t>Měděné potrubí 22x1,0</t>
  </si>
  <si>
    <t>52096586</t>
  </si>
  <si>
    <t>111-005</t>
  </si>
  <si>
    <t>Měděné potrubí 18x1,0</t>
  </si>
  <si>
    <t>2112114102</t>
  </si>
  <si>
    <t>111-006</t>
  </si>
  <si>
    <t>Měděné potrubí 15x1,0</t>
  </si>
  <si>
    <t>1105797030</t>
  </si>
  <si>
    <t>111-007</t>
  </si>
  <si>
    <t>Axiální kompenzátor pro měděné potrubí 35 mm</t>
  </si>
  <si>
    <t>1009069856</t>
  </si>
  <si>
    <t>111-008</t>
  </si>
  <si>
    <t>Axiální kompenzátor pro měděné potrubí 28 mm</t>
  </si>
  <si>
    <t>-384580846</t>
  </si>
  <si>
    <t>111-009</t>
  </si>
  <si>
    <t>Axiální kompenzátor pro měděné potrubí 22 mm</t>
  </si>
  <si>
    <t>179629745</t>
  </si>
  <si>
    <t>111-010</t>
  </si>
  <si>
    <t>Tepelná izolace na potrubí Cu 42x1,5, tl. izolace 40 mm - minerální vlna + Al polep</t>
  </si>
  <si>
    <t>-1375946471</t>
  </si>
  <si>
    <t>111-011</t>
  </si>
  <si>
    <t>Tepelná izolace na potrubí Cu 35x1,5, tl. izolace 40 mm - minerální vlna + Al polep</t>
  </si>
  <si>
    <t>-2050133700</t>
  </si>
  <si>
    <t>111-012</t>
  </si>
  <si>
    <t>Tepelná izolace na potrubí Cu 28x1,0, tl. izolace 30 mm - minerální vlna + Al polep</t>
  </si>
  <si>
    <t>823930256</t>
  </si>
  <si>
    <t>111-013</t>
  </si>
  <si>
    <t>Tepelná izolace na potrubí Cu 22x1,0, tl. izolace 30 mm - minerální vlna + Al polep</t>
  </si>
  <si>
    <t>-1349528033</t>
  </si>
  <si>
    <t>111-014</t>
  </si>
  <si>
    <t>Tepelná izolace na potrubí Cu 18x1,0, tl. izolace 20 mm - pěnová navlékací</t>
  </si>
  <si>
    <t>811140326</t>
  </si>
  <si>
    <t>111-015</t>
  </si>
  <si>
    <t>Tepelná izolace na potrubí Cu 15x1,0, tl. izolace 20 mm - pěnová navlékací</t>
  </si>
  <si>
    <t>-1831733603</t>
  </si>
  <si>
    <t>111-016</t>
  </si>
  <si>
    <t>Cu - kolena, redukce, T-kusy a další tvarovky příslušných dimenzí - přesný počet bude stanoven při montáži, odborný odhad tvarovek cca 40%</t>
  </si>
  <si>
    <t>-1645732176</t>
  </si>
  <si>
    <t>111-017</t>
  </si>
  <si>
    <t>Pomocný ocelový materiál pro uchycení potrubí – konzole, třmeny, objímky, nastřelovací šrouby, matice, hmoždinky, ostatní spojovací materiál atd. - přesný počet bude stanoven na stavbě při montáži – cca  150 kg</t>
  </si>
  <si>
    <t>-2028585715</t>
  </si>
  <si>
    <t>111-018</t>
  </si>
  <si>
    <t>Popisné štítky na zařízení včetně šipek proudění</t>
  </si>
  <si>
    <t>-340823604</t>
  </si>
  <si>
    <t>2_01_4.1b - Zařízení pro vytápění staveb - výměna těles UT</t>
  </si>
  <si>
    <t>-1853410942</t>
  </si>
  <si>
    <t>1154690749</t>
  </si>
  <si>
    <t>-25288019</t>
  </si>
  <si>
    <t>1,7*14 'Přepočtené koeficientem množství</t>
  </si>
  <si>
    <t>1926686115</t>
  </si>
  <si>
    <t>-12008581</t>
  </si>
  <si>
    <t>Demontáž 16 stávajících článkových topných těles (celkový počet článků - 189) v rekonstruovaných prostorách hospodářského objektu, pak i demontáž všech přípojek ke stávajícím demontovaným topným tělesům v délce cca 1 m do DN 15 (odhad cca 100 m) – odhad demontovaného materiálu cca 1700 kg</t>
  </si>
  <si>
    <t>1415803056</t>
  </si>
  <si>
    <t>812756233</t>
  </si>
  <si>
    <t>-1569956207</t>
  </si>
  <si>
    <t>-1897745741</t>
  </si>
  <si>
    <t>-870011097</t>
  </si>
  <si>
    <t>1988434091</t>
  </si>
  <si>
    <t>-1563126131</t>
  </si>
  <si>
    <t>-1849905392</t>
  </si>
  <si>
    <t>Otopné těleso připojení klasik 22-600/600</t>
  </si>
  <si>
    <t>2033568513</t>
  </si>
  <si>
    <t>333681151</t>
  </si>
  <si>
    <t>Otopné těleso připojení klasik 22-600/1000</t>
  </si>
  <si>
    <t>-289988283</t>
  </si>
  <si>
    <t>-1733079075</t>
  </si>
  <si>
    <t>2029609184</t>
  </si>
  <si>
    <t>393388862</t>
  </si>
  <si>
    <t>1913151841</t>
  </si>
  <si>
    <t>-2004514669</t>
  </si>
  <si>
    <t>-1375799455</t>
  </si>
  <si>
    <t>1811137891</t>
  </si>
  <si>
    <t>-1987504321</t>
  </si>
  <si>
    <t>2_01_4.3 - Zařízení zdravotně technických instalací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</si>
  <si>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</si>
  <si>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</si>
  <si>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</si>
  <si>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</si>
  <si>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</si>
  <si>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</si>
  <si>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113107041</t>
  </si>
  <si>
    <t>Odstranění podkladů nebo krytů při překopech inženýrských sítí v ploše jednotlivě do 15 m2 s přemístěním hmot na skládku ve vzdálenosti do 3 m nebo s naložením na dopravní prostředek živičných, o tl. vrstvy do 50 mm</t>
  </si>
  <si>
    <t>-1011162142</t>
  </si>
  <si>
    <t>121101101</t>
  </si>
  <si>
    <t>Sejmutí ornice nebo lesní půdy s vodorovným přemístěním na hromady v místě upotřebení nebo na dočasné či trvalé skládky se složením, na vzdálenost do 50 m</t>
  </si>
  <si>
    <t>-1746456797</t>
  </si>
  <si>
    <t>27,0*0,25</t>
  </si>
  <si>
    <t>14,5*1,0*0,25</t>
  </si>
  <si>
    <t>-2073962882</t>
  </si>
  <si>
    <t>131201101</t>
  </si>
  <si>
    <t>Hloubení nezapažených jam a zářezů s urovnáním dna do předepsaného profilu a spádu v hornině tř. 3 do 100 m3</t>
  </si>
  <si>
    <t>-1826499069</t>
  </si>
  <si>
    <t>"pro lapač a ČŠ"</t>
  </si>
  <si>
    <t>(2,75/3*(3,0*1,6+sqrt(3,0*1,6*5,1*6,5)+5,1*6,5))</t>
  </si>
  <si>
    <t>131201109</t>
  </si>
  <si>
    <t>Hloubení nezapažených jam a zářezů s urovnáním dna do předepsaného profilu a spádu Příplatek k cenám za lepivost horniny tř. 3</t>
  </si>
  <si>
    <t>462780510</t>
  </si>
  <si>
    <t>46,351*0,5 'Přepočtené koeficientem množství</t>
  </si>
  <si>
    <t>132201201</t>
  </si>
  <si>
    <t>Hloubení zapažených i nezapažených rýh šířky přes 600 do 2 000 mm s urovnáním dna do předepsaného profilu a spádu v hornině tř. 3 do 100 m3</t>
  </si>
  <si>
    <t>835270425</t>
  </si>
  <si>
    <t>"Sk1 - Sk1´"</t>
  </si>
  <si>
    <t>(24,0)*1,0*(1,7-0,25)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</si>
  <si>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</si>
  <si>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</si>
  <si>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-1275785243</t>
  </si>
  <si>
    <t>34,8*0,5 'Přepočtené koeficientem množství</t>
  </si>
  <si>
    <t>151101101</t>
  </si>
  <si>
    <t>Zřízení pažení a rozepření stěn rýh pro podzemní vedení pro všechny šířky rýhy příložné pro jakoukoliv mezerovitost, hloubky do 2 m</t>
  </si>
  <si>
    <t>342200758</t>
  </si>
  <si>
    <t>24,0*1,7*2</t>
  </si>
  <si>
    <t>151101111</t>
  </si>
  <si>
    <t>Odstranění pažení a rozepření stěn rýh pro podzemní vedení s uložením materiálu na vzdálenost do 3 m od kraje výkopu příložné, hloubky do 2 m</t>
  </si>
  <si>
    <t>880393024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</si>
  <si>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</si>
  <si>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</si>
  <si>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1208590228</t>
  </si>
  <si>
    <t>34,8+46,351+2,665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</si>
  <si>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</si>
  <si>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</si>
  <si>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993939246</t>
  </si>
  <si>
    <t>4,26+0,55+11,04+11,174+3,5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</si>
  <si>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</si>
  <si>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</si>
  <si>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470976509</t>
  </si>
  <si>
    <t>30,524*5 'Přepočtené koeficientem množství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</si>
  <si>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</si>
  <si>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</si>
  <si>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-1656448720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</si>
  <si>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</si>
  <si>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 - t.j. 5x</t>
  </si>
  <si>
    <t>1384773581</t>
  </si>
  <si>
    <t>2,665*5 'Přepočtené koeficientem množství</t>
  </si>
  <si>
    <t>167101101</t>
  </si>
  <si>
    <t>Nakládání, skládání a překládání neulehlého výkopku nebo sypaniny nakládání, množství do 100 m3, z hornin tř. 1 až 4</t>
  </si>
  <si>
    <t>-268630287</t>
  </si>
  <si>
    <t>167101151</t>
  </si>
  <si>
    <t>Nakládání, skládání a překládání neulehlého výkopku nebo sypaniny nakládání, množství do 100 m3, z hornin tř. 5 až 7</t>
  </si>
  <si>
    <t>-423962613</t>
  </si>
  <si>
    <t>171201201</t>
  </si>
  <si>
    <t>Uložení sypaniny na skládky</t>
  </si>
  <si>
    <t>-1180610087</t>
  </si>
  <si>
    <t>30,524+2,665</t>
  </si>
  <si>
    <t>171201211</t>
  </si>
  <si>
    <t>Uložení sypaniny poplatek za uložení sypaniny na skládce (skládkovné)</t>
  </si>
  <si>
    <t>-567217675</t>
  </si>
  <si>
    <t>30,524*1,7</t>
  </si>
  <si>
    <t>2,665*2,4</t>
  </si>
  <si>
    <t>174101101</t>
  </si>
  <si>
    <t>Zásyp sypaninou z jakékoliv horniny s uložením výkopku ve vrstvách se zhutněním jam, šachet, rýh nebo kolem objektů v těchto vykopávkách</t>
  </si>
  <si>
    <t>-20920551</t>
  </si>
  <si>
    <t>"štěrkopísek"</t>
  </si>
  <si>
    <t>7,92*1,5-(1,2*2,6*1,5)</t>
  </si>
  <si>
    <t>"pro ČŠ"</t>
  </si>
  <si>
    <t>(PI*2,3*(0,8*0,8-0,3*0,3))</t>
  </si>
  <si>
    <t>"zemina"</t>
  </si>
  <si>
    <t>(24,0+8,7+4,1)*1,0*(1,7-0,25-0,1-0,3)</t>
  </si>
  <si>
    <t>5,7*4,3*1,145</t>
  </si>
  <si>
    <t>-0,6*0,6*1,145*2</t>
  </si>
  <si>
    <t>583373020</t>
  </si>
  <si>
    <t>štěrkopísek frakce 0-16</t>
  </si>
  <si>
    <t>328084721</t>
  </si>
  <si>
    <t>11,174*2 'Přepočtené koeficientem množství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</si>
  <si>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</si>
  <si>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</si>
  <si>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318760133</t>
  </si>
  <si>
    <t>(24,0+8,7+4,1)*1,0*0,3</t>
  </si>
  <si>
    <t>-460203309</t>
  </si>
  <si>
    <t>11,044*2 'Přepočtené koeficientem množství</t>
  </si>
  <si>
    <t>181301104</t>
  </si>
  <si>
    <t>Rozprostření a urovnání ornice v rovině nebo ve svahu sklonu do 1:5 při souvislé ploše do 500 m2, tl. vrstvy přes 200 do 250 mm</t>
  </si>
  <si>
    <t>799394446</t>
  </si>
  <si>
    <t>215901101</t>
  </si>
  <si>
    <t>Zhutnění podloží pod násypy z rostlé horniny tř. 1 až 4 z hornin soudružných do 92 % PS a nesoudržných sypkých relativní ulehlosti I(d) do 0,8</t>
  </si>
  <si>
    <t>-1796137323</t>
  </si>
  <si>
    <t>24,0*1,0</t>
  </si>
  <si>
    <t>4,5*1,0</t>
  </si>
  <si>
    <t>3,0*1,5+1,0*1,0</t>
  </si>
  <si>
    <t>Svislé a kompletní konstrukce</t>
  </si>
  <si>
    <t>382R411111</t>
  </si>
  <si>
    <t>Čerpací šachta ČŠ1 - průměr 600, 2300 výška, plastový poklop DN600, včetně čerpadla kalového 230V s plovákem - dod + mtž</t>
  </si>
  <si>
    <t>1162447364</t>
  </si>
  <si>
    <t>386131113</t>
  </si>
  <si>
    <t>Montáž odlučovačů tuků a olejů polyetylenových, průtoku 5,5 l/s</t>
  </si>
  <si>
    <t>1057620111</t>
  </si>
  <si>
    <t>562415500</t>
  </si>
  <si>
    <t>odlučovač tuků plastový průtok max. 6 l/s poklopy do 3,5 t</t>
  </si>
  <si>
    <t>220638458</t>
  </si>
  <si>
    <t>Vodorovné konstrukce</t>
  </si>
  <si>
    <t>451315114</t>
  </si>
  <si>
    <t>Podkladní a výplňové vrstvy z betonu prostého tloušťky do 100 mm, z betonu C 12/15</t>
  </si>
  <si>
    <t>1776218110</t>
  </si>
  <si>
    <t>451573111</t>
  </si>
  <si>
    <t>Lože pod potrubí, stoky a drobné objekty v otevřeném výkopu z písku a štěrkopísku do 63 mm</t>
  </si>
  <si>
    <t>-940734918</t>
  </si>
  <si>
    <t>(24,0+8,7+4,1)*1,0*0,1</t>
  </si>
  <si>
    <t>"lapač + šachta ČŠ1"</t>
  </si>
  <si>
    <t>3,0*1,6*0,1+1,0*1,0*0,1</t>
  </si>
  <si>
    <t>Trubní vedení</t>
  </si>
  <si>
    <t>837312921</t>
  </si>
  <si>
    <t>Výměna kameninových tvarovek na potrubí z trub kameninových v otevřeném výkopu s integrovaným těsněním jednoosých DN 150</t>
  </si>
  <si>
    <t>560131868</t>
  </si>
  <si>
    <t>"větev Sk1 - Sk1´"</t>
  </si>
  <si>
    <t>"vnitřní"      1</t>
  </si>
  <si>
    <t>"větev Tk1"</t>
  </si>
  <si>
    <t>286115280</t>
  </si>
  <si>
    <t>přechod kanalizační KG kamenina-plast DN 160</t>
  </si>
  <si>
    <t>1297524745</t>
  </si>
  <si>
    <t>Poznámka k položce:
OSMA, kód výrobku: 27580</t>
  </si>
  <si>
    <t>1,97044334975369*1,015 'Přepočtené koeficientem množství</t>
  </si>
  <si>
    <t>871181141</t>
  </si>
  <si>
    <t>Montáž vodovodního potrubí z plastů v otevřeném výkopu z polyetylenu PE 100 svařovaných na tupo SDR 11/PN16 D 50 x 4,6 mm</t>
  </si>
  <si>
    <t>-476354496</t>
  </si>
  <si>
    <t>"napojení ČŠ1 do Š4"</t>
  </si>
  <si>
    <t>10,0</t>
  </si>
  <si>
    <t>286136540</t>
  </si>
  <si>
    <t>potrubí vodovodní PE LD (rPE) D 50 x 4,6 mm</t>
  </si>
  <si>
    <t>-1441755714</t>
  </si>
  <si>
    <t>10*1,1 'Přepočtené koeficientem množství</t>
  </si>
  <si>
    <t>871275211</t>
  </si>
  <si>
    <t>Kanalizační potrubí z tvrdého PVC v otevřeném výkopu ve sklonu do 20 %, hladkého plnostěnného jednovrstvého, tuhost třídy SN 4 DN 125</t>
  </si>
  <si>
    <t>-1469639856</t>
  </si>
  <si>
    <t>"odvětrání lapače tuků"</t>
  </si>
  <si>
    <t>4,1</t>
  </si>
  <si>
    <t>871315211</t>
  </si>
  <si>
    <t>Kanalizační potrubí z tvrdého PVC v otevřeném výkopu ve sklonu do 20 %, hladkého plnostěnného jednovrstvého, tuhost třídy SN 4 DN 160</t>
  </si>
  <si>
    <t>-27807593</t>
  </si>
  <si>
    <t>"venkovní"      25,0</t>
  </si>
  <si>
    <t>6,9</t>
  </si>
  <si>
    <t>877181101</t>
  </si>
  <si>
    <t>Montáž tvarovek na vodovodním plastovém potrubí z polyetylenu PE 100 elektrotvarovek SDR 11/PN16 spojek, oblouků nebo redukcí d 50</t>
  </si>
  <si>
    <t>-2017007635</t>
  </si>
  <si>
    <t>"koleno 50-45°"      2</t>
  </si>
  <si>
    <t>"koleno 50-90°"      1</t>
  </si>
  <si>
    <t>286149330</t>
  </si>
  <si>
    <t>elektrokoleno 90°, PE 100, PN 16, d 50</t>
  </si>
  <si>
    <t>-1013057713</t>
  </si>
  <si>
    <t>286149450</t>
  </si>
  <si>
    <t>elektrokoleno 45°, PE 100, PN 16, d 50</t>
  </si>
  <si>
    <t>1517478571</t>
  </si>
  <si>
    <t>877270310</t>
  </si>
  <si>
    <t>Montáž tvarovek na kanalizačním plastovém potrubí z polypropylenu PP hladkého plnostěnného kolen DN 125</t>
  </si>
  <si>
    <t>1101644775</t>
  </si>
  <si>
    <t>"KGB 125/45"     3</t>
  </si>
  <si>
    <t>286113560</t>
  </si>
  <si>
    <t>koleno kanalizace plastové KG 125x45°</t>
  </si>
  <si>
    <t>1076008270</t>
  </si>
  <si>
    <t>877310310</t>
  </si>
  <si>
    <t>Montáž tvarovek na kanalizačním plastovém potrubí z polypropylenu PP hladkého plnostěnného kolen DN 150</t>
  </si>
  <si>
    <t>1085679300</t>
  </si>
  <si>
    <t>"KGB 150/45"     4</t>
  </si>
  <si>
    <t>"KGB 150/45"     7</t>
  </si>
  <si>
    <t>286113610</t>
  </si>
  <si>
    <t>koleno kanalizace plastové KG 150x45°</t>
  </si>
  <si>
    <t>1077405215</t>
  </si>
  <si>
    <t>877310320</t>
  </si>
  <si>
    <t>Montáž tvarovek na kanalizačním plastovém potrubí z polypropylenu PP hladkého plnostěnného odboček DN 150</t>
  </si>
  <si>
    <t>30437227</t>
  </si>
  <si>
    <t>"KGEA 150/150/45"     1</t>
  </si>
  <si>
    <t>286113920</t>
  </si>
  <si>
    <t>odbočka kanalizační plastová s hrdlem KG 150/150/45°</t>
  </si>
  <si>
    <t>-1978319200</t>
  </si>
  <si>
    <t>877310330</t>
  </si>
  <si>
    <t>Montáž tvarovek na kanalizačním plastovém potrubí z polypropylenu PP hladkého plnostěnného spojek nebo redukcí DN 150</t>
  </si>
  <si>
    <t>-1281315399</t>
  </si>
  <si>
    <t>"KGR 125/150"     1</t>
  </si>
  <si>
    <t>286115060</t>
  </si>
  <si>
    <t>redukce kanalizace plastová KG 160/125</t>
  </si>
  <si>
    <t>726377391</t>
  </si>
  <si>
    <t>899721111</t>
  </si>
  <si>
    <t>Signalizační vodič na potrubí PVC DN do 150 mm</t>
  </si>
  <si>
    <t>60806591</t>
  </si>
  <si>
    <t>10,0+4,1+31,9</t>
  </si>
  <si>
    <t>899722112</t>
  </si>
  <si>
    <t>Krytí potrubí z plastů výstražnou fólií z PVC šířky 25 cm</t>
  </si>
  <si>
    <t>1988534677</t>
  </si>
  <si>
    <t>977312114</t>
  </si>
  <si>
    <t>Řezání stávajících betonových mazanin s vyztužením hloubky přes 150 do 200 mm</t>
  </si>
  <si>
    <t>830771876</t>
  </si>
  <si>
    <t>0,53*2</t>
  </si>
  <si>
    <t>1,5+1,7+0,6*2</t>
  </si>
  <si>
    <t>2,5*2+0,6*4</t>
  </si>
  <si>
    <t>11687896</t>
  </si>
  <si>
    <t>-2075230998</t>
  </si>
  <si>
    <t>5,208*14 'Přepočtené koeficientem množství</t>
  </si>
  <si>
    <t>684662084</t>
  </si>
  <si>
    <t>998276101</t>
  </si>
  <si>
    <t>Přesun hmot pro trubní vedení hloubené z trub z plastických hmot nebo sklolaminátových pro vodovody nebo kanalizace v otevřeném výkopu dopravní vzdálenost do 15 m</t>
  </si>
  <si>
    <t>1528247169</t>
  </si>
  <si>
    <t>721</t>
  </si>
  <si>
    <t>Zdravotechnika - vnitřní kanalizace</t>
  </si>
  <si>
    <t>721 R 001</t>
  </si>
  <si>
    <t>Stavební přípomoce (drážky, zapravení drážek apod)</t>
  </si>
  <si>
    <t>-252286846</t>
  </si>
  <si>
    <t>721110952</t>
  </si>
  <si>
    <t>Opravy odpadního potrubí kameninového vsazení odbočky do potrubí DN 125</t>
  </si>
  <si>
    <t>-143145924</t>
  </si>
  <si>
    <t>721140802</t>
  </si>
  <si>
    <t>Demontáž potrubí z litinových trub odpadních nebo dešťových do DN 100</t>
  </si>
  <si>
    <t>2066282712</t>
  </si>
  <si>
    <t>"100"      0,5*2</t>
  </si>
  <si>
    <t>721140806</t>
  </si>
  <si>
    <t>Demontáž potrubí z litinových trub odpadních nebo dešťových přes 100 do DN 200</t>
  </si>
  <si>
    <t>1249575305</t>
  </si>
  <si>
    <t>"125"      3,8*2</t>
  </si>
  <si>
    <t>721171803</t>
  </si>
  <si>
    <t>Demontáž potrubí z novodurových trub odpadních nebo připojovacích do D 75</t>
  </si>
  <si>
    <t>-729850159</t>
  </si>
  <si>
    <t>0,5*4</t>
  </si>
  <si>
    <t>721173316</t>
  </si>
  <si>
    <t>Potrubí z plastových trub PVC [KG Systém] SN4 dešťové DN 125</t>
  </si>
  <si>
    <t>1317791260</t>
  </si>
  <si>
    <t>6,5</t>
  </si>
  <si>
    <t>721173402</t>
  </si>
  <si>
    <t>Potrubí z plastových trub PVC [KG Systém] SN4 svodné (ležaté) DN 125</t>
  </si>
  <si>
    <t>-688776741</t>
  </si>
  <si>
    <t>"větev 5"</t>
  </si>
  <si>
    <t>6,0</t>
  </si>
  <si>
    <t>721173403</t>
  </si>
  <si>
    <t>Potrubí z plastových trub PVC [KG Systém] SN4 svodné (ležaté) DN 160</t>
  </si>
  <si>
    <t>1629280931</t>
  </si>
  <si>
    <t>"vnitřní"      4,5</t>
  </si>
  <si>
    <t>721173722</t>
  </si>
  <si>
    <t>Potrubí z plastových trub polyetylenové svařované připojovací DN 40</t>
  </si>
  <si>
    <t>-1838910651</t>
  </si>
  <si>
    <t>(0,5*4+2,5)*1,1</t>
  </si>
  <si>
    <t>721173726</t>
  </si>
  <si>
    <t>Potrubí z plastových trub polyetylenové svařované připojovací DN 100</t>
  </si>
  <si>
    <t>-1156323919</t>
  </si>
  <si>
    <t>(0,5*2)*1,1</t>
  </si>
  <si>
    <t>721173737</t>
  </si>
  <si>
    <t>Potrubí z plastových trub polyetylenové svařované dešťové DN 125</t>
  </si>
  <si>
    <t>-1760332401</t>
  </si>
  <si>
    <t>"větev 5"     3,8</t>
  </si>
  <si>
    <t>"větev 9"     3,8</t>
  </si>
  <si>
    <t>721194104</t>
  </si>
  <si>
    <t>Vyměření přípojek na potrubí vyvedení a upevnění odpadních výpustek DN 40</t>
  </si>
  <si>
    <t>232707459</t>
  </si>
  <si>
    <t>"U"     4</t>
  </si>
  <si>
    <t>721194109</t>
  </si>
  <si>
    <t>Vyměření přípojek na potrubí vyvedení a upevnění odpadních výpustek DN 100</t>
  </si>
  <si>
    <t>1136151116</t>
  </si>
  <si>
    <t>"WC"      2</t>
  </si>
  <si>
    <t>721210823</t>
  </si>
  <si>
    <t>Demontáž kanalizačního příslušenství střešních vtoků DN 125</t>
  </si>
  <si>
    <t>2080767393</t>
  </si>
  <si>
    <t>"větev 5"     1</t>
  </si>
  <si>
    <t>"větev 9"     1</t>
  </si>
  <si>
    <t>721233113</t>
  </si>
  <si>
    <t>Střešní vtoky (vpusti) polypropylenové (PP) pro ploché střechy s odtokem svislým DN 125 [HL 62]</t>
  </si>
  <si>
    <t>-168902784</t>
  </si>
  <si>
    <t>"5"          1</t>
  </si>
  <si>
    <t>"9"          1</t>
  </si>
  <si>
    <t>562_R 001</t>
  </si>
  <si>
    <t>nástavec 300mm DN125 s asfaltovou manžetou</t>
  </si>
  <si>
    <t>-847699103</t>
  </si>
  <si>
    <t>721 R 273153</t>
  </si>
  <si>
    <t>Ventilační hlavice z polypropylenu (PP) DN 125 [KADH 125]</t>
  </si>
  <si>
    <t>329091700</t>
  </si>
  <si>
    <t>721290111</t>
  </si>
  <si>
    <t>Zkouška těsnosti kanalizace v objektech vodou do DN 125</t>
  </si>
  <si>
    <t>333875562</t>
  </si>
  <si>
    <t>6,5+6,0+4,5+4,95+1,1+7,6</t>
  </si>
  <si>
    <t>721290821</t>
  </si>
  <si>
    <t>Vnitrostaveništní přemístění vybouraných (demontovaných) hmot vnitřní kanalizace vodorovně do 100 m v objektech výšky do 6 m</t>
  </si>
  <si>
    <t>1723417600</t>
  </si>
  <si>
    <t>998721101</t>
  </si>
  <si>
    <t>Přesun hmot pro vnitřní kanalizace stanovený z hmotnosti přesunovaného materiálu vodorovná dopravní vzdálenost do 50 m v objektech výšky do 6 m</t>
  </si>
  <si>
    <t>1473752261</t>
  </si>
  <si>
    <t>722</t>
  </si>
  <si>
    <t>Zdravotechnika - vnitřní vodovod</t>
  </si>
  <si>
    <t>722 R 001</t>
  </si>
  <si>
    <t>1017042946</t>
  </si>
  <si>
    <t>722 R 9001</t>
  </si>
  <si>
    <t>Demontáž vnitřních hydrantových skříní do D 25</t>
  </si>
  <si>
    <t>925454140</t>
  </si>
  <si>
    <t>722130801</t>
  </si>
  <si>
    <t>Demontáž potrubí z ocelových trubek pozinkovaných závitových do DN 25</t>
  </si>
  <si>
    <t>1953588850</t>
  </si>
  <si>
    <t>722170801</t>
  </si>
  <si>
    <t>Demontáž rozvodů vody z plastů do D 25 mm</t>
  </si>
  <si>
    <t>249843329</t>
  </si>
  <si>
    <t>25+7,5+3,5+4,0+3,5+6,5+10,0+3,6+4,5+13,5</t>
  </si>
  <si>
    <t>722174022</t>
  </si>
  <si>
    <t>Potrubí z plastových trubek z polypropylenu (PPR) svařovaných polyfuzně PN 20 (SDR 6) D 20 x 3,4</t>
  </si>
  <si>
    <t>2090427781</t>
  </si>
  <si>
    <t>"hlavní větev - SV"</t>
  </si>
  <si>
    <t>(1,5)*1,1</t>
  </si>
  <si>
    <t>"větev A - SV+TUV"</t>
  </si>
  <si>
    <t>(4,5*2)*1,1</t>
  </si>
  <si>
    <t>"větev B - SV"</t>
  </si>
  <si>
    <t>"větev D - SV+TUV"</t>
  </si>
  <si>
    <t>(3,0*2)*1,1</t>
  </si>
  <si>
    <t>"větev E - SV"</t>
  </si>
  <si>
    <t>(2,5)*1,1</t>
  </si>
  <si>
    <t>"EO5"       2,2</t>
  </si>
  <si>
    <t>"EO6"       2,2</t>
  </si>
  <si>
    <t>722174023</t>
  </si>
  <si>
    <t>Potrubí z plastových trubek z polypropylenu (PPR) svařovaných polyfuzně PN 20 (SDR 6) D 25 x 4,2</t>
  </si>
  <si>
    <t>-862586208</t>
  </si>
  <si>
    <t>(3,5+3,5)*1,1</t>
  </si>
  <si>
    <t>"větev B - SV+TUV"</t>
  </si>
  <si>
    <t>(1,0*4)*1,1</t>
  </si>
  <si>
    <t>"větev C - SV+TUV"</t>
  </si>
  <si>
    <t>(4,0)*1,1</t>
  </si>
  <si>
    <t>"větev F - SV"</t>
  </si>
  <si>
    <t>(6,5)*1,1</t>
  </si>
  <si>
    <t>722174024</t>
  </si>
  <si>
    <t>Potrubí z plastových trubek z polypropylenu (PPR) svařovaných polyfuzně PN 20 (SDR 6) D 32 x 5,4</t>
  </si>
  <si>
    <t>970828211</t>
  </si>
  <si>
    <t>(7,5)*1,1</t>
  </si>
  <si>
    <t>(2,5+2,5)*1,1</t>
  </si>
  <si>
    <t>"větev G - SV"</t>
  </si>
  <si>
    <t>(3,0)*1,1</t>
  </si>
  <si>
    <t>81</t>
  </si>
  <si>
    <t>722174025</t>
  </si>
  <si>
    <t>Potrubí z plastových trubek z polypropylenu (PPR) svařovaných polyfuzně PN 20 (SDR 6) D 40 x 6,7</t>
  </si>
  <si>
    <t>-1779447045</t>
  </si>
  <si>
    <t>(9,0)*1,1</t>
  </si>
  <si>
    <t>82</t>
  </si>
  <si>
    <t>722174026</t>
  </si>
  <si>
    <t>Potrubí z plastových trubek z polypropylenu (PPR) svařovaných polyfuzně PN 20 (SDR 6) D 50 x 8,4</t>
  </si>
  <si>
    <t>2044467087</t>
  </si>
  <si>
    <t>(14,0)*1,1</t>
  </si>
  <si>
    <t>83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</si>
  <si>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</si>
  <si>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</si>
  <si>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-746460089</t>
  </si>
  <si>
    <t>"PPR 20x3,4"     26,95</t>
  </si>
  <si>
    <t>84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</si>
  <si>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</si>
  <si>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</si>
  <si>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-2134192493</t>
  </si>
  <si>
    <t>"PPR 25x4,2"      30,8</t>
  </si>
  <si>
    <t>"PPR 32x5,4"      24,75</t>
  </si>
  <si>
    <t>"PPR 40x6,7"      9,9</t>
  </si>
  <si>
    <t>85</t>
  </si>
  <si>
    <t>722181223</t>
  </si>
  <si>
    <t>Ochrana potrubí termoizolačními trubicemi z pěnového polyetylenu PE přilepenými v příčných a podélných spojích, tloušťky izolace přes 6 do 9 mm, vnitřního průměru izolace DN přes 45 do 63mm</t>
  </si>
  <si>
    <t>1385790897</t>
  </si>
  <si>
    <t>86</t>
  </si>
  <si>
    <t>722182013</t>
  </si>
  <si>
    <t>Podpůrný žlab pro potrubí průměru D 32</t>
  </si>
  <si>
    <t>931495728</t>
  </si>
  <si>
    <t>87</t>
  </si>
  <si>
    <t>722182014</t>
  </si>
  <si>
    <t>Podpůrný žlab pro potrubí průměru D 40</t>
  </si>
  <si>
    <t>-121217043</t>
  </si>
  <si>
    <t>88</t>
  </si>
  <si>
    <t>722182015</t>
  </si>
  <si>
    <t>Podpůrný žlab pro potrubí průměru D 50</t>
  </si>
  <si>
    <t>-1512253469</t>
  </si>
  <si>
    <t>89</t>
  </si>
  <si>
    <t>722190401</t>
  </si>
  <si>
    <t>Zřízení přípojek na potrubí vyvedení a upevnění výpustek do DN 25</t>
  </si>
  <si>
    <t>923065227</t>
  </si>
  <si>
    <t>"U"     4*2</t>
  </si>
  <si>
    <t>"WC"     2*1</t>
  </si>
  <si>
    <t>"S"     1*2</t>
  </si>
  <si>
    <t>"EO1"     1*2</t>
  </si>
  <si>
    <t>"EO2"     1*2</t>
  </si>
  <si>
    <t>"EO3"     1*2</t>
  </si>
  <si>
    <t>"EO4"     1*2</t>
  </si>
  <si>
    <t>"EO5"     1*2</t>
  </si>
  <si>
    <t>"EO6"     1*2</t>
  </si>
  <si>
    <t>"H"     2*1</t>
  </si>
  <si>
    <t>"V"     2*1</t>
  </si>
  <si>
    <t>"AP"     3*1</t>
  </si>
  <si>
    <t>90</t>
  </si>
  <si>
    <t>722220151</t>
  </si>
  <si>
    <t>Armatury s jedním závitem plastové (PPR) PN 20 (SDR 6) DN 16 x G 1/2</t>
  </si>
  <si>
    <t>1528386301</t>
  </si>
  <si>
    <t>91</t>
  </si>
  <si>
    <t>722220161</t>
  </si>
  <si>
    <t>Armatury s jedním závitem plastové (PPR) PN 20 (SDR 6) DN 20 x G 1/2 (nástěnný komplet)</t>
  </si>
  <si>
    <t>soubor</t>
  </si>
  <si>
    <t>1135498056</t>
  </si>
  <si>
    <t>92</t>
  </si>
  <si>
    <t>722220851</t>
  </si>
  <si>
    <t>Demontáž armatur závitových s jedním závitem do G 3/4</t>
  </si>
  <si>
    <t>-1704951123</t>
  </si>
  <si>
    <t>"WC"     2</t>
  </si>
  <si>
    <t>"AP"      3</t>
  </si>
  <si>
    <t>93</t>
  </si>
  <si>
    <t>722229101</t>
  </si>
  <si>
    <t>Armatury s jedním závitem montáž vodovodních armatur s jedním závitem ostatních typů G 1/2</t>
  </si>
  <si>
    <t>929663877</t>
  </si>
  <si>
    <t>"U"         4*2</t>
  </si>
  <si>
    <t>"V    "     1*1</t>
  </si>
  <si>
    <t>"AP"      3*1</t>
  </si>
  <si>
    <t>94</t>
  </si>
  <si>
    <t>551119920</t>
  </si>
  <si>
    <t>ventil rohový s filtrem 1/2" x 3/8"</t>
  </si>
  <si>
    <t>-315975854</t>
  </si>
  <si>
    <t>95</t>
  </si>
  <si>
    <t>551119960</t>
  </si>
  <si>
    <t>ventil pračkový kulový s filtrem 1/2" x 3/4"</t>
  </si>
  <si>
    <t>1303142414</t>
  </si>
  <si>
    <t>"AP"     3</t>
  </si>
  <si>
    <t>96</t>
  </si>
  <si>
    <t>722240122</t>
  </si>
  <si>
    <t>Armatury z plastických hmot kohouty (PPR) kulové DN 20</t>
  </si>
  <si>
    <t>-346666498</t>
  </si>
  <si>
    <t>"větev D"     2</t>
  </si>
  <si>
    <t>"EO1"     1</t>
  </si>
  <si>
    <t>"EO2"     1</t>
  </si>
  <si>
    <t>"EO3"     1</t>
  </si>
  <si>
    <t>"EO4"     1</t>
  </si>
  <si>
    <t>"EO5"     1</t>
  </si>
  <si>
    <t>"EO6"     1</t>
  </si>
  <si>
    <t>97</t>
  </si>
  <si>
    <t>722240123</t>
  </si>
  <si>
    <t>Armatury z plastických hmot kohouty (PPR) kulové DN 25</t>
  </si>
  <si>
    <t>-181541426</t>
  </si>
  <si>
    <t>"větev A"     2</t>
  </si>
  <si>
    <t>"větev E"     1</t>
  </si>
  <si>
    <t>"větev F"     1</t>
  </si>
  <si>
    <t>98</t>
  </si>
  <si>
    <t>722240141</t>
  </si>
  <si>
    <t>Armatury z plastických hmot T-kusy s vypouštěcím ventilem D 20 x 3,4</t>
  </si>
  <si>
    <t>1480365688</t>
  </si>
  <si>
    <t>"EO1"     2</t>
  </si>
  <si>
    <t>"EO2"     2</t>
  </si>
  <si>
    <t>"EO3"     2</t>
  </si>
  <si>
    <t>"EO4"     2</t>
  </si>
  <si>
    <t>"EO5"     2</t>
  </si>
  <si>
    <t>"EO6"     2</t>
  </si>
  <si>
    <t>99</t>
  </si>
  <si>
    <t>722250132</t>
  </si>
  <si>
    <t>Požární příslušenství a armatury hydrantový systém s tvarově stálou hadicí celoplechový D 25 x 20 m</t>
  </si>
  <si>
    <t>992963317</t>
  </si>
  <si>
    <t>"1.12"     1</t>
  </si>
  <si>
    <t>100</t>
  </si>
  <si>
    <t>722290215</t>
  </si>
  <si>
    <t>Zkoušky, proplach a desinfekce vodovodního potrubí zkoušky těsnosti vodovodního potrubí hrdlového nebo přírubového do DN 100</t>
  </si>
  <si>
    <t>623967660</t>
  </si>
  <si>
    <t>26,95+30,8+24,75+9,9+15,4</t>
  </si>
  <si>
    <t>101</t>
  </si>
  <si>
    <t>722290234</t>
  </si>
  <si>
    <t>Zkoušky, proplach a desinfekce vodovodního potrubí proplach a desinfekce vodovodního potrubí do DN 80</t>
  </si>
  <si>
    <t>-1065596022</t>
  </si>
  <si>
    <t>102</t>
  </si>
  <si>
    <t>722290821</t>
  </si>
  <si>
    <t>Vnitrostaveništní přemístění vybouraných (demontovaných) hmot vnitřní vodovod vodorovně do 100 m v objektech výšky do 6 m</t>
  </si>
  <si>
    <t>985102722</t>
  </si>
  <si>
    <t>103</t>
  </si>
  <si>
    <t>998722101</t>
  </si>
  <si>
    <t>Přesun hmot pro vnitřní vodovod stanovený z hmotnosti přesunovaného materiálu vodorovná dopravní vzdálenost do 50 m v objektech výšky do 6 m</t>
  </si>
  <si>
    <t>-1683584145</t>
  </si>
  <si>
    <t>725</t>
  </si>
  <si>
    <t>Zdravotechnika - zařizovací předměty</t>
  </si>
  <si>
    <t>104</t>
  </si>
  <si>
    <t>725110814</t>
  </si>
  <si>
    <t>Demontáž klozetů odsávacích nebo kombinačních</t>
  </si>
  <si>
    <t>-1170697795</t>
  </si>
  <si>
    <t>"WC"</t>
  </si>
  <si>
    <t>"1.05"     1</t>
  </si>
  <si>
    <t>"1.06"     1</t>
  </si>
  <si>
    <t>105</t>
  </si>
  <si>
    <t>725112182</t>
  </si>
  <si>
    <t>Zařízení záchodů kombi klozety s úspornou armaturou odpad svislý</t>
  </si>
  <si>
    <t>-1577141398</t>
  </si>
  <si>
    <t>106</t>
  </si>
  <si>
    <t>551673810</t>
  </si>
  <si>
    <t>sedátko klozetové s poklopem duroplastové bílé</t>
  </si>
  <si>
    <t>591701819</t>
  </si>
  <si>
    <t>107</t>
  </si>
  <si>
    <t>725119101</t>
  </si>
  <si>
    <t>Zařízení záchodů montáž splachovačů ostatních typů nádržkových plastových vysokopoložených</t>
  </si>
  <si>
    <t>-501461350</t>
  </si>
  <si>
    <t>"V"     1</t>
  </si>
  <si>
    <t>108</t>
  </si>
  <si>
    <t>642_R_001</t>
  </si>
  <si>
    <t>Vysokopoložená splachovací nádržka na omítku, s řetízkem, alpská bílá</t>
  </si>
  <si>
    <t>-1209417400</t>
  </si>
  <si>
    <t>Poznámka k položce:
Včetně:
- Díl proti vzdutí 
- Řetízkové táhlo 
- Upevňovací materiál</t>
  </si>
  <si>
    <t>109</t>
  </si>
  <si>
    <t>725210821</t>
  </si>
  <si>
    <t>Demontáž umyvadel bez výtokových armatur umyvadel</t>
  </si>
  <si>
    <t>-1800347077</t>
  </si>
  <si>
    <t>"U"</t>
  </si>
  <si>
    <t>110</t>
  </si>
  <si>
    <t>725219102</t>
  </si>
  <si>
    <t>Umyvadla montáž umyvadel ostatních typů na šrouby do zdiva</t>
  </si>
  <si>
    <t>466845459</t>
  </si>
  <si>
    <t>111</t>
  </si>
  <si>
    <t>642110100</t>
  </si>
  <si>
    <t>umyvadlo keramické závěsné 50 x 42 cm bílé</t>
  </si>
  <si>
    <t>-1970496480</t>
  </si>
  <si>
    <t>112</t>
  </si>
  <si>
    <t>725530826</t>
  </si>
  <si>
    <t>Demontáž elektrických zásobníkových ohřívačů vody akumulačních do 800 l</t>
  </si>
  <si>
    <t>-1971474600</t>
  </si>
  <si>
    <t>113</t>
  </si>
  <si>
    <t>725539202</t>
  </si>
  <si>
    <t>Elektrické ohřívače zásobníkové montáž tlakových ohřívačů závěsných (svislých nebo vodorovných) přes 15 do 50 l</t>
  </si>
  <si>
    <t>-1253460123</t>
  </si>
  <si>
    <t>114</t>
  </si>
  <si>
    <t>541 _ R_EO5</t>
  </si>
  <si>
    <t>EO5 - el. stojatý bojler o objemu 50 litrů, 2,2 kW, 230V, IP44 včetně pojistného ventilu a konzol</t>
  </si>
  <si>
    <t>1258060377</t>
  </si>
  <si>
    <t>115</t>
  </si>
  <si>
    <t>725539204</t>
  </si>
  <si>
    <t>Elektrické ohřívače zásobníkové montáž tlakových ohřívačů závěsných (svislých nebo vodorovných) přes 80 do 125 l</t>
  </si>
  <si>
    <t>1074873840</t>
  </si>
  <si>
    <t>116</t>
  </si>
  <si>
    <t>541 _ R_EO6</t>
  </si>
  <si>
    <t>EO6 - el. ležatý bojler o objemu 125 litrů, 2,2 kW, 230V, IP44 včetně pojistného ventilu a konzol</t>
  </si>
  <si>
    <t>1539543843</t>
  </si>
  <si>
    <t>117</t>
  </si>
  <si>
    <t>725539206</t>
  </si>
  <si>
    <t>Elektrické ohřívače zásobníkové montáž tlakových ohřívačů závěsných (svislých nebo vodorovných) přes 160 do 200 l</t>
  </si>
  <si>
    <t>112150040</t>
  </si>
  <si>
    <t>118</t>
  </si>
  <si>
    <t>541 _ R_EO 1</t>
  </si>
  <si>
    <t>EO2 - el. stojatý bojler o objemu 200 litrů, 2,2 kW, 230V, IP44 včetně pojistného ventilu a konzol</t>
  </si>
  <si>
    <t>-518223228</t>
  </si>
  <si>
    <t>119</t>
  </si>
  <si>
    <t>541 _ R_EO 2</t>
  </si>
  <si>
    <t>556825581</t>
  </si>
  <si>
    <t>120</t>
  </si>
  <si>
    <t>541 _ R_EO 3</t>
  </si>
  <si>
    <t>EO3 - el. stojatý bojler o objemu 200 litrů, 2,2 kW, 230V, IP44 včetně pojistného ventilu a konzol</t>
  </si>
  <si>
    <t>404318537</t>
  </si>
  <si>
    <t>121</t>
  </si>
  <si>
    <t>541 _ R_EO 4</t>
  </si>
  <si>
    <t>EO4 - el. stojatý bojler o objemu 200 litrů, 2,2 kW, 230V, IP44 včetně pojistného ventilu a konzol</t>
  </si>
  <si>
    <t>925631325</t>
  </si>
  <si>
    <t>122</t>
  </si>
  <si>
    <t>725590811</t>
  </si>
  <si>
    <t>Vnitrostaveništní přemístění vybouraných (demontovaných) hmot zařizovacích předmětů vodorovně do 100 m v objektech výšky do 6 m</t>
  </si>
  <si>
    <t>909166354</t>
  </si>
  <si>
    <t>123</t>
  </si>
  <si>
    <t>725820801</t>
  </si>
  <si>
    <t>Demontáž baterií nástěnných do G 3/4</t>
  </si>
  <si>
    <t>1270321023</t>
  </si>
  <si>
    <t>"umyvadlová"       2</t>
  </si>
  <si>
    <t>"sprchová"       1</t>
  </si>
  <si>
    <t>124</t>
  </si>
  <si>
    <t>725822611</t>
  </si>
  <si>
    <t>Baterie umyvadlové stojánkové pákové bez výpusti</t>
  </si>
  <si>
    <t>-169263233</t>
  </si>
  <si>
    <t>125</t>
  </si>
  <si>
    <t>725841311</t>
  </si>
  <si>
    <t>Baterie sprchové nástěnné pákové</t>
  </si>
  <si>
    <t>833762729</t>
  </si>
  <si>
    <t>Poznámka k položce:
včetně sprchového setu</t>
  </si>
  <si>
    <t>126</t>
  </si>
  <si>
    <t>725850800</t>
  </si>
  <si>
    <t>Demontáž odpadních ventilů T 900 až T 902 všech připojovacích dimenzí</t>
  </si>
  <si>
    <t>108773330</t>
  </si>
  <si>
    <t>"U"     2</t>
  </si>
  <si>
    <t>127</t>
  </si>
  <si>
    <t>725861102</t>
  </si>
  <si>
    <t>Zápachové uzávěrky zařizovacích předmětů pro umyvadla DN 40 [HL 132/40]</t>
  </si>
  <si>
    <t>-1385235777</t>
  </si>
  <si>
    <t>128</t>
  </si>
  <si>
    <t>998725201</t>
  </si>
  <si>
    <t>Přesun hmot pro zařizovací předměty stanovený procentní sazbou (%) z ceny vodorovná dopravní vzdálenost do 50 m v objektech výšky do 6 m</t>
  </si>
  <si>
    <t>%</t>
  </si>
  <si>
    <t>1225718365</t>
  </si>
  <si>
    <t>2_01_4.4 - Zařízení silnoproudé elektrotechniky</t>
  </si>
  <si>
    <t xml:space="preserve">    741_01 - Silnoproud - dodávky zařízení</t>
  </si>
  <si>
    <t xml:space="preserve">    741_01a - Silnoproud - dodávky zařízení - rekonstrukce rozvaděče RH</t>
  </si>
  <si>
    <t xml:space="preserve">    741_02 - Silnoproud - materiál elektromontážní</t>
  </si>
  <si>
    <t xml:space="preserve">    741_03 - Silnoproud - elektromontáže</t>
  </si>
  <si>
    <t xml:space="preserve">    741_04 - Silnoproud - ostatní náklady</t>
  </si>
  <si>
    <t xml:space="preserve">    741_05 - Silnoproud - revize, doprava, přesuny apod.</t>
  </si>
  <si>
    <t>741_01</t>
  </si>
  <si>
    <t>Silnoproud - dodávky zařízení</t>
  </si>
  <si>
    <t>741_01-001</t>
  </si>
  <si>
    <t>LED svítidlo ozn.A, 3300lm, 32W, 600x600, přisazené 12102411341 fi.EXX</t>
  </si>
  <si>
    <t>1804838895</t>
  </si>
  <si>
    <t>741_01-002</t>
  </si>
  <si>
    <t>LED svítidlo ozn.B, 6000lm, 55W, přisazené 12102433141 fi.EXX</t>
  </si>
  <si>
    <t>1037097236</t>
  </si>
  <si>
    <t>741_01-003</t>
  </si>
  <si>
    <t>LED svítidlo ozn.Ca, 3150lm, 27W, IP65 přisazené 15711412000 fi.EXX</t>
  </si>
  <si>
    <t>1298190623</t>
  </si>
  <si>
    <t>741_01-004</t>
  </si>
  <si>
    <t>LED svítidlo ozn.Cb, 4290lm, 36W, IP65 přisazené 15711414000 fi.EXX</t>
  </si>
  <si>
    <t>-530498790</t>
  </si>
  <si>
    <t>741_01-005</t>
  </si>
  <si>
    <t>LED svítidlo ozn.Cc, 5860lm, 51W, IP65 přisazené 15711434000 fi.EXX</t>
  </si>
  <si>
    <t>1758997342</t>
  </si>
  <si>
    <t>741_01-006</t>
  </si>
  <si>
    <t>LED svítidlo kruhové ozn.E, 34W, IP44 přisazené 14853432001 fi.EXX</t>
  </si>
  <si>
    <t>799091605</t>
  </si>
  <si>
    <t>741_01-007</t>
  </si>
  <si>
    <t>LED svítidlo kruhové ozn.D, 24W, 1920 IP44 přisazené fi.EXX</t>
  </si>
  <si>
    <t>-2073592742</t>
  </si>
  <si>
    <t>741_01-008</t>
  </si>
  <si>
    <t>LED svítidlo kruhové ozn.G, 1920lm, 24W, IP44 přisaz. pohyb. spínač fi.EXX</t>
  </si>
  <si>
    <t>-399013578</t>
  </si>
  <si>
    <t>741_01-009</t>
  </si>
  <si>
    <t>LED svítidlo nástěnné ozn.H, IP44 přisaz. pohyb. spínač fi.EXX</t>
  </si>
  <si>
    <t>-1528457973</t>
  </si>
  <si>
    <t>741_01-010</t>
  </si>
  <si>
    <t>nouzové svítidlo ONTEC S_M2 2W, 218lm    fi.EXX</t>
  </si>
  <si>
    <t>-854725003</t>
  </si>
  <si>
    <t>741_01a</t>
  </si>
  <si>
    <t>Silnoproud - dodávky zařízení - rekonstrukce rozvaděče RH</t>
  </si>
  <si>
    <t>741_01a-101</t>
  </si>
  <si>
    <t>Rozvaděč RH - sběrnice hřeben 1m, 100A, 3p</t>
  </si>
  <si>
    <t>1895816015</t>
  </si>
  <si>
    <t>741_01a-102</t>
  </si>
  <si>
    <t>Rozvaděč RH - vodič CYA 35  /H07V-K/</t>
  </si>
  <si>
    <t>1713473285</t>
  </si>
  <si>
    <t>741_01a-103</t>
  </si>
  <si>
    <t>Rozvaděč RH - vodič CYA 2,5  /H07V-K/</t>
  </si>
  <si>
    <t>-1158889668</t>
  </si>
  <si>
    <t>741_01a-104</t>
  </si>
  <si>
    <t>Rozvaděč RH - přípojnice PEN, PE, N komplet</t>
  </si>
  <si>
    <t>80022436</t>
  </si>
  <si>
    <t>741_01a-105</t>
  </si>
  <si>
    <t>Rozvaděč RH - svorka řadová RSA 2,5 A šroubová bílá  A121111</t>
  </si>
  <si>
    <t>-433381608</t>
  </si>
  <si>
    <t>741_01a-106</t>
  </si>
  <si>
    <t>Rozvaděč RH - svorka řadová RSA 16 A šroubová bílá  A161116</t>
  </si>
  <si>
    <t>236628910</t>
  </si>
  <si>
    <t>741_01a-107</t>
  </si>
  <si>
    <t>Rozvaděč RH - svorka řadová RSA 2,5 A šroubová sv.modrá  A121121</t>
  </si>
  <si>
    <t>-19156783</t>
  </si>
  <si>
    <t>741_01a-108</t>
  </si>
  <si>
    <t>Rozvaděč RH - svorka pro přip na sběrnic. hřeben 50mm</t>
  </si>
  <si>
    <t>-154529568</t>
  </si>
  <si>
    <t>741_01a-109</t>
  </si>
  <si>
    <t>Rozvaděč RH - 003923  SVODIČ PŘEPĚTÍ 4P typ 1+2 400V</t>
  </si>
  <si>
    <t>1568606916</t>
  </si>
  <si>
    <t>741_01a-110</t>
  </si>
  <si>
    <t>Rozvaděč RH - TX3 JISTIČ 1P B10 10000A</t>
  </si>
  <si>
    <t>-1990421420</t>
  </si>
  <si>
    <t>741_01a-111</t>
  </si>
  <si>
    <t>Rozvaděč RH - TX3 JISTIČ 1P B16 10000A</t>
  </si>
  <si>
    <t>-2025246819</t>
  </si>
  <si>
    <t>741_01a-112</t>
  </si>
  <si>
    <t>Rozvaděč RH - TX3 JISTIČ 1P B6 10000A</t>
  </si>
  <si>
    <t>2131092485</t>
  </si>
  <si>
    <t>741_01a-113</t>
  </si>
  <si>
    <t>Rozvaděč RH - TX3 JISTIČ 1P C10 10000A</t>
  </si>
  <si>
    <t>-1288778784</t>
  </si>
  <si>
    <t>741_01a-114</t>
  </si>
  <si>
    <t>Rozvaděč RH - TX3 JISTIČ 3P B16 10000A</t>
  </si>
  <si>
    <t>-2085480561</t>
  </si>
  <si>
    <t>741_01a-115</t>
  </si>
  <si>
    <t>Rozvaděč RH - TX3 JISTIČ 3P C16 10000A</t>
  </si>
  <si>
    <t>1037208274</t>
  </si>
  <si>
    <t>741_01a-116</t>
  </si>
  <si>
    <t>Rozvaděč RH - TX3 JISTIČ 3P C10 10000A</t>
  </si>
  <si>
    <t>-338548819</t>
  </si>
  <si>
    <t>741_01a-117</t>
  </si>
  <si>
    <t>Rozvaděč RH - TX3 JISTIČ 3P B63 10000A</t>
  </si>
  <si>
    <t>-1471788877</t>
  </si>
  <si>
    <t>741_01a-118</t>
  </si>
  <si>
    <t>Rozvaděč RH - chránič komb ADA516D 1P+N 10kA/16A/0,03A/chaB typA</t>
  </si>
  <si>
    <t>-13018726</t>
  </si>
  <si>
    <t>741_01a-119</t>
  </si>
  <si>
    <t>Rozvaděč RH - TX3 CHRÁNIČ 4P 25A 30MA A-G/HPI</t>
  </si>
  <si>
    <t>-120492504</t>
  </si>
  <si>
    <t>741_01a-120</t>
  </si>
  <si>
    <t>Rozvaděč RH - napájecí zdroj AC230V/DC12V/2A domácí tlf. na DIN</t>
  </si>
  <si>
    <t>1581282677</t>
  </si>
  <si>
    <t>741_01a_mtž-001</t>
  </si>
  <si>
    <t>montáž rozvaděče</t>
  </si>
  <si>
    <t>-1340035526</t>
  </si>
  <si>
    <t>741_01a_mtž-002</t>
  </si>
  <si>
    <t>podružný materiál</t>
  </si>
  <si>
    <t>1121243529</t>
  </si>
  <si>
    <t>741_01a_mtž-003</t>
  </si>
  <si>
    <t>Výroba rozvaděče</t>
  </si>
  <si>
    <t>2042302407</t>
  </si>
  <si>
    <t>741_02</t>
  </si>
  <si>
    <t>Silnoproud - materiál elektromontážní</t>
  </si>
  <si>
    <t>741_02-001</t>
  </si>
  <si>
    <t>spínač bílá 10A/250Vstř řaz.1</t>
  </si>
  <si>
    <t>1020751365</t>
  </si>
  <si>
    <t>741_02-002</t>
  </si>
  <si>
    <t>rámeček krycí bílá 1přístroj</t>
  </si>
  <si>
    <t>-149753171</t>
  </si>
  <si>
    <t>741_02-003</t>
  </si>
  <si>
    <t>spínač bílá 10A/250Vstř řaz.5</t>
  </si>
  <si>
    <t>-1641978218</t>
  </si>
  <si>
    <t>741_02-004</t>
  </si>
  <si>
    <t>-391594513</t>
  </si>
  <si>
    <t>741_02-005</t>
  </si>
  <si>
    <t>přepínač bílá 10A/250Vstř řaz.6</t>
  </si>
  <si>
    <t>1908640213</t>
  </si>
  <si>
    <t>741_02-006</t>
  </si>
  <si>
    <t>-758011016</t>
  </si>
  <si>
    <t>741_02-007</t>
  </si>
  <si>
    <t>přepínač bílá 10A/250Vstř řaz.7</t>
  </si>
  <si>
    <t>1512705777</t>
  </si>
  <si>
    <t>741_02-008</t>
  </si>
  <si>
    <t>-1184663813</t>
  </si>
  <si>
    <t>741_02-009</t>
  </si>
  <si>
    <t>zásuvka 16A/230Vstř chráněná</t>
  </si>
  <si>
    <t>1865813235</t>
  </si>
  <si>
    <t>741_02-010</t>
  </si>
  <si>
    <t>zásuvka 16A/250Vstř</t>
  </si>
  <si>
    <t>1233839684</t>
  </si>
  <si>
    <t>741_02-011</t>
  </si>
  <si>
    <t>574367596</t>
  </si>
  <si>
    <t>741_02-012</t>
  </si>
  <si>
    <t>rámeček krycí bílá 2x vodoro</t>
  </si>
  <si>
    <t>-1837853778</t>
  </si>
  <si>
    <t>741_02-013</t>
  </si>
  <si>
    <t>rámeček krycí bílá 3x vodoro</t>
  </si>
  <si>
    <t>-445946266</t>
  </si>
  <si>
    <t>741_02-014</t>
  </si>
  <si>
    <t>zásuvka 16A/250Vstř 5518A-2999 IP44 clonky</t>
  </si>
  <si>
    <t>-120693712</t>
  </si>
  <si>
    <t>741_02-015</t>
  </si>
  <si>
    <t>spínač trojpólový IP65 400V/16A  např. BW325</t>
  </si>
  <si>
    <t>-1381537287</t>
  </si>
  <si>
    <t>741_02-016</t>
  </si>
  <si>
    <t>krabice univerzální/odbočná KU68-1902 vč.KO68</t>
  </si>
  <si>
    <t>1567126990</t>
  </si>
  <si>
    <t>741_02-017</t>
  </si>
  <si>
    <t>krabice přístrojová KP67/1</t>
  </si>
  <si>
    <t>-1810130157</t>
  </si>
  <si>
    <t>741_02-018</t>
  </si>
  <si>
    <t>krabice přístrojová KP67/2</t>
  </si>
  <si>
    <t>-612850985</t>
  </si>
  <si>
    <t>741_02-019</t>
  </si>
  <si>
    <t>krabice přístrojová KP67/3</t>
  </si>
  <si>
    <t>1264806401</t>
  </si>
  <si>
    <t>741_02-020</t>
  </si>
  <si>
    <t>ekvipotenciální svorkovnice EPS 1 s krytem</t>
  </si>
  <si>
    <t>1313829181</t>
  </si>
  <si>
    <t>741_02-021</t>
  </si>
  <si>
    <t>svorka Wago 273-100  3x1,5mm2 krabicová bezšroubo</t>
  </si>
  <si>
    <t>-818166388</t>
  </si>
  <si>
    <t>741_02-022</t>
  </si>
  <si>
    <t>svorka Wago 273-101  5x1,5mm2 krabicová bezšroubo</t>
  </si>
  <si>
    <t>-1732543844</t>
  </si>
  <si>
    <t>741_02-023</t>
  </si>
  <si>
    <t>svorka Wago 273-104  3x2,5mm2 krabicová bezšroubo</t>
  </si>
  <si>
    <t>1488780007</t>
  </si>
  <si>
    <t>741_02-024</t>
  </si>
  <si>
    <t>trubka ohebná PVC 2320</t>
  </si>
  <si>
    <t>1627402357</t>
  </si>
  <si>
    <t>741_02-025</t>
  </si>
  <si>
    <t>lišta vkládací LV 11x10</t>
  </si>
  <si>
    <t>1962336483</t>
  </si>
  <si>
    <t>741_02-026</t>
  </si>
  <si>
    <t>lišta vkládací LV 24x22</t>
  </si>
  <si>
    <t>-2025221590</t>
  </si>
  <si>
    <t>741_02-027</t>
  </si>
  <si>
    <t>podružný materiál k lištám</t>
  </si>
  <si>
    <t>1416695325</t>
  </si>
  <si>
    <t>741_02-028</t>
  </si>
  <si>
    <t>vedení FeZn pr.10mm(0,63kg/m)</t>
  </si>
  <si>
    <t>748827950</t>
  </si>
  <si>
    <t>741_02-029</t>
  </si>
  <si>
    <t>vodič CY 6 zž /H07V-U/</t>
  </si>
  <si>
    <t>-1239181804</t>
  </si>
  <si>
    <t>741_02-030</t>
  </si>
  <si>
    <t>kabel 1kV CYKY 4x50</t>
  </si>
  <si>
    <t>2045438755</t>
  </si>
  <si>
    <t>741_02-031</t>
  </si>
  <si>
    <t>kabel CYKY-J 3x1,5</t>
  </si>
  <si>
    <t>-373507528</t>
  </si>
  <si>
    <t>741_02-032</t>
  </si>
  <si>
    <t>kabel CYKY-O 3x1,5</t>
  </si>
  <si>
    <t>1117652341</t>
  </si>
  <si>
    <t>741_02-033</t>
  </si>
  <si>
    <t>kabel CYKY-J 3x2,5</t>
  </si>
  <si>
    <t>1530204213</t>
  </si>
  <si>
    <t>741_02-034</t>
  </si>
  <si>
    <t>kabel CYKY-O 5x1,5</t>
  </si>
  <si>
    <t>235390473</t>
  </si>
  <si>
    <t>741_02-035</t>
  </si>
  <si>
    <t>kabel CYKY-J 5x2,5</t>
  </si>
  <si>
    <t>479433282</t>
  </si>
  <si>
    <t>741_02-036</t>
  </si>
  <si>
    <t>kabel CYKY-J 5x16</t>
  </si>
  <si>
    <t>1482754095</t>
  </si>
  <si>
    <t>741_02-037</t>
  </si>
  <si>
    <t>šňůra CGSG 3x2,5</t>
  </si>
  <si>
    <t>141420301</t>
  </si>
  <si>
    <t>741_02-038</t>
  </si>
  <si>
    <t>svorka zemnící ZSA16</t>
  </si>
  <si>
    <t>-1079510221</t>
  </si>
  <si>
    <t>741_02-039</t>
  </si>
  <si>
    <t>páska měděná uzemňovací ZSA16-délka 0,5 m</t>
  </si>
  <si>
    <t>1636283989</t>
  </si>
  <si>
    <t>741_02-040</t>
  </si>
  <si>
    <t>-758538208</t>
  </si>
  <si>
    <t>741_02-041</t>
  </si>
  <si>
    <t>podružný elektroinstalační materiál</t>
  </si>
  <si>
    <t>2058807247</t>
  </si>
  <si>
    <t>741_02-042</t>
  </si>
  <si>
    <t>podružný materiál - popisovací, spojovací atd.</t>
  </si>
  <si>
    <t>-618815205</t>
  </si>
  <si>
    <t>741_02-043</t>
  </si>
  <si>
    <t>vodič CY 25  /H07V-R/</t>
  </si>
  <si>
    <t>-937422005</t>
  </si>
  <si>
    <t>741_03</t>
  </si>
  <si>
    <t>Silnoproud - elektromontáže</t>
  </si>
  <si>
    <t>741_03_mtž-001</t>
  </si>
  <si>
    <t>svítidlo bytové stropní vč zapojení/1 zdroj</t>
  </si>
  <si>
    <t>-628077504</t>
  </si>
  <si>
    <t>741_03_mtž-002</t>
  </si>
  <si>
    <t>-535853181</t>
  </si>
  <si>
    <t>741_03_mtž-003</t>
  </si>
  <si>
    <t>690855871</t>
  </si>
  <si>
    <t>741_03_mtž-004</t>
  </si>
  <si>
    <t>797460629</t>
  </si>
  <si>
    <t>741_03_mtž-005</t>
  </si>
  <si>
    <t>769290230</t>
  </si>
  <si>
    <t>741_03_mtž-006</t>
  </si>
  <si>
    <t>781453365</t>
  </si>
  <si>
    <t>741_03_mtž-007</t>
  </si>
  <si>
    <t>-2051674120</t>
  </si>
  <si>
    <t>741_03_mtž-008</t>
  </si>
  <si>
    <t>-619774852</t>
  </si>
  <si>
    <t>741_03_mtž-009</t>
  </si>
  <si>
    <t>svítidlo přisazené vč zapojení/1 zdroj</t>
  </si>
  <si>
    <t>-1914379724</t>
  </si>
  <si>
    <t>741_03_mtž-010</t>
  </si>
  <si>
    <t>nouzové orientační svítidlo vč zapojení</t>
  </si>
  <si>
    <t>-754208248</t>
  </si>
  <si>
    <t>741_03_mtž-011</t>
  </si>
  <si>
    <t>spínač zapuštěný vč.zapojení 1pólový/řazení 1</t>
  </si>
  <si>
    <t>1727344016</t>
  </si>
  <si>
    <t>741_03_mtž-012</t>
  </si>
  <si>
    <t>přepínač zapuštěný vč.zapojení sériový/řazení 5-5A</t>
  </si>
  <si>
    <t>1051151651</t>
  </si>
  <si>
    <t>741_03_mtž-013</t>
  </si>
  <si>
    <t>přepínač zapuštěný vč.zapojení střídavý/řazení 6</t>
  </si>
  <si>
    <t>-1665907064</t>
  </si>
  <si>
    <t>741_03_mtž-014</t>
  </si>
  <si>
    <t>přepínač zapuštěný vč.zapojení křížový/řazení 7</t>
  </si>
  <si>
    <t>-893794516</t>
  </si>
  <si>
    <t>741_03_mtž-015</t>
  </si>
  <si>
    <t>zásuvka domovní zapuštěná vč.zapojení průběžně</t>
  </si>
  <si>
    <t>-871369735</t>
  </si>
  <si>
    <t>741_03_mtž-016</t>
  </si>
  <si>
    <t>-225823929</t>
  </si>
  <si>
    <t>741_03_mtž-017</t>
  </si>
  <si>
    <t>35297988</t>
  </si>
  <si>
    <t>741_03_mtž-018</t>
  </si>
  <si>
    <t>spínač 3pól/25A/400V(sporák přípoj)vč.zapoj nástěn</t>
  </si>
  <si>
    <t>2054680192</t>
  </si>
  <si>
    <t>741_03_mtž-019</t>
  </si>
  <si>
    <t>krabice odbočná bez svorkovnice a zapojení(-KO68)</t>
  </si>
  <si>
    <t>2040942078</t>
  </si>
  <si>
    <t>741_03_mtž-020</t>
  </si>
  <si>
    <t>krabice přístrojová bez zapojení</t>
  </si>
  <si>
    <t>1554697510</t>
  </si>
  <si>
    <t>741_03_mtž-021</t>
  </si>
  <si>
    <t>-1790522610</t>
  </si>
  <si>
    <t>741_03_mtž-022</t>
  </si>
  <si>
    <t>1516592018</t>
  </si>
  <si>
    <t>741_03_mtž-023</t>
  </si>
  <si>
    <t>ochranná svorkovnice(nulový můstek)vč.zapoj.do 25A</t>
  </si>
  <si>
    <t>835988344</t>
  </si>
  <si>
    <t>741_03_mtž-024</t>
  </si>
  <si>
    <t>trubka plast ohebná,pod omítkou,typ 2323/pr.23</t>
  </si>
  <si>
    <t>-1407460151</t>
  </si>
  <si>
    <t>741_03_mtž-025</t>
  </si>
  <si>
    <t>minilišta vkládací pevně uložená do š.20mm</t>
  </si>
  <si>
    <t>-16964718</t>
  </si>
  <si>
    <t>741_03_mtž-026</t>
  </si>
  <si>
    <t>lišta vkládací úplná pevně uložená do š.40mm</t>
  </si>
  <si>
    <t>2037300538</t>
  </si>
  <si>
    <t>741_03_mtž-027</t>
  </si>
  <si>
    <t>uzemňov.vedení v zemi úplná mtž FeZn pr.8-10mm</t>
  </si>
  <si>
    <t>-208273950</t>
  </si>
  <si>
    <t>741_03_mtž-028</t>
  </si>
  <si>
    <t>vodič Cu(-CY) pod omítkou do 1x16</t>
  </si>
  <si>
    <t>-1751119094</t>
  </si>
  <si>
    <t>741_03_mtž-029</t>
  </si>
  <si>
    <t>kabel Cu(-1kV CYKY)volně uložený do 3x70/4x50/5x35</t>
  </si>
  <si>
    <t>2074779734</t>
  </si>
  <si>
    <t>741_03_mtž-030</t>
  </si>
  <si>
    <t>kabel Cu(-CYKY) pod omítkou do 2x4/3x2,5/5x1,5</t>
  </si>
  <si>
    <t>95520395</t>
  </si>
  <si>
    <t>741_03_mtž-031</t>
  </si>
  <si>
    <t>1886791421</t>
  </si>
  <si>
    <t>741_03_mtž-032</t>
  </si>
  <si>
    <t>125273663</t>
  </si>
  <si>
    <t>741_03_mtž-033</t>
  </si>
  <si>
    <t>-93828755</t>
  </si>
  <si>
    <t>741_03_mtž-034</t>
  </si>
  <si>
    <t>kabel Cu(-CYKY) pod omítkou do 5x6</t>
  </si>
  <si>
    <t>-728527470</t>
  </si>
  <si>
    <t>741_03_mtž-035</t>
  </si>
  <si>
    <t>kabel Cu(-CYKY) pod omítkou do 5x16</t>
  </si>
  <si>
    <t>1782987117</t>
  </si>
  <si>
    <t>741_03_mtž-036</t>
  </si>
  <si>
    <t>šňůra střední volně ulož.do 2x6/4x4/5x2,5/7x1,5</t>
  </si>
  <si>
    <t>1012836354</t>
  </si>
  <si>
    <t>741_03_mtž-037</t>
  </si>
  <si>
    <t>svorka na potrubí vč.pásku (Bernard)</t>
  </si>
  <si>
    <t>1030191890</t>
  </si>
  <si>
    <t>741_03_mtž-038</t>
  </si>
  <si>
    <t>vodič Cu(-CY,CYA) volně uložený do 1x35</t>
  </si>
  <si>
    <t>-1581839989</t>
  </si>
  <si>
    <t>741_03_mtž-039</t>
  </si>
  <si>
    <t>ukončení v rozvaděči vč.zapojení vodiče do 2,5mm2</t>
  </si>
  <si>
    <t>1740657348</t>
  </si>
  <si>
    <t>741_03_mtž-040</t>
  </si>
  <si>
    <t>ukončení v rozvaděči vč.zapojení vodiče do 16mm2</t>
  </si>
  <si>
    <t>1346276224</t>
  </si>
  <si>
    <t>741_03_mtž-041</t>
  </si>
  <si>
    <t>ukončení v rozvaděči vč.zapojení vodiče do 25mm2</t>
  </si>
  <si>
    <t>385843116</t>
  </si>
  <si>
    <t>741_03_mtž-042</t>
  </si>
  <si>
    <t>ukončení na svorkovnici vodič do 16mm2</t>
  </si>
  <si>
    <t>57122267</t>
  </si>
  <si>
    <t>741_04</t>
  </si>
  <si>
    <t>Silnoproud - ostatní náklady</t>
  </si>
  <si>
    <t>741_04_001</t>
  </si>
  <si>
    <t>poplatek za recyklaci svítidla</t>
  </si>
  <si>
    <t>-2119253471</t>
  </si>
  <si>
    <t>741_04_002</t>
  </si>
  <si>
    <t>-585731710</t>
  </si>
  <si>
    <t>741_04_003</t>
  </si>
  <si>
    <t>11355874</t>
  </si>
  <si>
    <t>741_04_004</t>
  </si>
  <si>
    <t>-1849531932</t>
  </si>
  <si>
    <t>741_04_005</t>
  </si>
  <si>
    <t>-1609525635</t>
  </si>
  <si>
    <t>741_04_006</t>
  </si>
  <si>
    <t>-1772383230</t>
  </si>
  <si>
    <t>741_04_007</t>
  </si>
  <si>
    <t>-1515179880</t>
  </si>
  <si>
    <t>741_04_008</t>
  </si>
  <si>
    <t>1852781939</t>
  </si>
  <si>
    <t>741_04_009</t>
  </si>
  <si>
    <t>-1427434826</t>
  </si>
  <si>
    <t>741_04_010</t>
  </si>
  <si>
    <t>1588280121</t>
  </si>
  <si>
    <t>129</t>
  </si>
  <si>
    <t>741_04_011</t>
  </si>
  <si>
    <t>vybour.otvoru ve zdi/cihla/ do pr.60mm/tl.do 0,45m</t>
  </si>
  <si>
    <t>89363429</t>
  </si>
  <si>
    <t>130</t>
  </si>
  <si>
    <t>741_04_012</t>
  </si>
  <si>
    <t>vysekání rýhy/zeď/ hl.do 30mm/š.do 30mm</t>
  </si>
  <si>
    <t>-1464860452</t>
  </si>
  <si>
    <t>131</t>
  </si>
  <si>
    <t>741_04_013</t>
  </si>
  <si>
    <t>vysekání rýhy/zeď/ hl.do 30mm/š.do 70mm</t>
  </si>
  <si>
    <t>40927066</t>
  </si>
  <si>
    <t>132</t>
  </si>
  <si>
    <t>741_04_014</t>
  </si>
  <si>
    <t>omítka hladká rýhy ve stěně do 30mm vč.malty MV</t>
  </si>
  <si>
    <t>674088258</t>
  </si>
  <si>
    <t>133</t>
  </si>
  <si>
    <t>741_04_015</t>
  </si>
  <si>
    <t>omítka hladká rýhy ve stěně do 70mm vč.malty MV</t>
  </si>
  <si>
    <t>-1478116116</t>
  </si>
  <si>
    <t>134</t>
  </si>
  <si>
    <t>741_04_016</t>
  </si>
  <si>
    <t>vysekání rýhy/strop beton/ hl.30mm/š.30mm</t>
  </si>
  <si>
    <t>2062623861</t>
  </si>
  <si>
    <t>135</t>
  </si>
  <si>
    <t>741_04_017</t>
  </si>
  <si>
    <t>omítka hladká rýhy ve stropě do 30mm vč.malty MV</t>
  </si>
  <si>
    <t>1446560887</t>
  </si>
  <si>
    <t>741_05</t>
  </si>
  <si>
    <t>Silnoproud - revize, doprava, přesuny apod.</t>
  </si>
  <si>
    <t>136</t>
  </si>
  <si>
    <t>741_05_001</t>
  </si>
  <si>
    <t>revize</t>
  </si>
  <si>
    <t>-558500004</t>
  </si>
  <si>
    <t>137</t>
  </si>
  <si>
    <t>741_05_003</t>
  </si>
  <si>
    <t>doprava dodávek</t>
  </si>
  <si>
    <t>779560034</t>
  </si>
  <si>
    <t>138</t>
  </si>
  <si>
    <t>741_05_004</t>
  </si>
  <si>
    <t>přesun dodávek</t>
  </si>
  <si>
    <t>1647699055</t>
  </si>
  <si>
    <t>139</t>
  </si>
  <si>
    <t>741_05_005</t>
  </si>
  <si>
    <t>prořez materiálu</t>
  </si>
  <si>
    <t>-907104266</t>
  </si>
  <si>
    <t>140</t>
  </si>
  <si>
    <t>741_05_006</t>
  </si>
  <si>
    <t>materiál podružný</t>
  </si>
  <si>
    <t>973372162</t>
  </si>
  <si>
    <t>141</t>
  </si>
  <si>
    <t>741_05_007</t>
  </si>
  <si>
    <t>PPV pro elektromontáže</t>
  </si>
  <si>
    <t>770911617</t>
  </si>
  <si>
    <t>142</t>
  </si>
  <si>
    <t>741_05_008</t>
  </si>
  <si>
    <t>kompletační činnost</t>
  </si>
  <si>
    <t>-1605197664</t>
  </si>
  <si>
    <t>2_01_99 -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</si>
  <si>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</si>
  <si>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</si>
  <si>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</si>
  <si>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</si>
  <si>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</si>
  <si>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</si>
  <si>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</si>
  <si>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</si>
  <si>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</si>
  <si>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</si>
  <si>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</si>
  <si>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CS ÚRS 2014 01</t>
  </si>
  <si>
    <t>1024</t>
  </si>
  <si>
    <t>1966677843</t>
  </si>
  <si>
    <t>013254001</t>
  </si>
  <si>
    <t>Geodetické vytýčení stavby</t>
  </si>
  <si>
    <t>277619431</t>
  </si>
  <si>
    <t>VRN3</t>
  </si>
  <si>
    <t>Zařízení staveniště</t>
  </si>
  <si>
    <t>030001000</t>
  </si>
  <si>
    <t>Základní rozdělení průvodních činností a nákladů zařízení staveniště</t>
  </si>
  <si>
    <t>256918486</t>
  </si>
  <si>
    <t>VRN4</t>
  </si>
  <si>
    <t>Inženýrská činnost</t>
  </si>
  <si>
    <t>043002000</t>
  </si>
  <si>
    <t>Hlavní tituly průvodních činností a nákladů inženýrská činnost zkoušky a ostatní měření</t>
  </si>
  <si>
    <t>1513099930</t>
  </si>
  <si>
    <t>Poznámka k položce:
- měření osvětlení</t>
  </si>
  <si>
    <t>0430020001</t>
  </si>
  <si>
    <t>Koordinátor BOZP</t>
  </si>
  <si>
    <t>-919258999</t>
  </si>
  <si>
    <t>VRN7</t>
  </si>
  <si>
    <t>Provozní vlivy</t>
  </si>
  <si>
    <t>070001000</t>
  </si>
  <si>
    <t>Základní rozdělení průvodních činností a nákladů provozní vlivy</t>
  </si>
  <si>
    <t>783752839</t>
  </si>
  <si>
    <t>2.E_SO 02 - Školka</t>
  </si>
  <si>
    <t>1_02_1.1b - Architektonicko stavební řešení - výměna krytů těles UT</t>
  </si>
  <si>
    <t xml:space="preserve">    766 - Konstrukce truhlářské</t>
  </si>
  <si>
    <t>-841237944</t>
  </si>
  <si>
    <t>-1379868305</t>
  </si>
  <si>
    <t>0,43*14 'Přepočtené koeficientem množství</t>
  </si>
  <si>
    <t>1107754870</t>
  </si>
  <si>
    <t>766</t>
  </si>
  <si>
    <t>Konstrukce truhlářské</t>
  </si>
  <si>
    <t>766 R 825811</t>
  </si>
  <si>
    <t>Demontáž truhlářských výrobků - kryty topení</t>
  </si>
  <si>
    <t>-2112552296</t>
  </si>
  <si>
    <t>"1.NP"     23</t>
  </si>
  <si>
    <t>"2.NP"     20</t>
  </si>
  <si>
    <t>766699611</t>
  </si>
  <si>
    <t>Montáž ostatních truhlářských konstrukcí krytů topného tělesa dřevených povrchově upravených</t>
  </si>
  <si>
    <t>126209832</t>
  </si>
  <si>
    <t>1,9*0,9*10</t>
  </si>
  <si>
    <t>0,75*0,9*4</t>
  </si>
  <si>
    <t>0,95*0,9*2</t>
  </si>
  <si>
    <t>1,35*0,9*2</t>
  </si>
  <si>
    <t>"2.NP"</t>
  </si>
  <si>
    <t>605_R_001</t>
  </si>
  <si>
    <t>Kryty topných těles - včetně parapetu š=430mm a parapetní mřížky vel. 60x450mm - odhad (dle výběru investora)</t>
  </si>
  <si>
    <t>-400918649</t>
  </si>
  <si>
    <t>Poznámka k položce:
včetně konečných povrchových úprav
výměra - pohledová plocha</t>
  </si>
  <si>
    <t>998766201</t>
  </si>
  <si>
    <t>Přesun hmot pro konstrukce truhlářské stanovený procentní sazbou (%) z ceny vodorovná dopravní vzdálenost do 50 m v objektech výšky do 6 m</t>
  </si>
  <si>
    <t>-832245780</t>
  </si>
  <si>
    <t>1_02_4.1b - Zařízení pro vytápění staveb - výměna těles UT</t>
  </si>
  <si>
    <t>2040963648</t>
  </si>
  <si>
    <t>-1248933476</t>
  </si>
  <si>
    <t>1271614724</t>
  </si>
  <si>
    <t>6,1*14 'Přepočtené koeficientem množství</t>
  </si>
  <si>
    <t>-1457144462</t>
  </si>
  <si>
    <t>1445111572</t>
  </si>
  <si>
    <t>Demontáž 44 stávajících článkových topných těles (celkový počet článků - 662) v rekonstruovaných prostorách objektu školky, pak i demontáž všech přípojek ke stávajícím demontovaným topným tělesům v délce cca 1 m do DN 15 (odhad cca 170 m) – odhad demontovaného materiálu cca 6100 kg</t>
  </si>
  <si>
    <t>-108151808</t>
  </si>
  <si>
    <t>1542420696</t>
  </si>
  <si>
    <t>646454710</t>
  </si>
  <si>
    <t>Vypuštění, vyčištění a opětovné napuštění topné soustavy budovy objektu školky</t>
  </si>
  <si>
    <t>253665993</t>
  </si>
  <si>
    <t>819082472</t>
  </si>
  <si>
    <t>-298347039</t>
  </si>
  <si>
    <t>376443068</t>
  </si>
  <si>
    <t>-1907249613</t>
  </si>
  <si>
    <t>777-001a</t>
  </si>
  <si>
    <t>Otopné těleso připojení klasik 22-600/400</t>
  </si>
  <si>
    <t>1956072548</t>
  </si>
  <si>
    <t>-1526341184</t>
  </si>
  <si>
    <t>-935335883</t>
  </si>
  <si>
    <t>1390736910</t>
  </si>
  <si>
    <t>Otopné těleso připojení klasik 33-600/1800</t>
  </si>
  <si>
    <t>918569549</t>
  </si>
  <si>
    <t>379228116</t>
  </si>
  <si>
    <t>1347689616</t>
  </si>
  <si>
    <t>-1341715190</t>
  </si>
  <si>
    <t>-1804579485</t>
  </si>
  <si>
    <t>275157771</t>
  </si>
  <si>
    <t>-1599112488</t>
  </si>
  <si>
    <t>Pomocný ocelový materiál pro uchycení potrubí – konzole, třmeny, objímky, nastřelovací šrouby, matice, hmoždinky, ostatní spojovací materiál atd. - přesný počet bude stanoven na stavbě při montáži – cca  30 kg</t>
  </si>
  <si>
    <t>310919079</t>
  </si>
  <si>
    <t>1_02_99 - Vedlejší a ostatní náklady</t>
  </si>
  <si>
    <t>1409122424</t>
  </si>
  <si>
    <t>-1454147218</t>
  </si>
  <si>
    <t>-322323832</t>
  </si>
  <si>
    <t>937788894</t>
  </si>
  <si>
    <t>2.E_SO 04 - Jesle</t>
  </si>
  <si>
    <t>2_04_1.1 - Architektonicko stavební řešení</t>
  </si>
  <si>
    <t xml:space="preserve">    751 - Vzduchotechnika</t>
  </si>
  <si>
    <t xml:space="preserve">    763 - Konstrukce suché výstavby</t>
  </si>
  <si>
    <t xml:space="preserve">    781 - Dokončovací práce - obklady</t>
  </si>
  <si>
    <t>611335221</t>
  </si>
  <si>
    <t>Cementová omítka jednotlivých malých ploch štuková na stropech, plochy jednotlivě do 0,09 m2</t>
  </si>
  <si>
    <t>-1255195604</t>
  </si>
  <si>
    <t>612135001</t>
  </si>
  <si>
    <t>Vyrovnání nerovností podkladu vnitřních omítaných ploch maltou, tloušťky do 10 mm vápenocementovou stěn</t>
  </si>
  <si>
    <t>1592457997</t>
  </si>
  <si>
    <t>"1.05"     3,4*0,6</t>
  </si>
  <si>
    <t>"1.16a"     11,9*1,4</t>
  </si>
  <si>
    <t>"1.16b"     22,1*1,4</t>
  </si>
  <si>
    <t>"2.02"     3,4*0,6</t>
  </si>
  <si>
    <t>612325121</t>
  </si>
  <si>
    <t>Vápenocementová nebo vápenná omítka rýh štuková ve stěnách, šířky rýhy do 150 mm</t>
  </si>
  <si>
    <t>348180870</t>
  </si>
  <si>
    <t>"1.13"      3,2</t>
  </si>
  <si>
    <t>"2.12"      3,2</t>
  </si>
  <si>
    <t>165101920</t>
  </si>
  <si>
    <t>631311121</t>
  </si>
  <si>
    <t>Doplnění dosavadních mazanin prostým betonem s dodáním hmot, bez potěru, plochy jednotlivě do 1 m2 a tl. do 80 mm</t>
  </si>
  <si>
    <t>1187741421</t>
  </si>
  <si>
    <t>0,3*0,3*0,1*5</t>
  </si>
  <si>
    <t>1873493884</t>
  </si>
  <si>
    <t>"1.02"     3,73</t>
  </si>
  <si>
    <t>"1.05"     8,17</t>
  </si>
  <si>
    <t>"1.16a"     6,74</t>
  </si>
  <si>
    <t>"1.16b"     16,2</t>
  </si>
  <si>
    <t>"2.02"     12,36</t>
  </si>
  <si>
    <t>-1087147348</t>
  </si>
  <si>
    <t>1,5*1,5*2*2</t>
  </si>
  <si>
    <t>"větrací potrubí"</t>
  </si>
  <si>
    <t>1,5*1,5*2*3</t>
  </si>
  <si>
    <t>-429327180</t>
  </si>
  <si>
    <t>"1.04"     3,41</t>
  </si>
  <si>
    <t>"1.06"     8,35</t>
  </si>
  <si>
    <t>"1.07"     2,66</t>
  </si>
  <si>
    <t>"1.08"     2,78</t>
  </si>
  <si>
    <t>"1.09"     15,58</t>
  </si>
  <si>
    <t>"1.09a"     2,88</t>
  </si>
  <si>
    <t>"1.10"     3,6</t>
  </si>
  <si>
    <t>"1.11"     1,1</t>
  </si>
  <si>
    <t>"1.12"     0,69</t>
  </si>
  <si>
    <t>"1.13"     3,16</t>
  </si>
  <si>
    <t>"1.14a"     16,57</t>
  </si>
  <si>
    <t>"1.14b"     7,58</t>
  </si>
  <si>
    <t>"1.14c"     2,78</t>
  </si>
  <si>
    <t>"1.14d"     4,3</t>
  </si>
  <si>
    <t>"1.15"     45,7</t>
  </si>
  <si>
    <t>"1.17"     54,66</t>
  </si>
  <si>
    <t>"2.04"     3,42</t>
  </si>
  <si>
    <t>"2.05"     8,5</t>
  </si>
  <si>
    <t>"2.06"     2,88</t>
  </si>
  <si>
    <t>"2.07"     2,88</t>
  </si>
  <si>
    <t>"2.08"     19,58</t>
  </si>
  <si>
    <t>"2.09"     3,3</t>
  </si>
  <si>
    <t>"2.10"     1,1</t>
  </si>
  <si>
    <t>"2.11"     0,69</t>
  </si>
  <si>
    <t>"2.12"     3,85</t>
  </si>
  <si>
    <t>"2.13"     63,57</t>
  </si>
  <si>
    <t>"2.14"     28,8</t>
  </si>
  <si>
    <t>"2.15"     10,7</t>
  </si>
  <si>
    <t>"2.16"     53,65</t>
  </si>
  <si>
    <t>962031132</t>
  </si>
  <si>
    <t>Bourání příček z cihel, tvárnic nebo příčkovek z cihel pálených, plných nebo dutých na maltu vápennou nebo vápenocementovou, tl. do 100 mm</t>
  </si>
  <si>
    <t>-546243979</t>
  </si>
  <si>
    <t>"1.05"     (0,4+0,2)*3,2</t>
  </si>
  <si>
    <t>"1.07"     (0,5+0,25)*3,2</t>
  </si>
  <si>
    <t>"1.13"     0,3*3,2</t>
  </si>
  <si>
    <t>"2.02"     (0,4+0,2)*3,2</t>
  </si>
  <si>
    <t>"2.06"     (0,5+0,25)*3,2</t>
  </si>
  <si>
    <t>"2.08"     (0,25+0,25)*3,2</t>
  </si>
  <si>
    <t>"2.12"     0,3*3,2</t>
  </si>
  <si>
    <t>1701538042</t>
  </si>
  <si>
    <t>1312927729</t>
  </si>
  <si>
    <t>1469507521</t>
  </si>
  <si>
    <t>-1647082035</t>
  </si>
  <si>
    <t>"Větrací nástavce"</t>
  </si>
  <si>
    <t>3*2</t>
  </si>
  <si>
    <t>978059511</t>
  </si>
  <si>
    <t>Odsekání obkladů stěn včetně otlučení podkladní omítky až na zdivo z obkládaček vnitřních, z jakýchkoliv materiálů, plochy do 1 m2</t>
  </si>
  <si>
    <t>715295866</t>
  </si>
  <si>
    <t>1563149670</t>
  </si>
  <si>
    <t>1400634879</t>
  </si>
  <si>
    <t>8,282*14 'Přepočtené koeficientem množství</t>
  </si>
  <si>
    <t>2040678961</t>
  </si>
  <si>
    <t>1725337836</t>
  </si>
  <si>
    <t>-78479847</t>
  </si>
  <si>
    <t>"vpusti"</t>
  </si>
  <si>
    <t>"ventilační hlavice"</t>
  </si>
  <si>
    <t>0,6*0,6*3</t>
  </si>
  <si>
    <t>712300845</t>
  </si>
  <si>
    <t>Odstranění ze střech plochých do 10 st. doplňků ventilační hlavice</t>
  </si>
  <si>
    <t>51211917</t>
  </si>
  <si>
    <t>1458548275</t>
  </si>
  <si>
    <t>64681812</t>
  </si>
  <si>
    <t>-566854735</t>
  </si>
  <si>
    <t>-376701408</t>
  </si>
  <si>
    <t>1019068152</t>
  </si>
  <si>
    <t>"parozábrana"</t>
  </si>
  <si>
    <t>"větrací hlavice"</t>
  </si>
  <si>
    <t>0,8*0,8*3</t>
  </si>
  <si>
    <t>"krytina"</t>
  </si>
  <si>
    <t>1,0*1,0*3</t>
  </si>
  <si>
    <t>824114191</t>
  </si>
  <si>
    <t>Poznámka k položce:
SLOŽENÍ PÁSU
Úprava horního povrchu pásu: Jemnozrnný minerální posyp.
Asfaltová vrstva nad nosnou vložkou: Směs oxidovaného asfaltu s minerálními  plnivy v celkové tloušťce min.1 mm.
Nosná vložka: Nosná vložka ze skelné rohože.
Asfaltová vrstva pod nosnou vložkou: Směs oxidovaného asfaltu s minerálními plnivy v celkové tloušťce min.1 mm.
Úprava dolního povrchu pásu: Lehce tavitelná polymerní folie.
Balení: Pásy se dodávají v rolích o rozměrech 1m x 10m x 4,0mm.</t>
  </si>
  <si>
    <t>3,2*1,15 'Přepočtené koeficientem množství</t>
  </si>
  <si>
    <t>1461311562</t>
  </si>
  <si>
    <t>-1532571287</t>
  </si>
  <si>
    <t>5*1,15 'Přepočtené koeficientem množství</t>
  </si>
  <si>
    <t>340167658</t>
  </si>
  <si>
    <t>Poznámka k položce:
SLOŽENÍ PÁSU
Úprava horního povrchu pásu: Jemnozrnný minerální posyp
Asfaltová vrstva nad nosnou vložkou: Směs asfaltu modifikovaného elastomery s minerálními plnivy v tloušťce min.1 mm
Nosná vložka: Nosná vložka ze skelné tkaniny
Asfaltová vrstva pod nosnou vložkou: Směs asfaltu modifikovaného elastomery s minerálními plnivy v tloušťce min.1 mm
Úprava dolního povrchu pásu: Lehce tavitelná polymerní folie.
Balení: Pásy se dodávají v rolích o rozměrech 1m x10,0 m x4,0 mm.</t>
  </si>
  <si>
    <t>1930978507</t>
  </si>
  <si>
    <t>1928589348</t>
  </si>
  <si>
    <t>1886395139</t>
  </si>
  <si>
    <t>1707830822</t>
  </si>
  <si>
    <t>0,6*0,6*4*3</t>
  </si>
  <si>
    <t>-1353923430</t>
  </si>
  <si>
    <t>7,2*1,02 'Přepočtené koeficientem množství</t>
  </si>
  <si>
    <t>-409457453</t>
  </si>
  <si>
    <t>-1095540505</t>
  </si>
  <si>
    <t>-684564461</t>
  </si>
  <si>
    <t>751</t>
  </si>
  <si>
    <t>Vzduchotechnika</t>
  </si>
  <si>
    <t>751 R 377011</t>
  </si>
  <si>
    <t>Mtž kuchyňského odsavače par - včetně napojení na elektro</t>
  </si>
  <si>
    <t>-2024713746</t>
  </si>
  <si>
    <t>R 001</t>
  </si>
  <si>
    <t>10.1 - Kuchyňský odsavač par nerezový, Vod = 205 m3/h, pod = 100 Pa, elektrický příkon 300 W, 230 V, váha - 10 kg, provedení - cirkulační</t>
  </si>
  <si>
    <t>1914179896</t>
  </si>
  <si>
    <t>998751201</t>
  </si>
  <si>
    <t>Přesun hmot pro vzduchotechniku stanovený procentní sazbou (%) z ceny vodorovná dopravní vzdálenost do 50 m v objektech výšky do 12 m</t>
  </si>
  <si>
    <t>-665726126</t>
  </si>
  <si>
    <t>763</t>
  </si>
  <si>
    <t>Konstrukce suché výstavby</t>
  </si>
  <si>
    <t>763111333</t>
  </si>
  <si>
    <t>Příčka ze sádrokartonových desek s nosnou konstrukcí z jednoduchých ocelových profilů UW, CW jednoduše opláštěná deskou impregnovanou H2 tl. 12,5 mm, příčka tl. 100 mm, profil 75 TI tl. 60 mm, EI 30, Rw 45 dB</t>
  </si>
  <si>
    <t>-552185418</t>
  </si>
  <si>
    <t>"1.16a"     1,15*2,6</t>
  </si>
  <si>
    <t>"1.16b"     1,0*2,6</t>
  </si>
  <si>
    <t>763111713</t>
  </si>
  <si>
    <t>Příčka ze sádrokartonových desek ostatní konstrukce a práce na příčkách ze sádrokartonových desek ukončení příčky ve volném prostoru</t>
  </si>
  <si>
    <t>490539558</t>
  </si>
  <si>
    <t>2,6</t>
  </si>
  <si>
    <t>763111717</t>
  </si>
  <si>
    <t>Příčka ze sádrokartonových desek ostatní konstrukce a práce na příčkách ze sádrokartonových desek základní penetrační nátěr</t>
  </si>
  <si>
    <t>170852840</t>
  </si>
  <si>
    <t>763111751</t>
  </si>
  <si>
    <t>Příčka ze sádrokartonových desek Příplatek k cenám za plochu do 6 m2 jednotlivě</t>
  </si>
  <si>
    <t>1806891285</t>
  </si>
  <si>
    <t>763121428</t>
  </si>
  <si>
    <t>Stěna předsazená ze sádrokartonových desek s nosnou konstrukcí z ocelových profilů CW, UW jednoduše opláštěná deskou impregnovanou H2 tl. 12,5 mm, bez TI, EI 15 stěna tl. 87,5 mm, profil 75</t>
  </si>
  <si>
    <t>-1716499525</t>
  </si>
  <si>
    <t>"zákryty stoupaček"</t>
  </si>
  <si>
    <t>"1.09"     (0,25+0,25)*3,2</t>
  </si>
  <si>
    <t>"1.11"     (0,3+0,3)*3,2</t>
  </si>
  <si>
    <t>"2.10"     (0,3+0,3)*3,2</t>
  </si>
  <si>
    <t>763121712</t>
  </si>
  <si>
    <t>Stěna předsazená ze sádrokartonových desek ostatní konstrukce a práce na předsazených stěnách ze sádrokartonových desek zalomení stěny</t>
  </si>
  <si>
    <t>-1573467061</t>
  </si>
  <si>
    <t>"1.05"     3,2</t>
  </si>
  <si>
    <t>"1.07"     3,2</t>
  </si>
  <si>
    <t>"1.09"     3,2</t>
  </si>
  <si>
    <t>"1.11"     3,2</t>
  </si>
  <si>
    <t>"2.02"     3,2</t>
  </si>
  <si>
    <t>"2.06"     3,2</t>
  </si>
  <si>
    <t>"2.08"     3,2</t>
  </si>
  <si>
    <t>"2.10"     3,2</t>
  </si>
  <si>
    <t>763121714</t>
  </si>
  <si>
    <t>Stěna předsazená ze sádrokartonových desek ostatní konstrukce a práce na předsazených stěnách ze sádrokartonových desek základní penetrační nátěr</t>
  </si>
  <si>
    <t>-1042816902</t>
  </si>
  <si>
    <t>763121715</t>
  </si>
  <si>
    <t>Stěna předsazená ze sádrokartonových desek ostatní konstrukce a práce na předsazených stěnách ze sádrokartonových desek úprava styku stěny a podhledu separační páskou se silikonem</t>
  </si>
  <si>
    <t>-1559449296</t>
  </si>
  <si>
    <t>"1.05"     (0,4+0,2)</t>
  </si>
  <si>
    <t>"1.07"     (0,5+0,25)</t>
  </si>
  <si>
    <t>"1.09"     (0,25+0,25)</t>
  </si>
  <si>
    <t>"1.11"     (0,3+0,3)</t>
  </si>
  <si>
    <t>"2.02"     (0,4+0,2)</t>
  </si>
  <si>
    <t>"2.06"     (0,5+0,25)</t>
  </si>
  <si>
    <t>"2.08"     (0,25+0,25)</t>
  </si>
  <si>
    <t>"2.10"     (0,3+0,3)</t>
  </si>
  <si>
    <t>763121751</t>
  </si>
  <si>
    <t>Stěna předsazená ze sádrokartonových desek Příplatek k cenám za plochu do 6 m2 jednotlivě</t>
  </si>
  <si>
    <t>-2004512936</t>
  </si>
  <si>
    <t>763172311</t>
  </si>
  <si>
    <t>Instalační technika pro konstrukce ze sádrokartonových desek montáž revizních dvířek velikost 200 x 200 mm</t>
  </si>
  <si>
    <t>330544494</t>
  </si>
  <si>
    <t>"1.07"     1</t>
  </si>
  <si>
    <t>"1.09"     1</t>
  </si>
  <si>
    <t>"1.11"     1</t>
  </si>
  <si>
    <t>"2.02"     1</t>
  </si>
  <si>
    <t>"2.06"     1</t>
  </si>
  <si>
    <t>"2.08"     1</t>
  </si>
  <si>
    <t>"2.10"     1</t>
  </si>
  <si>
    <t>590307100</t>
  </si>
  <si>
    <t>dvířka revizní s automatickým zámkem 200 x 200 mm</t>
  </si>
  <si>
    <t>-763603719</t>
  </si>
  <si>
    <t>Poznámka k položce:
S automatickým zámkem, bez požární odolnosti. Pro tloušťku opláštění 1x 12,5 mm.</t>
  </si>
  <si>
    <t>763181311</t>
  </si>
  <si>
    <t>Výplně otvorů konstrukcí ze sádrokartonových desek montáž zárubně kovové s příslušenstvím pro příčky výšky do 2,75 m nebo zátěže dveřního křídla do 25 kg, s profily CW a UW jednokřídlové</t>
  </si>
  <si>
    <t>-1616690773</t>
  </si>
  <si>
    <t>553315230</t>
  </si>
  <si>
    <t>zárubeň ocelová pro sádrokarton 100 900 L/P</t>
  </si>
  <si>
    <t>-954840683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</si>
  <si>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</si>
  <si>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</si>
  <si>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-1754274639</t>
  </si>
  <si>
    <t>766 R 001</t>
  </si>
  <si>
    <t>Dodávka a montáž kuch. linek L=2,1m včetně vybavení - odhad (dle výběru investora)</t>
  </si>
  <si>
    <t>-1402767314</t>
  </si>
  <si>
    <t>Poznámka k položce:
včetně myčky nádobí, indukčního dvouplotýnkového vařiče a chladničky (dle výběru investora)</t>
  </si>
  <si>
    <t>-1404461307</t>
  </si>
  <si>
    <t>"1.NP"       20</t>
  </si>
  <si>
    <t>"2.NP"       11</t>
  </si>
  <si>
    <t>766660002</t>
  </si>
  <si>
    <t>Montáž dveřních křídel dřevěných nebo plastových otevíravých do ocelové zárubně povrchově upravených jednokřídlových, šířky přes 800 mm</t>
  </si>
  <si>
    <t>-897764827</t>
  </si>
  <si>
    <t>"1.16a"    1</t>
  </si>
  <si>
    <t>611607360</t>
  </si>
  <si>
    <t>dveře vnitřní hladké ze2/3 zasklené 1křídlové bílé 90x197 cm</t>
  </si>
  <si>
    <t>1997004258</t>
  </si>
  <si>
    <t>Poznámka k položce:
- včetně zámku dozického
- včetně štítků a kliky - dle výběru investora</t>
  </si>
  <si>
    <t>-845029731</t>
  </si>
  <si>
    <t>1,5*0,9*5</t>
  </si>
  <si>
    <t>1,3*0,9*4</t>
  </si>
  <si>
    <t>0,7*0,9*5</t>
  </si>
  <si>
    <t>1,3*0,9*3</t>
  </si>
  <si>
    <t>1,7*0,9*2</t>
  </si>
  <si>
    <t>0,7*0,9*2</t>
  </si>
  <si>
    <t>289618364</t>
  </si>
  <si>
    <t>1527433046</t>
  </si>
  <si>
    <t>771474113</t>
  </si>
  <si>
    <t>Montáž soklíků z dlaždic keramických lepených flexibilním lepidlem rovných výšky přes 90 do 120 mm</t>
  </si>
  <si>
    <t>1636813768</t>
  </si>
  <si>
    <t>"1.02"     8,0</t>
  </si>
  <si>
    <t>"1.05"     13,2</t>
  </si>
  <si>
    <t>"2.02"     17,0</t>
  </si>
  <si>
    <t>-842416127</t>
  </si>
  <si>
    <t>-491913966</t>
  </si>
  <si>
    <t>"sokl"</t>
  </si>
  <si>
    <t>38,2/3*0,3*0,3</t>
  </si>
  <si>
    <t>"podlaha"</t>
  </si>
  <si>
    <t>47,2</t>
  </si>
  <si>
    <t>48,346*1,1 'Přepočtené koeficientem množství</t>
  </si>
  <si>
    <t>-703101564</t>
  </si>
  <si>
    <t>"sokl"      38,2*0,1</t>
  </si>
  <si>
    <t>"podlaha"      47,2</t>
  </si>
  <si>
    <t>2027726429</t>
  </si>
  <si>
    <t>-681595063</t>
  </si>
  <si>
    <t>781</t>
  </si>
  <si>
    <t>Dokončovací práce - obklady</t>
  </si>
  <si>
    <t>781414112</t>
  </si>
  <si>
    <t>Montáž obkladů vnitřních stěn z obkladaček a dekorů (listel) pórovinových lepených flexibilním lepidlem z obkladaček pravoúhlých přes 22 do 25 ks/m2</t>
  </si>
  <si>
    <t>-822271536</t>
  </si>
  <si>
    <t>"1.16b"     22,1*1,4+1,6*0,4</t>
  </si>
  <si>
    <t>597_R_610</t>
  </si>
  <si>
    <t>obkládačky keramické (bílé i barevné) 20 x 20 x 0,65 cm I. j. - odhad (dle výběru investora)</t>
  </si>
  <si>
    <t>-1681205417</t>
  </si>
  <si>
    <t>52,32*1,1 'Přepočtené koeficientem množství</t>
  </si>
  <si>
    <t>781419191</t>
  </si>
  <si>
    <t>Montáž obkladů vnitřních stěn z obkladaček a dekorů (listel) pórovinových Příplatek k cenám obkladaček za plochu do 10 m2 jednotlivě</t>
  </si>
  <si>
    <t>784589425</t>
  </si>
  <si>
    <t>781419194</t>
  </si>
  <si>
    <t>Montáž obkladů vnitřních stěn z obkladaček a dekorů (listel) pórovinových Příplatek k cenám obkladaček za vyrovnání nerovného povrchu</t>
  </si>
  <si>
    <t>506665027</t>
  </si>
  <si>
    <t>781491111</t>
  </si>
  <si>
    <t>Ostatní prvky plastové profily ukončovací a dilatační kladené do malty rohové</t>
  </si>
  <si>
    <t>217093731</t>
  </si>
  <si>
    <t>"1.05"     0,6</t>
  </si>
  <si>
    <t>"1.16a"     0</t>
  </si>
  <si>
    <t>"1.16b"     3*1,4+2*1,8</t>
  </si>
  <si>
    <t>"2.02"     0,6</t>
  </si>
  <si>
    <t>781491511</t>
  </si>
  <si>
    <t>Ostatní prvky plastové profily ukončovací a dilatační kladené do malty ukončovací</t>
  </si>
  <si>
    <t>1967903511</t>
  </si>
  <si>
    <t>"1.05"     (3,4+0,6)*2</t>
  </si>
  <si>
    <t>"1.16a"     11,9</t>
  </si>
  <si>
    <t>"1.16b"     22,1</t>
  </si>
  <si>
    <t>"2.02"     (3,4+0,6)*2</t>
  </si>
  <si>
    <t>781495111</t>
  </si>
  <si>
    <t>Ostatní prvky ostatní práce penetrace podkladu</t>
  </si>
  <si>
    <t>537652436</t>
  </si>
  <si>
    <t>781495115</t>
  </si>
  <si>
    <t>Ostatní prvky ostatní práce spárování silikonem</t>
  </si>
  <si>
    <t>-1161943238</t>
  </si>
  <si>
    <t>"1.05"     0,6*2</t>
  </si>
  <si>
    <t>"2.02"     0,6*2</t>
  </si>
  <si>
    <t>998781101</t>
  </si>
  <si>
    <t>Přesun hmot pro obklady keramické stanovený z hmotnosti přesunovaného materiálu vodorovná dopravní vzdálenost do 50 m v objektech výšky do 6 m</t>
  </si>
  <si>
    <t>1916468466</t>
  </si>
  <si>
    <t>783314101</t>
  </si>
  <si>
    <t>Základní nátěr zámečnických konstrukcí jednonásobný syntetický</t>
  </si>
  <si>
    <t>1479540305</t>
  </si>
  <si>
    <t>"zárubeň 900x1970x100mm"</t>
  </si>
  <si>
    <t>(2*1,97+0,9)*(0,1+2*0,05)*1</t>
  </si>
  <si>
    <t>783315101</t>
  </si>
  <si>
    <t>Mezinátěr zámečnických konstrukcí jednonásobný syntetický standardní</t>
  </si>
  <si>
    <t>-1079838559</t>
  </si>
  <si>
    <t>783317101</t>
  </si>
  <si>
    <t>Krycí nátěr (email) zámečnických konstrukcí jednonásobný syntetický standardní</t>
  </si>
  <si>
    <t>204753296</t>
  </si>
  <si>
    <t>863648609</t>
  </si>
  <si>
    <t>"1.02"     8,0*1,5</t>
  </si>
  <si>
    <t>"1.04"     7,4*1,5</t>
  </si>
  <si>
    <t>"1.05"     13,2*1,5</t>
  </si>
  <si>
    <t>"1.07"     7,2*1,5</t>
  </si>
  <si>
    <t>"1.08"     7,2*1,5</t>
  </si>
  <si>
    <t>"1.09"     17,7*1,5</t>
  </si>
  <si>
    <t>"1.09a"     6,8*1,5</t>
  </si>
  <si>
    <t>"1.10"     8,7*1,5</t>
  </si>
  <si>
    <t>"1.11"     4,4*1,5</t>
  </si>
  <si>
    <t>"1.12"     3,4*1,5</t>
  </si>
  <si>
    <t>"1.13"     9,7*1,5</t>
  </si>
  <si>
    <t>"1.14a"     19,5*1,5</t>
  </si>
  <si>
    <t>"1.14c"     6,7*1,5</t>
  </si>
  <si>
    <t>"1.15"     27,5*1,5</t>
  </si>
  <si>
    <t>"1.16a"     11,9*1,5</t>
  </si>
  <si>
    <t>"1.16b"     22,1*1,5</t>
  </si>
  <si>
    <t>"1.17"     30,2*1,5</t>
  </si>
  <si>
    <t>"2.02"     17,0*1,5</t>
  </si>
  <si>
    <t>"2.05"     13,3*1,5</t>
  </si>
  <si>
    <t>"2.07"     7,2*1,5</t>
  </si>
  <si>
    <t>"2.10"     4,4*1,5</t>
  </si>
  <si>
    <t>-2089479192</t>
  </si>
  <si>
    <t>2064181724</t>
  </si>
  <si>
    <t>"1.02"     3,73+8,0*(3,2-1,5)</t>
  </si>
  <si>
    <t>"1.04"     3,41+7,4*(3,2-1,5)</t>
  </si>
  <si>
    <t>"1.05"     8,17+13,2*(3,2-1,5)</t>
  </si>
  <si>
    <t>"1.06"     8,35+13,3*3,2</t>
  </si>
  <si>
    <t>"1.07"     2,66+7,2*(3,2-1,5)</t>
  </si>
  <si>
    <t>"1.08"     2,78+7,2*(3,2-1,5)</t>
  </si>
  <si>
    <t>"1.09"     15,58+17,7*(3,2-1,5)</t>
  </si>
  <si>
    <t>"1.09a"     2,88+6,8*(3,2-1,5)</t>
  </si>
  <si>
    <t>"1.10"     3,6+8,7*(3,2-1,5)</t>
  </si>
  <si>
    <t>"1.11"     1,1+4,4*(3,2-1,5)</t>
  </si>
  <si>
    <t>"1.12"     0,69+3,4*(3,2-1,5)</t>
  </si>
  <si>
    <t>"1.13"     3,16+9,7*(3,2-1,5)</t>
  </si>
  <si>
    <t>"1.14a"     16,57+19,5*(3,2-1,5)</t>
  </si>
  <si>
    <t>"1.14b"     7,58+12,2*(3,2-1,5)</t>
  </si>
  <si>
    <t>"1.14c"     2,78+6,7*(3,2-1,5)</t>
  </si>
  <si>
    <t>"1.14d"     4,3+8,8*(3,2-1,5)</t>
  </si>
  <si>
    <t>"1.15"     45,7+27,5*(3,2-1,5)</t>
  </si>
  <si>
    <t>"1.16a"     6,74+11,9*(3,2-1,5)</t>
  </si>
  <si>
    <t>"1.16b"     16,2+22,1*(3,2-1,5)</t>
  </si>
  <si>
    <t>"1.17"     54,66+30,2*(3,2-1,5)</t>
  </si>
  <si>
    <t>"2.02"     12,36+17,0*(3,2-1,5)</t>
  </si>
  <si>
    <t>"2.04"     3,42+7,4*3,2</t>
  </si>
  <si>
    <t>"2.05"     8,5+13,3*(3,2-1,5)</t>
  </si>
  <si>
    <t>"2.06"     2,88+7,2*(3,2-1,5)</t>
  </si>
  <si>
    <t>"2.07"     2,88+7,2*(3,2-1,5)</t>
  </si>
  <si>
    <t>"2.08"     19,58+17,8*3,2</t>
  </si>
  <si>
    <t>"2.09"     3,3+8,4*3,2</t>
  </si>
  <si>
    <t>"2.10"     1,1+4,4*(3,2-1,5)</t>
  </si>
  <si>
    <t>"2.11"     0,69+3,4*3,2</t>
  </si>
  <si>
    <t>"2.12"     3,85+9,6*(3,2-1,5)</t>
  </si>
  <si>
    <t>"2.13"     63,57+35,15*3,2</t>
  </si>
  <si>
    <t>"2.14"     28,8+21,6*3,2</t>
  </si>
  <si>
    <t>"2.15"     10,7+14,3*(3,2-1,5)</t>
  </si>
  <si>
    <t>"2.16"     53,65+28,2*3,2</t>
  </si>
  <si>
    <t>-1830568408</t>
  </si>
  <si>
    <t>-1045257012</t>
  </si>
  <si>
    <t>1784172025</t>
  </si>
  <si>
    <t>-1552201265</t>
  </si>
  <si>
    <t>425,92*2</t>
  </si>
  <si>
    <t>851,84*1,05 'Přepočtené koeficientem množství</t>
  </si>
  <si>
    <t>909009460</t>
  </si>
  <si>
    <t>1536943712</t>
  </si>
  <si>
    <t>1378,24*0,5</t>
  </si>
  <si>
    <t>784221151</t>
  </si>
  <si>
    <t>Malby z malířských směsí otěruvzdorných za sucha Příplatek k cenám dvojnásobných maleb na tónovacích automatech, v odstínu světlém</t>
  </si>
  <si>
    <t>-1300465675</t>
  </si>
  <si>
    <t>1378,24*0,25</t>
  </si>
  <si>
    <t>784221153</t>
  </si>
  <si>
    <t>Malby z malířských směsí otěruvzdorných za sucha Příplatek k cenám dvojnásobných maleb na tónovacích automatech, v odstínu středně sytém</t>
  </si>
  <si>
    <t>-259793090</t>
  </si>
  <si>
    <t>2_04_4.1 - Zařízení pro vytápění staveb</t>
  </si>
  <si>
    <t>-1706358210</t>
  </si>
  <si>
    <t>1170461497</t>
  </si>
  <si>
    <t>-1013294610</t>
  </si>
  <si>
    <t>3,9*14 'Přepočtené koeficientem množství</t>
  </si>
  <si>
    <t>693616410</t>
  </si>
  <si>
    <t>633376786</t>
  </si>
  <si>
    <t>Demontáž 27 stávajících článkových topných těles (celkový počet článků - 662), 4 stávajících deskových topných těles a  trubkových topných těles v rekonstruovaných prostorách objektu jeslí, pak i demontáž všech přípojek ke stávajícím demontovaným topným tělesům v délce cca 1 m do DN 15 (odhad cca 140 m) – odhad demontovaného materiálu cca 3900 kg</t>
  </si>
  <si>
    <t>-1024130694</t>
  </si>
  <si>
    <t>-637100521</t>
  </si>
  <si>
    <t>-1070374821</t>
  </si>
  <si>
    <t>Vypuštění, vyčištění a opětovné napuštění topné soustavy budovy objektu jeslí</t>
  </si>
  <si>
    <t>-528304301</t>
  </si>
  <si>
    <t>-308472551</t>
  </si>
  <si>
    <t>-1014400203</t>
  </si>
  <si>
    <t>2043056838</t>
  </si>
  <si>
    <t>-555089416</t>
  </si>
  <si>
    <t>333-003</t>
  </si>
  <si>
    <t>Stavební přípomoce - provedení protipožárních ucpávek v místech prostupů s různými požárními úseky</t>
  </si>
  <si>
    <t>1997276793</t>
  </si>
  <si>
    <t>1230586664</t>
  </si>
  <si>
    <t>777-002-1</t>
  </si>
  <si>
    <t>279924196</t>
  </si>
  <si>
    <t>777-002-2</t>
  </si>
  <si>
    <t>-1247825853</t>
  </si>
  <si>
    <t>777-002-3</t>
  </si>
  <si>
    <t>-167072918</t>
  </si>
  <si>
    <t>777-003-1</t>
  </si>
  <si>
    <t>Otopné těleso připojení klasik 33-600/1200</t>
  </si>
  <si>
    <t>1759822898</t>
  </si>
  <si>
    <t>777-003-2</t>
  </si>
  <si>
    <t>Otopné těleso připojení klasik 33-600/1400</t>
  </si>
  <si>
    <t>28718472</t>
  </si>
  <si>
    <t>777-003-3</t>
  </si>
  <si>
    <t>Otopné těleso připojení klasik 33-600/1600</t>
  </si>
  <si>
    <t>-1323627705</t>
  </si>
  <si>
    <t>1821447899</t>
  </si>
  <si>
    <t>-1714373073</t>
  </si>
  <si>
    <t>494668044</t>
  </si>
  <si>
    <t>1469804381</t>
  </si>
  <si>
    <t>-624354143</t>
  </si>
  <si>
    <t>-1751779560</t>
  </si>
  <si>
    <t>-200003828</t>
  </si>
  <si>
    <t>1919121983</t>
  </si>
  <si>
    <t>69331012</t>
  </si>
  <si>
    <t>-1464969098</t>
  </si>
  <si>
    <t>-856195120</t>
  </si>
  <si>
    <t>-1901071014</t>
  </si>
  <si>
    <t>-1853115571</t>
  </si>
  <si>
    <t>169591394</t>
  </si>
  <si>
    <t>348934076</t>
  </si>
  <si>
    <t>111-007a</t>
  </si>
  <si>
    <t>Axiální kompenzátor pro měděné potrubí 42 mm</t>
  </si>
  <si>
    <t>565422607</t>
  </si>
  <si>
    <t>-1573509098</t>
  </si>
  <si>
    <t>-1268806659</t>
  </si>
  <si>
    <t>-955685117</t>
  </si>
  <si>
    <t>1408709267</t>
  </si>
  <si>
    <t>1962838785</t>
  </si>
  <si>
    <t>1191153825</t>
  </si>
  <si>
    <t>1389496782</t>
  </si>
  <si>
    <t>-583355834</t>
  </si>
  <si>
    <t>-824270334</t>
  </si>
  <si>
    <t>Pomocný ocelový materiál pro uchycení potrubí – konzole, třmeny, objímky, nastřelovací šrouby, matice, hmoždinky, ostatní spojovací materiál atd. - přesný počet bude stanoven na stavbě při montáži – cca  180 kg</t>
  </si>
  <si>
    <t>317993822</t>
  </si>
  <si>
    <t>-1561730904</t>
  </si>
  <si>
    <t>2_04_4.3 - Zařízení zdravotně technických instalací</t>
  </si>
  <si>
    <t>1740782778</t>
  </si>
  <si>
    <t>-253319820</t>
  </si>
  <si>
    <t>4,818*14 'Přepočtené koeficientem množství</t>
  </si>
  <si>
    <t>-440182709</t>
  </si>
  <si>
    <t>713411141</t>
  </si>
  <si>
    <t>Montáž izolace tepelné potrubí a ohybů pásy nebo rohožemi s povrchovou úpravou hliníkovou fólií připevněnými samolepící hliníkovou páskou potrubí jednovrstvá</t>
  </si>
  <si>
    <t>-307993284</t>
  </si>
  <si>
    <t>(Pi*(0,04+2*0,06+2*0,0001)*3,1)</t>
  </si>
  <si>
    <t>631516720</t>
  </si>
  <si>
    <t>rohož izolační lamelová s jednostrannou Al fólií 55 kg/m3 tl.60 mm</t>
  </si>
  <si>
    <t>-1967707175</t>
  </si>
  <si>
    <t>1,56*1,05 'Přepočtené koeficientem množství</t>
  </si>
  <si>
    <t>-1243841552</t>
  </si>
  <si>
    <t>-185273894</t>
  </si>
  <si>
    <t>"75"      7,5*1</t>
  </si>
  <si>
    <t>"100"      7,5*2</t>
  </si>
  <si>
    <t>1442597722</t>
  </si>
  <si>
    <t>"125"      7,5*2</t>
  </si>
  <si>
    <t>-1415744302</t>
  </si>
  <si>
    <t>3,5*2</t>
  </si>
  <si>
    <t>721173704</t>
  </si>
  <si>
    <t>Potrubí z plastových trub polyetylenové svařované odpadní (svislé) DN 70</t>
  </si>
  <si>
    <t>-1220238410</t>
  </si>
  <si>
    <t>7,5*1</t>
  </si>
  <si>
    <t>721173706</t>
  </si>
  <si>
    <t>Potrubí z plastových trub polyetylenové svařované odpadní (svislé) DN 100</t>
  </si>
  <si>
    <t>-1525759993</t>
  </si>
  <si>
    <t>7,5*2</t>
  </si>
  <si>
    <t>721173707</t>
  </si>
  <si>
    <t>Potrubí z plastových trub polyetylenové svařované odpadní (svislé) DN 125</t>
  </si>
  <si>
    <t>991242152</t>
  </si>
  <si>
    <t>1636811582</t>
  </si>
  <si>
    <t>(0,5*6+0,5*2+2,5*2)*1,1</t>
  </si>
  <si>
    <t>721173723</t>
  </si>
  <si>
    <t>Potrubí z plastových trub polyetylenové svařované připojovací DN 50</t>
  </si>
  <si>
    <t>-1298078703</t>
  </si>
  <si>
    <t>(0,6*3)*1,1</t>
  </si>
  <si>
    <t>-453809130</t>
  </si>
  <si>
    <t>(0,5*6+0,5*2)*1,1</t>
  </si>
  <si>
    <t>-1997056027</t>
  </si>
  <si>
    <t>"U1"     5</t>
  </si>
  <si>
    <t>"Ui"      1</t>
  </si>
  <si>
    <t>"UM"    2</t>
  </si>
  <si>
    <t>721194105</t>
  </si>
  <si>
    <t>Vyměření přípojek na potrubí vyvedení a upevnění odpadních výpustek DN 50</t>
  </si>
  <si>
    <t>-1838915134</t>
  </si>
  <si>
    <t>"D"     2</t>
  </si>
  <si>
    <t>"AM"     2</t>
  </si>
  <si>
    <t>"S1"     1</t>
  </si>
  <si>
    <t>1054749584</t>
  </si>
  <si>
    <t>"WC1"      5</t>
  </si>
  <si>
    <t>"WCi"      1</t>
  </si>
  <si>
    <t>"DS"     2</t>
  </si>
  <si>
    <t>-1507527637</t>
  </si>
  <si>
    <t>304593916</t>
  </si>
  <si>
    <t>"4 - DS1"          1</t>
  </si>
  <si>
    <t>"8 - DS2"          1</t>
  </si>
  <si>
    <t>2066562387</t>
  </si>
  <si>
    <t>721273152</t>
  </si>
  <si>
    <t>Ventilační hlavice z polypropylenu (PP) DN 75 [HL 807]</t>
  </si>
  <si>
    <t>-1502535385</t>
  </si>
  <si>
    <t>"2"      1</t>
  </si>
  <si>
    <t>721273153</t>
  </si>
  <si>
    <t>Ventilační hlavice z polypropylenu (PP) DN 110 [HL 810]</t>
  </si>
  <si>
    <t>-611957252</t>
  </si>
  <si>
    <t>"3"      1</t>
  </si>
  <si>
    <t>"9"      1</t>
  </si>
  <si>
    <t>856309674</t>
  </si>
  <si>
    <t>15,0+7,5+15,0+9,9+1,98+4,4</t>
  </si>
  <si>
    <t>-747676368</t>
  </si>
  <si>
    <t>-1734284968</t>
  </si>
  <si>
    <t>-2021167178</t>
  </si>
  <si>
    <t>1403780623</t>
  </si>
  <si>
    <t>301494958</t>
  </si>
  <si>
    <t>1001654913</t>
  </si>
  <si>
    <t>141106549</t>
  </si>
  <si>
    <t>"větev A - SV"</t>
  </si>
  <si>
    <t>(5,5+4,5+1,0+0,5+1,0+0,5)*1,1</t>
  </si>
  <si>
    <t>"větev A - TUV"</t>
  </si>
  <si>
    <t>"větev C - SV"</t>
  </si>
  <si>
    <t>(4,0+0,5*5+3,0+6,0+1,0*4+0,5*2)*1,1</t>
  </si>
  <si>
    <t>"větev C - TUV"</t>
  </si>
  <si>
    <t>(3,0+6,0+1,0*4+0,5*2)*1,1</t>
  </si>
  <si>
    <t>"EO"       2,2</t>
  </si>
  <si>
    <t>"EO1"       2,2</t>
  </si>
  <si>
    <t>"EO2"       2,2</t>
  </si>
  <si>
    <t>"EO3"       2,2</t>
  </si>
  <si>
    <t>"EO4"       2,2</t>
  </si>
  <si>
    <t>-568681701</t>
  </si>
  <si>
    <t>(1,0)*1,1</t>
  </si>
  <si>
    <t>(2,0)*1,1</t>
  </si>
  <si>
    <t>-81404774</t>
  </si>
  <si>
    <t>(5,5)*1,1</t>
  </si>
  <si>
    <t>(5,5+2,0)*1,1</t>
  </si>
  <si>
    <t>-1650486187</t>
  </si>
  <si>
    <t>(2,5+4,0+4,5)*1,1</t>
  </si>
  <si>
    <t>1829511638</t>
  </si>
  <si>
    <t>"PPR 20x3,4"     77,55</t>
  </si>
  <si>
    <t>1893468008</t>
  </si>
  <si>
    <t>"PPR 25x4,2"      6,05</t>
  </si>
  <si>
    <t>"PPR 32x5,4"      14,3</t>
  </si>
  <si>
    <t>"PPR 40x6,7"      12,1</t>
  </si>
  <si>
    <t>-431292861</t>
  </si>
  <si>
    <t>-253552944</t>
  </si>
  <si>
    <t>-1340843718</t>
  </si>
  <si>
    <t>"U1"     5*2</t>
  </si>
  <si>
    <t>"Ui"     1*2</t>
  </si>
  <si>
    <t>"WCi"     1*1</t>
  </si>
  <si>
    <t>"WC1"     5*1</t>
  </si>
  <si>
    <t>"UM"     2*2</t>
  </si>
  <si>
    <t>"D"     2*2</t>
  </si>
  <si>
    <t>"AM"     2*2</t>
  </si>
  <si>
    <t>"S1"     1*2</t>
  </si>
  <si>
    <t>"EO"     1*2</t>
  </si>
  <si>
    <t>1638341642</t>
  </si>
  <si>
    <t>-761646773</t>
  </si>
  <si>
    <t>"Ui"     1</t>
  </si>
  <si>
    <t>"UM"     2</t>
  </si>
  <si>
    <t>-594085982</t>
  </si>
  <si>
    <t>"WC1"     5</t>
  </si>
  <si>
    <t>"WC"       2</t>
  </si>
  <si>
    <t>2104947004</t>
  </si>
  <si>
    <t>-62513887</t>
  </si>
  <si>
    <t>404362870</t>
  </si>
  <si>
    <t>-2097574509</t>
  </si>
  <si>
    <t>"větev C"     2</t>
  </si>
  <si>
    <t>"EO"     1</t>
  </si>
  <si>
    <t>-1030797606</t>
  </si>
  <si>
    <t>"větev A"     1</t>
  </si>
  <si>
    <t>722240125</t>
  </si>
  <si>
    <t>Armatury z plastických hmot kohouty (PPR) kulové DN 40</t>
  </si>
  <si>
    <t>1753977130</t>
  </si>
  <si>
    <t>"hlavní větev"      1</t>
  </si>
  <si>
    <t>-1494304127</t>
  </si>
  <si>
    <t>"EO"     2</t>
  </si>
  <si>
    <t>1743178445</t>
  </si>
  <si>
    <t>-1459870632</t>
  </si>
  <si>
    <t>77,55+6,05+14,3+12,1</t>
  </si>
  <si>
    <t>-862825400</t>
  </si>
  <si>
    <t>1344439444</t>
  </si>
  <si>
    <t>-1366206430</t>
  </si>
  <si>
    <t>-1479152712</t>
  </si>
  <si>
    <t>998722181</t>
  </si>
  <si>
    <t>Přesun hmot pro vnitřní vodovod stanovený z hmotnosti přesunovaného materiálu Příplatek k ceně za přesun prováděný bez použití mechanizace pro jakoukoliv výšku objektu</t>
  </si>
  <si>
    <t>1289455532</t>
  </si>
  <si>
    <t>725110811</t>
  </si>
  <si>
    <t>Demontáž klozetů splachovacích s nádrží nebo tlakovým splachovačem</t>
  </si>
  <si>
    <t>-887946041</t>
  </si>
  <si>
    <t>"WC1"</t>
  </si>
  <si>
    <t>"1.16a"     5</t>
  </si>
  <si>
    <t>"WCi"</t>
  </si>
  <si>
    <t>"1.16a"     1</t>
  </si>
  <si>
    <t>-649539290</t>
  </si>
  <si>
    <t>383362885</t>
  </si>
  <si>
    <t>-936150774</t>
  </si>
  <si>
    <t>-558666513</t>
  </si>
  <si>
    <t>1139002892</t>
  </si>
  <si>
    <t>725119121</t>
  </si>
  <si>
    <t>Zařízení záchodů montáž klozetových mís standardních</t>
  </si>
  <si>
    <t>103301520</t>
  </si>
  <si>
    <t>642_R_WC1</t>
  </si>
  <si>
    <t>WC1 - klozet keramický samostatně stojící ploché splachování odpad svislý, dětský - výška 35cm, bílý</t>
  </si>
  <si>
    <t>1811892135</t>
  </si>
  <si>
    <t>551673930</t>
  </si>
  <si>
    <t>sedátko klozetové duroplastové</t>
  </si>
  <si>
    <t>-441612386</t>
  </si>
  <si>
    <t>18541858</t>
  </si>
  <si>
    <t>"U1"</t>
  </si>
  <si>
    <t>"1.16b"     5</t>
  </si>
  <si>
    <t>"Ui"</t>
  </si>
  <si>
    <t>"1.16b"     1</t>
  </si>
  <si>
    <t>725210826</t>
  </si>
  <si>
    <t>Demontáž umyvadel bez výtokových armatur umývátek</t>
  </si>
  <si>
    <t>-2014867281</t>
  </si>
  <si>
    <t>"UM"</t>
  </si>
  <si>
    <t>725211701</t>
  </si>
  <si>
    <t>Umyvadla umývátka keramická se zápachovou uzávěrkou stěnová 400 mm</t>
  </si>
  <si>
    <t>650410433</t>
  </si>
  <si>
    <t>-1848041015</t>
  </si>
  <si>
    <t>642110230</t>
  </si>
  <si>
    <t>umyvadlo keramické závěsné bezbariérové 64 x 55 cm bílé</t>
  </si>
  <si>
    <t>1971194527</t>
  </si>
  <si>
    <t>642_R_1101</t>
  </si>
  <si>
    <t>U1 - umyvadlo keramické závěsné 50 x 42 cm bílé, dětské</t>
  </si>
  <si>
    <t>-195944552</t>
  </si>
  <si>
    <t>725249102</t>
  </si>
  <si>
    <t>Sprchové vaničky, boxy, kouty a zástěny montáž sprchových boxů</t>
  </si>
  <si>
    <t>-848176337</t>
  </si>
  <si>
    <t>554843100</t>
  </si>
  <si>
    <t>kout sprchový čtvercový posuvné dveře rozměr 800 výška 1850 mm</t>
  </si>
  <si>
    <t>1334877454</t>
  </si>
  <si>
    <t>725310823</t>
  </si>
  <si>
    <t>Demontáž dřezů jednodílných bez výtokových armatur vestavěných v kuchyňských sestavách</t>
  </si>
  <si>
    <t>1118250490</t>
  </si>
  <si>
    <t>"D"</t>
  </si>
  <si>
    <t>"1.05"     2</t>
  </si>
  <si>
    <t>"2.02"     2</t>
  </si>
  <si>
    <t>725311121</t>
  </si>
  <si>
    <t>Dřezy bez výtokových armatur jednoduché se zápachovou uzávěrkou nerezové s odkapávací plochou 560x480 mm a miskou</t>
  </si>
  <si>
    <t>353014522</t>
  </si>
  <si>
    <t>2093412107</t>
  </si>
  <si>
    <t>-1024631240</t>
  </si>
  <si>
    <t>541 _ R_EO3</t>
  </si>
  <si>
    <t>EO3 - el. stojatý bojler o objemu 30 litrů, 2,0 kW, 230V, IP44 včetně pojistného ventilu a konzol</t>
  </si>
  <si>
    <t>-1541567392</t>
  </si>
  <si>
    <t>725539203</t>
  </si>
  <si>
    <t>Elektrické ohřívače zásobníkové montáž tlakových ohřívačů závěsných (svislých nebo vodorovných) přes 50 do 80 l</t>
  </si>
  <si>
    <t>2060474736</t>
  </si>
  <si>
    <t>541 _ R_EO4</t>
  </si>
  <si>
    <t>EO4 - el. stojatý bojler o objemu 80 litrů, 2,0 kW, 230V, IP44 včetně pojistného ventilu a konzol</t>
  </si>
  <si>
    <t>-186776599</t>
  </si>
  <si>
    <t>1061837090</t>
  </si>
  <si>
    <t>541 _ R_EO</t>
  </si>
  <si>
    <t>EO - el. ležatý bojler o objemu 125 litrů, 2,2 kW, 230V, IP44 včetně pojistného ventilu a konzol</t>
  </si>
  <si>
    <t>-1734924491</t>
  </si>
  <si>
    <t>725539205</t>
  </si>
  <si>
    <t>Elektrické ohřívače zásobníkové montáž tlakových ohřívačů závěsných (svislých nebo vodorovných) přes 125 do 160 l</t>
  </si>
  <si>
    <t>-1266505482</t>
  </si>
  <si>
    <t>541 _ R_EO1</t>
  </si>
  <si>
    <t>EO1 - el. stojatý bojler o objemu 160 litrů, 2,2 kW, 230V, IP44 včetně pojistného ventilu a konzol</t>
  </si>
  <si>
    <t>2075454031</t>
  </si>
  <si>
    <t>2124941962</t>
  </si>
  <si>
    <t>541 _ R_EO2</t>
  </si>
  <si>
    <t>EO2 - el. ležatý bojler o objemu 200 litrů, 2,2 kW, 230V, IP44 včetně pojistného ventilu a konzol</t>
  </si>
  <si>
    <t>-811480048</t>
  </si>
  <si>
    <t>17094515</t>
  </si>
  <si>
    <t>-720983316</t>
  </si>
  <si>
    <t>"dřezová"       4</t>
  </si>
  <si>
    <t>"umyvadlová"       8</t>
  </si>
  <si>
    <t>725821326</t>
  </si>
  <si>
    <t>Baterie dřezové stojánkové pákové s otáčivým ústím a délkou ramínka 265 mm</t>
  </si>
  <si>
    <t>-2000899471</t>
  </si>
  <si>
    <t>1283306158</t>
  </si>
  <si>
    <t>725831313</t>
  </si>
  <si>
    <t>Baterie vanové nástěnné pákové s příslušenstvím a pohyblivým držákem</t>
  </si>
  <si>
    <t>1210843269</t>
  </si>
  <si>
    <t>69280103</t>
  </si>
  <si>
    <t>"UM"   2</t>
  </si>
  <si>
    <t>"D"       4</t>
  </si>
  <si>
    <t>479395819</t>
  </si>
  <si>
    <t>725861312</t>
  </si>
  <si>
    <t>Zápachové uzávěrky zařizovacích předmětů pro umyvadla podomítkové DN 40/50 [HL134]</t>
  </si>
  <si>
    <t>-113336433</t>
  </si>
  <si>
    <t>725862103</t>
  </si>
  <si>
    <t>Zápachové uzávěrky zařizovacích předmětů pro dřezy DN 40/50 [HL 100G]</t>
  </si>
  <si>
    <t>1916610363</t>
  </si>
  <si>
    <t>725865322</t>
  </si>
  <si>
    <t>Zápachové uzávěrky zařizovacích předmětů pro vany sprchových koutů s kulovým kloubem na odtoku DN 40/50 [HL 524] a přepadovou trubicí</t>
  </si>
  <si>
    <t>-559926613</t>
  </si>
  <si>
    <t>576585578</t>
  </si>
  <si>
    <t>2_04_4.4 - Zařízení silnoproudé elektrotechniky</t>
  </si>
  <si>
    <t xml:space="preserve">    741_01a - Silnoproud - dodávky zařízení - rozvaděč RS4</t>
  </si>
  <si>
    <t xml:space="preserve">    741_01c - Silnoproud - dodávky zařízení - rozvaděč RS7</t>
  </si>
  <si>
    <t>LED svítidlo ozn.Aa, 3300lm, 32W, 600x600, přisazené 12102411341 fi.EXX</t>
  </si>
  <si>
    <t>-1260929915</t>
  </si>
  <si>
    <t>LED svítidlo ozn.Ab, 1900lm, 20W, 600x600, přisazené 12102411321 fi.EXX</t>
  </si>
  <si>
    <t>-785870442</t>
  </si>
  <si>
    <t>LED svítidlo ozn.Ac, 6000lm, 55W, 600x600, přisazené 12102411321 fi.EXX</t>
  </si>
  <si>
    <t>-964385148</t>
  </si>
  <si>
    <t>1626342580</t>
  </si>
  <si>
    <t>LED svítidlo kruhové ozn.D, 24W, 1920lm IP44 přisazené fi.EXX</t>
  </si>
  <si>
    <t>-1140275925</t>
  </si>
  <si>
    <t>LED svítidlo kruhové ozn.E, 34W, IP44 přisaz. fi.EXX</t>
  </si>
  <si>
    <t>-1108093069</t>
  </si>
  <si>
    <t>LED svítidlo nástěnné ozn.J, IP44 přisaz.   fi.EXX</t>
  </si>
  <si>
    <t>1153185447</t>
  </si>
  <si>
    <t>24275065</t>
  </si>
  <si>
    <t>Elektroměrový rozvaděč zapuštěný, pro ČEZ, 3f, přímé měř. příprava pro HDO, jistič 3x50A, komplet ozn. RE2, RE3</t>
  </si>
  <si>
    <t>635657753</t>
  </si>
  <si>
    <t>Silnoproud - dodávky zařízení - rozvaděč RS4</t>
  </si>
  <si>
    <t>ZÁSLEPKA 5M RAL 9010</t>
  </si>
  <si>
    <t>-1089555502</t>
  </si>
  <si>
    <t>PRACTIBOX3 ROZV. 4X18M BÍLÉ D.</t>
  </si>
  <si>
    <t>1544943186</t>
  </si>
  <si>
    <t>TX3 JISTIČ 1P B6 10000A</t>
  </si>
  <si>
    <t>-1836211632</t>
  </si>
  <si>
    <t>TX3 JISTIČ 1P B10 10000A</t>
  </si>
  <si>
    <t>657477996</t>
  </si>
  <si>
    <t>TX3 JISTIČ 1P B16 10000A</t>
  </si>
  <si>
    <t>1618090904</t>
  </si>
  <si>
    <t>TX3 JISTIČ 3P B16 10000A</t>
  </si>
  <si>
    <t>121209492</t>
  </si>
  <si>
    <t>TX3 JISTIČ 3P B20 10000A</t>
  </si>
  <si>
    <t>-1174639708</t>
  </si>
  <si>
    <t>741_01a-107a</t>
  </si>
  <si>
    <t>TX3 JISTIČ 3P B40 10000A</t>
  </si>
  <si>
    <t>731315798</t>
  </si>
  <si>
    <t>TX3 JISTIČ 1P C16 10000A</t>
  </si>
  <si>
    <t>1245534546</t>
  </si>
  <si>
    <t>DX3 VYPÍNAČ 3P 63A 400V</t>
  </si>
  <si>
    <t>1041341282</t>
  </si>
  <si>
    <t>DX3 KOMB. 1+N B10 30MA AC 10KA</t>
  </si>
  <si>
    <t>1804601820</t>
  </si>
  <si>
    <t>DX3 KOMB. 1+N B16 30MA AC 10KA</t>
  </si>
  <si>
    <t>1145259118</t>
  </si>
  <si>
    <t xml:space="preserve">TX3 CHR.4P 25A 30MA AC       </t>
  </si>
  <si>
    <t>1435665970</t>
  </si>
  <si>
    <t>SVODIČ PŘEP. 3P 12,5/60KA B+C</t>
  </si>
  <si>
    <t>-682780820</t>
  </si>
  <si>
    <t>RELÉ PULZ.16A 1P 230V</t>
  </si>
  <si>
    <t>1384293385</t>
  </si>
  <si>
    <t>TRANSF. 220V/24V-12V 1/1,5A</t>
  </si>
  <si>
    <t>-1121227519</t>
  </si>
  <si>
    <t>svorky, propojovací lišty – komplet</t>
  </si>
  <si>
    <t>1814631806</t>
  </si>
  <si>
    <t>instalační materiál – komplet</t>
  </si>
  <si>
    <t>859076427</t>
  </si>
  <si>
    <t>výroba rozvaděče, zkoušky atd.</t>
  </si>
  <si>
    <t>-232236470</t>
  </si>
  <si>
    <t>741_01a_mtž-004</t>
  </si>
  <si>
    <t>instalace rozvaděče</t>
  </si>
  <si>
    <t>1699796209</t>
  </si>
  <si>
    <t>741_01c</t>
  </si>
  <si>
    <t>Silnoproud - dodávky zařízení - rozvaděč RS7</t>
  </si>
  <si>
    <t>741_01c-101</t>
  </si>
  <si>
    <t>ZÁSLEPKA 13M RAL 9010</t>
  </si>
  <si>
    <t>-86341051</t>
  </si>
  <si>
    <t>741_01c-102</t>
  </si>
  <si>
    <t>-987781712</t>
  </si>
  <si>
    <t>741_01c-103</t>
  </si>
  <si>
    <t>-2056768898</t>
  </si>
  <si>
    <t>741_01c-104</t>
  </si>
  <si>
    <t>-890128123</t>
  </si>
  <si>
    <t>741_01c-105</t>
  </si>
  <si>
    <t>-1154257772</t>
  </si>
  <si>
    <t>741_01c-106</t>
  </si>
  <si>
    <t>DX3 VYPÍNAČ 3P 32A 400V 3DIN</t>
  </si>
  <si>
    <t>928244081</t>
  </si>
  <si>
    <t>741_01c-107</t>
  </si>
  <si>
    <t>-1110199641</t>
  </si>
  <si>
    <t>741_01c-108</t>
  </si>
  <si>
    <t>-408236643</t>
  </si>
  <si>
    <t>741_01c-109</t>
  </si>
  <si>
    <t>SVODIČ PŘEPĚTÍ 3+N 40KA C</t>
  </si>
  <si>
    <t>-1497787933</t>
  </si>
  <si>
    <t>741_01c-110</t>
  </si>
  <si>
    <t>-616267171</t>
  </si>
  <si>
    <t>741_01c-111</t>
  </si>
  <si>
    <t>-2146543552</t>
  </si>
  <si>
    <t>741_01c-112</t>
  </si>
  <si>
    <t xml:space="preserve">ROZVODNICE 4X12M + DVEŘE </t>
  </si>
  <si>
    <t>-299613567</t>
  </si>
  <si>
    <t>741_01c_mtž-001</t>
  </si>
  <si>
    <t>-1848957288</t>
  </si>
  <si>
    <t>741_01c_mtž-002</t>
  </si>
  <si>
    <t>273800858</t>
  </si>
  <si>
    <t>741_01c_mtž-003</t>
  </si>
  <si>
    <t>2031494421</t>
  </si>
  <si>
    <t>741_01c_mtž-004</t>
  </si>
  <si>
    <t>1844620782</t>
  </si>
  <si>
    <t>-1084808849</t>
  </si>
  <si>
    <t>1163870492</t>
  </si>
  <si>
    <t>-716918489</t>
  </si>
  <si>
    <t>-1855445870</t>
  </si>
  <si>
    <t>dvoj. přepínač bílá 10A/250Vstř řaz.6+6</t>
  </si>
  <si>
    <t>-414474232</t>
  </si>
  <si>
    <t>107382434</t>
  </si>
  <si>
    <t>spínač (tlačítko) 10A/250Vstř IP44 řaz. 1/0 - komplet</t>
  </si>
  <si>
    <t>-1966018421</t>
  </si>
  <si>
    <t>zásuvka 16A/230Vstř chráněná clonky</t>
  </si>
  <si>
    <t>-259847888</t>
  </si>
  <si>
    <t>741_02-010a</t>
  </si>
  <si>
    <t>zásuvka 16A/250Vstř clonky</t>
  </si>
  <si>
    <t>889069373</t>
  </si>
  <si>
    <t>-1026530714</t>
  </si>
  <si>
    <t>954127989</t>
  </si>
  <si>
    <t>1388622683</t>
  </si>
  <si>
    <t>2020408492</t>
  </si>
  <si>
    <t>741_02-015a</t>
  </si>
  <si>
    <t>sporáková přípojka 25A/400Vstř nástěnná 39563-13C</t>
  </si>
  <si>
    <t>-1354390278</t>
  </si>
  <si>
    <t>1950856606</t>
  </si>
  <si>
    <t>-1884628920</t>
  </si>
  <si>
    <t>-2052554042</t>
  </si>
  <si>
    <t>285554204</t>
  </si>
  <si>
    <t>-772467784</t>
  </si>
  <si>
    <t>-1872693520</t>
  </si>
  <si>
    <t>-2065044031</t>
  </si>
  <si>
    <t>trubka ohebná PVC lpflex 2320</t>
  </si>
  <si>
    <t>1971157388</t>
  </si>
  <si>
    <t>750548339</t>
  </si>
  <si>
    <t>-672586123</t>
  </si>
  <si>
    <t>1691317937</t>
  </si>
  <si>
    <t>-1587482607</t>
  </si>
  <si>
    <t>2131868418</t>
  </si>
  <si>
    <t>741_02-029a</t>
  </si>
  <si>
    <t>vodič CY 10 zž /H07V-U/</t>
  </si>
  <si>
    <t>-108226438</t>
  </si>
  <si>
    <t>741_02-029b</t>
  </si>
  <si>
    <t>vodič CY 16 zž /H07V-U/</t>
  </si>
  <si>
    <t>345445007</t>
  </si>
  <si>
    <t>kabel CYKY-J 4x16</t>
  </si>
  <si>
    <t>1722414500</t>
  </si>
  <si>
    <t>-93462211</t>
  </si>
  <si>
    <t>1077071868</t>
  </si>
  <si>
    <t>-6573055</t>
  </si>
  <si>
    <t>-354554096</t>
  </si>
  <si>
    <t>-1913585237</t>
  </si>
  <si>
    <t>kabel CYKY-J 5x4</t>
  </si>
  <si>
    <t>-391119302</t>
  </si>
  <si>
    <t>741_02-036a</t>
  </si>
  <si>
    <t>kabel CYKY-J 5x10</t>
  </si>
  <si>
    <t>1092559240</t>
  </si>
  <si>
    <t>389892494</t>
  </si>
  <si>
    <t>-1494755542</t>
  </si>
  <si>
    <t>1387773075</t>
  </si>
  <si>
    <t>-19999809</t>
  </si>
  <si>
    <t>1341220152</t>
  </si>
  <si>
    <t>812486070</t>
  </si>
  <si>
    <t>-1947690418</t>
  </si>
  <si>
    <t>1010049256</t>
  </si>
  <si>
    <t>725785323</t>
  </si>
  <si>
    <t>-1855033513</t>
  </si>
  <si>
    <t>-1110855120</t>
  </si>
  <si>
    <t>162995125</t>
  </si>
  <si>
    <t>-614984597</t>
  </si>
  <si>
    <t>1204454902</t>
  </si>
  <si>
    <t>-1443559534</t>
  </si>
  <si>
    <t>přepínač zapuštěný vč.zapojení stříd/řazení 6+6</t>
  </si>
  <si>
    <t>-647651943</t>
  </si>
  <si>
    <t>-2083119455</t>
  </si>
  <si>
    <t>-2135656424</t>
  </si>
  <si>
    <t>974591094</t>
  </si>
  <si>
    <t>-1437627576</t>
  </si>
  <si>
    <t>1521976646</t>
  </si>
  <si>
    <t>-1589593987</t>
  </si>
  <si>
    <t>-945241137</t>
  </si>
  <si>
    <t>1350090422</t>
  </si>
  <si>
    <t>-1937410329</t>
  </si>
  <si>
    <t>1790136497</t>
  </si>
  <si>
    <t>125038659</t>
  </si>
  <si>
    <t>1758297114</t>
  </si>
  <si>
    <t>600512583</t>
  </si>
  <si>
    <t>-1197561724</t>
  </si>
  <si>
    <t>-1424360973</t>
  </si>
  <si>
    <t>-1916265477</t>
  </si>
  <si>
    <t>759788728</t>
  </si>
  <si>
    <t>1755334820</t>
  </si>
  <si>
    <t>355723823</t>
  </si>
  <si>
    <t>357061883</t>
  </si>
  <si>
    <t>781077342</t>
  </si>
  <si>
    <t>-1174899742</t>
  </si>
  <si>
    <t>-1239442269</t>
  </si>
  <si>
    <t>1056931871</t>
  </si>
  <si>
    <t>248531674</t>
  </si>
  <si>
    <t>-1834687178</t>
  </si>
  <si>
    <t>772112097</t>
  </si>
  <si>
    <t>846173151</t>
  </si>
  <si>
    <t>475348935</t>
  </si>
  <si>
    <t>108647796</t>
  </si>
  <si>
    <t>1948524428</t>
  </si>
  <si>
    <t>2070258388</t>
  </si>
  <si>
    <t>-1967349145</t>
  </si>
  <si>
    <t>-1352981015</t>
  </si>
  <si>
    <t>-1111196675</t>
  </si>
  <si>
    <t>944498171</t>
  </si>
  <si>
    <t>46961564</t>
  </si>
  <si>
    <t>242196266</t>
  </si>
  <si>
    <t>-1393764982</t>
  </si>
  <si>
    <t>1173450736</t>
  </si>
  <si>
    <t>145916401</t>
  </si>
  <si>
    <t>-91376105</t>
  </si>
  <si>
    <t>-1498299389</t>
  </si>
  <si>
    <t>-272810963</t>
  </si>
  <si>
    <t>143</t>
  </si>
  <si>
    <t>173758204</t>
  </si>
  <si>
    <t>2_04_99 - Vedlejší a ostatní náklady</t>
  </si>
  <si>
    <t>1484181990</t>
  </si>
  <si>
    <t>616332120</t>
  </si>
  <si>
    <t>043002001</t>
  </si>
  <si>
    <t>261607185</t>
  </si>
  <si>
    <t xml:space="preserve">Poznámka k položce:
- měření osvětlení
</t>
  </si>
  <si>
    <t>366169524</t>
  </si>
  <si>
    <t>-1705327808</t>
  </si>
  <si>
    <t>2.E_VU - Venkovní úpravy</t>
  </si>
  <si>
    <t>2.E_VU_01 - Venkovní úpravy - Spojovací chodník</t>
  </si>
  <si>
    <t xml:space="preserve">    3 -  Svislé a kompletní konstrukce</t>
  </si>
  <si>
    <t xml:space="preserve">    764 - Konstrukce klempířské</t>
  </si>
  <si>
    <t xml:space="preserve">    765 - Konstrukce pokrývačské</t>
  </si>
  <si>
    <t xml:space="preserve">    775 - Podlahy skládané</t>
  </si>
  <si>
    <t xml:space="preserve">    787 - Dokončovací práce - zasklívání</t>
  </si>
  <si>
    <t>113107111</t>
  </si>
  <si>
    <t>Odstranění podkladů nebo krytů s přemístěním hmot na skládku na vzdálenost do 3 m nebo s naložením na dopravní prostředek v ploše jednotlivě do 50 m2 z kameniva těženého, o tl. vrstvy do 100 mm</t>
  </si>
  <si>
    <t>-1077486735</t>
  </si>
  <si>
    <t>"výkop pro kanalizaci"</t>
  </si>
  <si>
    <t>2,6*0,3</t>
  </si>
  <si>
    <t>2,0*0,3</t>
  </si>
  <si>
    <t>"Patky na nájezdu"</t>
  </si>
  <si>
    <t>0,8*0,8*4</t>
  </si>
  <si>
    <t>"Patky"</t>
  </si>
  <si>
    <t>0,8*0,6*22</t>
  </si>
  <si>
    <t>113107130</t>
  </si>
  <si>
    <t>Odstranění podkladů nebo krytů s přemístěním hmot na skládku na vzdálenost do 3 m nebo s naložením na dopravní prostředek v ploše jednotlivě do 50 m2 z betonu prostého, o tl. vrstvy do 100 mm</t>
  </si>
  <si>
    <t>759291855</t>
  </si>
  <si>
    <t>113107141</t>
  </si>
  <si>
    <t>Odstranění podkladů nebo krytů s přemístěním hmot na skládku na vzdálenost do 3 m nebo s naložením na dopravní prostředek v ploše jednotlivě do 50 m2 živičných, o tl. vrstvy do 50 mm</t>
  </si>
  <si>
    <t>1724073683</t>
  </si>
  <si>
    <t>121112111</t>
  </si>
  <si>
    <t>Sejmutí ornice ručně s vodorovným přemístěním do 50 m na dočasné či trvalé skládky nebo na hromady v místě upotřebení tloušťky vrstvy do 150 mm</t>
  </si>
  <si>
    <t>1809648706</t>
  </si>
  <si>
    <t>"odstranění ornice"</t>
  </si>
  <si>
    <t>0,8*0,2*0,15*10</t>
  </si>
  <si>
    <t>-1178188674</t>
  </si>
  <si>
    <t>"Patky na nájezdu - odhad"</t>
  </si>
  <si>
    <t>0,8*0,8*(1,64-0,25)*0,5*4</t>
  </si>
  <si>
    <t>"Patky - odhad"</t>
  </si>
  <si>
    <t>0,6*0,6*0,8*22</t>
  </si>
  <si>
    <t>132112101</t>
  </si>
  <si>
    <t>Hloubení zapažených i nezapažených rýh šířky do 600 mm ručním nebo pneumatickým nářadím s urovnáním dna do předepsaného profilu a spádu v horninách tř. 1 a 2 soudržných</t>
  </si>
  <si>
    <t>726759585</t>
  </si>
  <si>
    <t>2,6*0,3*(0,5-0,25)</t>
  </si>
  <si>
    <t>2,0*0,3*(0,4-0,25)</t>
  </si>
  <si>
    <t>133102011</t>
  </si>
  <si>
    <t>Hloubení zapažených i nezapažených šachet plocha výkopu do 20 m2 ručním nebo pneumatickým nářadím s případným nutným přemístěním výkopku ve výkopišti v horninách soudržných tř. 1 a 2, plocha výkopu do 4 m2</t>
  </si>
  <si>
    <t>892807599</t>
  </si>
  <si>
    <t>0,8*(0,8-0,2)*(1,64-0,25)*8</t>
  </si>
  <si>
    <t>0,8*0,8*(1,64-0,25)*14</t>
  </si>
  <si>
    <t>"odpočet - bourané konstrukce"</t>
  </si>
  <si>
    <t>-0,6*0,6*0,8*22</t>
  </si>
  <si>
    <t>122347115</t>
  </si>
  <si>
    <t>0,285+13,235</t>
  </si>
  <si>
    <t>-1484485224</t>
  </si>
  <si>
    <t>13,52*5 'Přepočtené koeficientem množství</t>
  </si>
  <si>
    <t>-826481894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</si>
  <si>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</si>
  <si>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819790402</t>
  </si>
  <si>
    <t>8,115*5 'Přepočtené koeficientem množství</t>
  </si>
  <si>
    <t>-483525626</t>
  </si>
  <si>
    <t>129643006</t>
  </si>
  <si>
    <t>13,52*1,7 'Přepočtené koeficientem množství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</si>
  <si>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</si>
  <si>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</si>
  <si>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-49992265</t>
  </si>
  <si>
    <t>583312000</t>
  </si>
  <si>
    <t>štěrkopísek netříděný zásypový materiál</t>
  </si>
  <si>
    <t>307856212</t>
  </si>
  <si>
    <t>0,285*2 'Přepočtené koeficientem množství</t>
  </si>
  <si>
    <t>181301102</t>
  </si>
  <si>
    <t>Rozprostření a urovnání ornice v rovině nebo ve svahu sklonu do 1:5 při souvislé ploše do 500 m2, tl. vrstvy přes 100 do 150 mm</t>
  </si>
  <si>
    <t>-1969161787</t>
  </si>
  <si>
    <t>0,8*0,3*0,15*10</t>
  </si>
  <si>
    <t>181411131</t>
  </si>
  <si>
    <t>Založení trávníku na půdě předem připravené plochy do 1000 m2 výsevem včetně utažení parkového v rovině nebo na svahu do 1:5</t>
  </si>
  <si>
    <t>-1433061881</t>
  </si>
  <si>
    <t>0,8*0,3*10</t>
  </si>
  <si>
    <t>005724100</t>
  </si>
  <si>
    <t>osivo směs travní parková</t>
  </si>
  <si>
    <t>212513559</t>
  </si>
  <si>
    <t>2,4*0,015 'Přepočtené koeficientem množství</t>
  </si>
  <si>
    <t>275313711</t>
  </si>
  <si>
    <t>Základy z betonu prostého patky a bloky z betonu kamenem neprokládaného tř. C 20/25</t>
  </si>
  <si>
    <t>-2030376729</t>
  </si>
  <si>
    <t>"patky"</t>
  </si>
  <si>
    <t>0,8*0,8*1,4*26</t>
  </si>
  <si>
    <t xml:space="preserve"> Svislé a kompletní konstrukce</t>
  </si>
  <si>
    <t>337173110</t>
  </si>
  <si>
    <t>Montáž ocelových kcí skeletů 1 až 2 podlažních budov</t>
  </si>
  <si>
    <t>923996086</t>
  </si>
  <si>
    <t>"Sloupy"</t>
  </si>
  <si>
    <t>"UPE160-2500 - 10ks"     10*2,5*14,1*2/1000</t>
  </si>
  <si>
    <t>"UPE160-2575 - 10ks"     10*2,575*14,1*2/1000</t>
  </si>
  <si>
    <t>"UPE160-2860 - 6ks"         6*2,86*14,1*2/1000</t>
  </si>
  <si>
    <t>"P8-330x330  - 26ks"       26*0,33*0,33*64,0/1000</t>
  </si>
  <si>
    <t>"P5-160x130  - 26ks"       26*0,16*0,13*40,0/1000</t>
  </si>
  <si>
    <t>"Vazníky"</t>
  </si>
  <si>
    <t>"IPE200-42200 - 2ks"      2*42,2*22,4/1000</t>
  </si>
  <si>
    <t>"IPE200-24700 - 1ks"      1*24,7*22,4/1000</t>
  </si>
  <si>
    <t>"Krokve"</t>
  </si>
  <si>
    <t>"Jekl 100x60x3,0-2475 - 20ks"     20*2,475*7,173/1000</t>
  </si>
  <si>
    <t>"Jekl 100x60x3,0-5630 - 29ks"     29*5,63*7,173/1000</t>
  </si>
  <si>
    <t>"P3-100x60  - 98ks"       98*0,1*0,06*24,0/1000</t>
  </si>
  <si>
    <t>130109340</t>
  </si>
  <si>
    <t>Ocel profilová v jakosti 11 375 ocel profilová U UPE h=160 mm</t>
  </si>
  <si>
    <t>CS ÚRS 2016 01</t>
  </si>
  <si>
    <t>1961205744</t>
  </si>
  <si>
    <t>Poznámka k položce:
Hmotnost: 17,40 kg/m</t>
  </si>
  <si>
    <t>"UPE160-2500 - 10ks"     10*2,5*14,1*2/1000*1,1</t>
  </si>
  <si>
    <t>"UPE160-2575 - 10ks"     10*2,575*14,1*2/1000*1,1</t>
  </si>
  <si>
    <t>"UPE160-2860 - 6ks"         6*2,86*14,1*2/1000*1,1</t>
  </si>
  <si>
    <t>130107520</t>
  </si>
  <si>
    <t>ocel profilová IPE, v jakosti 11 375, h=200 mm</t>
  </si>
  <si>
    <t>346406534</t>
  </si>
  <si>
    <t>Poznámka k položce:
Hmotnost: 23,00 kg/m</t>
  </si>
  <si>
    <t>"IPE200-42200 - 2ks"      2*42,2*22,4/1000*1,1</t>
  </si>
  <si>
    <t>"IPE200-24700 - 1ks"      1*24,7*22,4/1000*1,1</t>
  </si>
  <si>
    <t>136112100</t>
  </si>
  <si>
    <t>plech tlustý hladký jakost S 235 JR, 3x1000x2000 mm</t>
  </si>
  <si>
    <t>-934750669</t>
  </si>
  <si>
    <t>Poznámka k položce:
Hmotnost 48 kg/kus</t>
  </si>
  <si>
    <t>"P3-100x60  - 98ks"       98*0,1*0,06*24,0/1000*1,1</t>
  </si>
  <si>
    <t>136112180</t>
  </si>
  <si>
    <t>plech tlustý hladký jakost S 235 JR, 5x1000x2000 mm</t>
  </si>
  <si>
    <t>1790775035</t>
  </si>
  <si>
    <t>Poznámka k položce:
Hmotnost 80 kg/kus</t>
  </si>
  <si>
    <t>"P5-160x130  - 26ks"       26*0,16*0,13*40,0/1000*1,1</t>
  </si>
  <si>
    <t>136112240</t>
  </si>
  <si>
    <t>plech tlustý hladký jakost S 235 JR, 8x1000x2000 mm</t>
  </si>
  <si>
    <t>1940300772</t>
  </si>
  <si>
    <t>Poznámka k položce:
Hmotnost 124 kg/kus</t>
  </si>
  <si>
    <t>"P8-330x330  - 26ks"       26*0,33*0,33*64,0/1000*1,1</t>
  </si>
  <si>
    <t>145501920</t>
  </si>
  <si>
    <t>profil ocelový obdélníkový svařovaný 100x60x3 mm</t>
  </si>
  <si>
    <t>-118984468</t>
  </si>
  <si>
    <t>Poznámka k položce:
Hmotnost: 7,17kg/m</t>
  </si>
  <si>
    <t>"Jekl 100x60x3,0-2475 - 20ks"     20*2,475*7,173/1000*1,1</t>
  </si>
  <si>
    <t>"Jekl 100x60x3,0-5630 - 29ks"     29*5,63*7,173/1000*1,1</t>
  </si>
  <si>
    <t>451541111</t>
  </si>
  <si>
    <t>Lože pod potrubí, stoky a drobné objekty v otevřeném výkopu ze štěrkodrtě 0-63 mm</t>
  </si>
  <si>
    <t>-1038850790</t>
  </si>
  <si>
    <t>2,6*0,3*0,1</t>
  </si>
  <si>
    <t>2,0*0,3*0,1</t>
  </si>
  <si>
    <t>566901131</t>
  </si>
  <si>
    <t>Vyspravení podkladu po překopech inženýrských sítí plochy do 15 m2 s rozprostřením a zhutněním štěrkodrtí tl. 100 mm</t>
  </si>
  <si>
    <t>-719881572</t>
  </si>
  <si>
    <t>566901171</t>
  </si>
  <si>
    <t>Vyspravení podkladu po překopech inženýrských sítí plochy do 15 m2 s rozprostřením a zhutněním směsí zpevněnou cementem SC C 20/25 (PB I) tl. 100 mm</t>
  </si>
  <si>
    <t>-1298634461</t>
  </si>
  <si>
    <t>572350111</t>
  </si>
  <si>
    <t>Vyspravení krytu komunikací po překopech inženýrských sítí plochy do 15 m2 litým asfaltem MA (LA), po zhutnění tl. přes 20 do 40 mm</t>
  </si>
  <si>
    <t>-846976543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</si>
  <si>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</si>
  <si>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</si>
  <si>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1679400527</t>
  </si>
  <si>
    <t>"zděné zábradlí"</t>
  </si>
  <si>
    <t>1,6*0,76*0,125*2</t>
  </si>
  <si>
    <t>(2,45+5,05)*2*0,76*0,125</t>
  </si>
  <si>
    <t>2,6*0,375*2,795</t>
  </si>
  <si>
    <t>632452421</t>
  </si>
  <si>
    <t>Doplnění cementového potěru na mazaninách a betonových podkladech (s dodáním hmot), hlazeného dřevěným nebo ocelovým hladítkem, plochy jednotlivě přes 1 m2 do 4 m2 a tl. přes 10 do 20 mm</t>
  </si>
  <si>
    <t>1389720719</t>
  </si>
  <si>
    <t>"plocha z WPC kazet - odhad 20%"</t>
  </si>
  <si>
    <t>19,245*3,255*0,2</t>
  </si>
  <si>
    <t>871 R 001</t>
  </si>
  <si>
    <t>Napojení do stávající dvorní vpusti - včetně vybourání otvoru a začištění</t>
  </si>
  <si>
    <t>438216174</t>
  </si>
  <si>
    <t>-542065932</t>
  </si>
  <si>
    <t>"napojení do stávajících dvorních vpustí"</t>
  </si>
  <si>
    <t>2,0+2,6</t>
  </si>
  <si>
    <t>877265271</t>
  </si>
  <si>
    <t>Montáž tvarovek na kanalizačním potrubí z trub z plastu z tvrdého PVC nebo z polypropylenu  v otevřeném výkopu lapačů střešních splavenin DN 100</t>
  </si>
  <si>
    <t>241231186</t>
  </si>
  <si>
    <t>"viz Tabulka klempířských výrobků"</t>
  </si>
  <si>
    <t>"5/K"     2</t>
  </si>
  <si>
    <t>552 R 5/K</t>
  </si>
  <si>
    <t>5/K - lapač střešních splavenin - DN 125 mm</t>
  </si>
  <si>
    <t>-527363229</t>
  </si>
  <si>
    <t>Poznámka k položce:
Spodní vývod DN 125 pro napojení KG nebo HT hrdlového potrubí s těsněním.
Součástí balení jsou redukčí kroužky 75/80, 90, 100, 110, 125 a vtoková mřížka.
Součástí je i košík.</t>
  </si>
  <si>
    <t>93692613</t>
  </si>
  <si>
    <t>286171910</t>
  </si>
  <si>
    <t>koleno kanalizační PP SN 16 87 ° DN 125</t>
  </si>
  <si>
    <t>-1110959030</t>
  </si>
  <si>
    <t>-379484526</t>
  </si>
  <si>
    <t>"kanalizace"</t>
  </si>
  <si>
    <t>2,0</t>
  </si>
  <si>
    <t>919735111</t>
  </si>
  <si>
    <t>Řezání stávajícího živičného krytu nebo podkladu hloubky do 50 mm</t>
  </si>
  <si>
    <t>1636506887</t>
  </si>
  <si>
    <t>2,6*2+0,3*2</t>
  </si>
  <si>
    <t>2,0*2+0,3*2</t>
  </si>
  <si>
    <t>0,8*4*4</t>
  </si>
  <si>
    <t>0,8*4*22</t>
  </si>
  <si>
    <t>919735122</t>
  </si>
  <si>
    <t>Řezání stávajícího betonového krytu nebo podkladu hloubky přes 50 do 100 mm</t>
  </si>
  <si>
    <t>-827085856</t>
  </si>
  <si>
    <t>953961214</t>
  </si>
  <si>
    <t>Kotvy chemické s vyvrtáním otvoru do betonu, železobetonu nebo tvrdého kamene chemická patrona, velikost M 16, hloubka 125 mm</t>
  </si>
  <si>
    <t>142982377</t>
  </si>
  <si>
    <t>"UPE160-2500 - 10ks"     10*4</t>
  </si>
  <si>
    <t>"UPE160-2575 - 10ks"     10*4</t>
  </si>
  <si>
    <t>"UPE160-2860 - 6ks"         6*4</t>
  </si>
  <si>
    <t>953965132</t>
  </si>
  <si>
    <t>Kotvy chemické s vyvrtáním otvoru kotevní šrouby pro chemické kotvy, velikost M 16, délka 260 mm</t>
  </si>
  <si>
    <t>-949731610</t>
  </si>
  <si>
    <t>962032431</t>
  </si>
  <si>
    <t>Bourání zdiva nadzákladového z cihel nebo tvárnic z dutých cihel nebo tvárnic pálených nebo nepálených, na maltu vápennou nebo vápenocementovou, objemu do 1 m3</t>
  </si>
  <si>
    <t>856173172</t>
  </si>
  <si>
    <t>"nástěnky"</t>
  </si>
  <si>
    <t>0,31*0,31*0,82*3</t>
  </si>
  <si>
    <t>965082923</t>
  </si>
  <si>
    <t>Odstranění násypu pod podlahami nebo ochranného násypu na střechách tl. do 100 mm, plochy přes 2 m2</t>
  </si>
  <si>
    <t>-943976973</t>
  </si>
  <si>
    <t>"štěrková plocha"</t>
  </si>
  <si>
    <t>19,245*3,255*0,1</t>
  </si>
  <si>
    <t>997013111</t>
  </si>
  <si>
    <t>Vnitrostaveništní doprava suti a vybouraných hmot vodorovně do 50 m svisle s použitím mechanizace pro budovy a haly výšky do 6 m</t>
  </si>
  <si>
    <t>-1603254319</t>
  </si>
  <si>
    <t>26,075</t>
  </si>
  <si>
    <t>"odpočet - šrot"      -1,352</t>
  </si>
  <si>
    <t>1288061890</t>
  </si>
  <si>
    <t>792101931</t>
  </si>
  <si>
    <t>24,723*14 'Přepočtené koeficientem množství</t>
  </si>
  <si>
    <t>997013801</t>
  </si>
  <si>
    <t>Poplatek za uložení stavebního odpadu na skládce (skládkovné) betonového</t>
  </si>
  <si>
    <t>436538770</t>
  </si>
  <si>
    <t>7,808</t>
  </si>
  <si>
    <t>997013803</t>
  </si>
  <si>
    <t>Poplatek za uložení stavebního odpadu na skládce (skládkovné) z keramických materiálů</t>
  </si>
  <si>
    <t>-1840990193</t>
  </si>
  <si>
    <t>199589445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</si>
  <si>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</si>
  <si>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</si>
  <si>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286944579</t>
  </si>
  <si>
    <t>764</t>
  </si>
  <si>
    <t>Konstrukce klempířské</t>
  </si>
  <si>
    <t>764 R 001999</t>
  </si>
  <si>
    <t>Těsnění silikonovým tmelem - transparentním - vč. materiálu</t>
  </si>
  <si>
    <t>1889017769</t>
  </si>
  <si>
    <t>"1/K"     30,0*2</t>
  </si>
  <si>
    <t>764041323</t>
  </si>
  <si>
    <t>Dilatační lišta z titanzinkového lesklého válcovaného plechu připojovací, včetně tmelení rš 150 mm</t>
  </si>
  <si>
    <t>351605383</t>
  </si>
  <si>
    <t>"1/K"     30,0</t>
  </si>
  <si>
    <t>764242303</t>
  </si>
  <si>
    <t>Oplechování střešních prvků z titanzinkového lesklého válcovaného plechu štítu závětrnou lištou rš 250 mm</t>
  </si>
  <si>
    <t>-1668099852</t>
  </si>
  <si>
    <t>"7/K"     3,2*2</t>
  </si>
  <si>
    <t>764341304</t>
  </si>
  <si>
    <t>Lemování zdí z titanzinkového lesklého válcovaného plechu boční nebo horní rovných, střech s krytinou prejzovou nebo vlnitou rš 330 mm</t>
  </si>
  <si>
    <t>1692699900</t>
  </si>
  <si>
    <t>764342362</t>
  </si>
  <si>
    <t>Lemování zdí z titanzinkového lesklého válcovaného plechu spodní s formováním do tvaru krytiny Příplatek k cenám za kotvení do zatepleného podkladu</t>
  </si>
  <si>
    <t>414129725</t>
  </si>
  <si>
    <t>764541315</t>
  </si>
  <si>
    <t>Žlab podokapní z titanzinkového lesklého válcovaného plechu včetně háků a čel hranatý rš 400 mm</t>
  </si>
  <si>
    <t>-1494722931</t>
  </si>
  <si>
    <t>"3/K"     42,2</t>
  </si>
  <si>
    <t>764541364</t>
  </si>
  <si>
    <t>Žlab podokapní z titanzinkového lesklého válcovaného plechu včetně háků a čel kotlík hranatý, rš žlabu/průměr svodu 330/100 mm</t>
  </si>
  <si>
    <t>1837610733</t>
  </si>
  <si>
    <t>"2/K"     2</t>
  </si>
  <si>
    <t>764548303</t>
  </si>
  <si>
    <t>Svod z titanzinkového lesklého válcovaného plechu včetně objímek, kolen a odskoků hranatý, o straně 100 mm</t>
  </si>
  <si>
    <t>849983106</t>
  </si>
  <si>
    <t>"6/K"     2*2,7</t>
  </si>
  <si>
    <t>998764201</t>
  </si>
  <si>
    <t>Přesun hmot pro konstrukce klempířské stanovený procentní sazbou (%) z ceny vodorovná dopravní vzdálenost do 50 m v objektech výšky do 6 m</t>
  </si>
  <si>
    <t>47491521</t>
  </si>
  <si>
    <t>765</t>
  </si>
  <si>
    <t>Konstrukce pokrývačské</t>
  </si>
  <si>
    <t>765 R 001</t>
  </si>
  <si>
    <t>Demontáž azbestocementové šablonové krytiny do suti včetně podkladní lepenky + vypracování projektu sanace a odstranění, zajištění schválení plánu likvidace místně příslušným orgánem státní správy, odvoz a likvidaci azbestu na místně příslušných skládkách</t>
  </si>
  <si>
    <t>442130647</t>
  </si>
  <si>
    <t>"viz výkresy stavebních úprav + technická zpráva"</t>
  </si>
  <si>
    <t>2,75*41,8</t>
  </si>
  <si>
    <t>2,75*2,5*2</t>
  </si>
  <si>
    <t>767996701</t>
  </si>
  <si>
    <t>Demontáž ostatních zámečnických konstrukcí o hmotnosti jednotlivých dílů řezáním do 50 kg</t>
  </si>
  <si>
    <t>-1439123485</t>
  </si>
  <si>
    <t>"Demontáž stávajících OK"</t>
  </si>
  <si>
    <t>"sloupy"</t>
  </si>
  <si>
    <t>"tr. 80x4,0mm - 7,497 kg/m´"</t>
  </si>
  <si>
    <t>3,3*7,497*12</t>
  </si>
  <si>
    <t>3,0*7,497*12</t>
  </si>
  <si>
    <t>2,45*7,497*8</t>
  </si>
  <si>
    <t>"krokve"</t>
  </si>
  <si>
    <t>"profil Z - 105/50mm - 4,5kg/m´"</t>
  </si>
  <si>
    <t>41,8*4,5*3</t>
  </si>
  <si>
    <t>2,5*4,5*3*2</t>
  </si>
  <si>
    <t>"zábradlí"</t>
  </si>
  <si>
    <t>"tr. 40x2,6 - 2,4 kg/m´"</t>
  </si>
  <si>
    <t>0,7*2,4*4</t>
  </si>
  <si>
    <t>775</t>
  </si>
  <si>
    <t>Podlahy skládané</t>
  </si>
  <si>
    <t>775 R 541151</t>
  </si>
  <si>
    <t>Montáž podlah z podlahových kazet 300x300mm</t>
  </si>
  <si>
    <t>1153075217</t>
  </si>
  <si>
    <t>"plocha z WPC kazet"</t>
  </si>
  <si>
    <t>19,245*3,255</t>
  </si>
  <si>
    <t>611 R 001</t>
  </si>
  <si>
    <t>parketa laminátová akustic, 8x192x1285 mm</t>
  </si>
  <si>
    <t>-1883313701</t>
  </si>
  <si>
    <t xml:space="preserve">Poznámka k položce:
11 ks na m2, 
 WPC – Wood-Plastic Composite (umělé dřevo)
 výrobek z dřevoplastové směsi = kombinace dřevěných pilin se zdravotně nezávadným, termoplastickým polypropylenem
    dřevěný podíl - 60%, polypropylen - 40 % - 0% plast
    slouží k pokládce teras a podlah do  exteriéru i interiéru
</t>
  </si>
  <si>
    <t>62,642*11,05 'Přepočtené koeficientem množství</t>
  </si>
  <si>
    <t>775449121</t>
  </si>
  <si>
    <t>Montáž lišty ukončovací připevněné vruty</t>
  </si>
  <si>
    <t>129075687</t>
  </si>
  <si>
    <t>19,5</t>
  </si>
  <si>
    <t>283 R 002</t>
  </si>
  <si>
    <t>WPC dřevoplastová terasová prkna - prkno PROFI 25x150x4000mm</t>
  </si>
  <si>
    <t>1919856363</t>
  </si>
  <si>
    <t>Poznámka k položce:
včetně kotvícího materiálu</t>
  </si>
  <si>
    <t>19,5*1,05 'Přepočtené koeficientem množství</t>
  </si>
  <si>
    <t>998775201</t>
  </si>
  <si>
    <t>Přesun hmot pro podlahy skládané stanovený procentní sazbou (%) z ceny vodorovná dopravní vzdálenost do 50 m v objektech výšky do 6 m</t>
  </si>
  <si>
    <t>1974850560</t>
  </si>
  <si>
    <t>783301303</t>
  </si>
  <si>
    <t>Příprava podkladu zámečnických konstrukcí před provedením nátěru odrezivění odrezovačem bezoplachovým</t>
  </si>
  <si>
    <t>1929172596</t>
  </si>
  <si>
    <t>"UPE160-2500 - 10ks"     10*2,5*(0,16+0,13)*2</t>
  </si>
  <si>
    <t>"UPE160-2575 - 10ks"     10*2,575*(0,16+0,13)*2</t>
  </si>
  <si>
    <t>"UPE160-2860 - 6ks"         6*2,86*(0,16+0,13)*2</t>
  </si>
  <si>
    <t>"P8-330x330  - 26ks"       26*0,33*0,33*2</t>
  </si>
  <si>
    <t>"P5-160x130  - 26ks"       26*0,16*0,13*2</t>
  </si>
  <si>
    <t>"IPE200-42200 - 2ks"      2*42,2*(0,1*4+0,2*2)</t>
  </si>
  <si>
    <t>"IPE200-24700 - 1ks"      1*24,7*(0,1*4+0,2*2)</t>
  </si>
  <si>
    <t>"Jekl 100x60x3,0-2475 - 20ks"     20*2,475*(0,1+0,06)*2</t>
  </si>
  <si>
    <t>"Jekl 100x60x3,0-5630 - 29ks"     29*5,63*(0,1+0,06)*2</t>
  </si>
  <si>
    <t>"P3-100x60  - 98ks"       98*0,1*0,06*2</t>
  </si>
  <si>
    <t>783301401</t>
  </si>
  <si>
    <t>Příprava podkladu zámečnických konstrukcí před provedením nátěru odmaštění ometení</t>
  </si>
  <si>
    <t>-790076742</t>
  </si>
  <si>
    <t>783314203</t>
  </si>
  <si>
    <t>Základní antikorozní nátěr zámečnických konstrukcí jednonásobný syntetický samozákladující</t>
  </si>
  <si>
    <t>-642520231</t>
  </si>
  <si>
    <t>1711687295</t>
  </si>
  <si>
    <t>-1976623129</t>
  </si>
  <si>
    <t>787</t>
  </si>
  <si>
    <t>Dokončovací práce - zasklívání</t>
  </si>
  <si>
    <t>787 R 911126</t>
  </si>
  <si>
    <t>Zasklívání – ostatní práce montáž fólie na sklo protisluneční (UV)</t>
  </si>
  <si>
    <t>1924025189</t>
  </si>
  <si>
    <t>"střecha"</t>
  </si>
  <si>
    <t>"spojovací lišta H"</t>
  </si>
  <si>
    <t>25,0</t>
  </si>
  <si>
    <t>"krycí lišta s těsněním"</t>
  </si>
  <si>
    <t>2,5*20</t>
  </si>
  <si>
    <t>5,7*27</t>
  </si>
  <si>
    <t>283 R 186710</t>
  </si>
  <si>
    <t>spojovací lišta "H" pro sklo tl. 8mm</t>
  </si>
  <si>
    <t>1832505687</t>
  </si>
  <si>
    <t>Poznámka k položce:
v délkách 3m, včetně silikonového tmelu</t>
  </si>
  <si>
    <t>25*1,03 'Přepočtené koeficientem množství</t>
  </si>
  <si>
    <t>283 R 186711</t>
  </si>
  <si>
    <t>lišta krycí AL s těsněním včetně těsnění</t>
  </si>
  <si>
    <t>-1822043347</t>
  </si>
  <si>
    <t>203,9*1,03 'Přepočtené koeficientem množství</t>
  </si>
  <si>
    <t>787313416</t>
  </si>
  <si>
    <t>Zasklívání střešních konstrukcí, střešních světlíků a zahradních skleníků deskami plochými plnými sklem plochým válcovaným s drátěnou vložkou nebarevným střešních konstrukcí a střešních světlíků tl. 6 až 8 mm bez tmelení</t>
  </si>
  <si>
    <t>1654900811</t>
  </si>
  <si>
    <t>183,0</t>
  </si>
  <si>
    <t>998787201</t>
  </si>
  <si>
    <t>Přesun hmot pro zasklívání stanovený procentní sazbou (%) z ceny vodorovná dopravní vzdálenost do 50 m v objektech výšky do 6 m</t>
  </si>
  <si>
    <t>600410831</t>
  </si>
  <si>
    <t>2.E_VU_02 - Venkovní úpravy - Zimní zahrady</t>
  </si>
  <si>
    <t>949101112</t>
  </si>
  <si>
    <t>Lešení pomocné pracovní pro objekty pozemních staveb pro zatížení do 150 kg/m2, o výšce lešeňové podlahy přes 1,9 do 3,5 m</t>
  </si>
  <si>
    <t>103206166</t>
  </si>
  <si>
    <t>"Zastřešení terasy č.1"</t>
  </si>
  <si>
    <t>"Zastřešení terasy č.2"</t>
  </si>
  <si>
    <t>"Zastřešení terasy č.3"</t>
  </si>
  <si>
    <t>884218174</t>
  </si>
  <si>
    <t>962031133</t>
  </si>
  <si>
    <t>Bourání příček z cihel, tvárnic nebo příčkovek z cihel pálených, plných nebo dutých na maltu vápennou nebo vápenocementovou, tl. do 150 mm</t>
  </si>
  <si>
    <t>1669230312</t>
  </si>
  <si>
    <t>(2,115+8,02+3,79)*0,86</t>
  </si>
  <si>
    <t>(2,21+8,026+3,77)*0,86</t>
  </si>
  <si>
    <t>(2,26+8,076+3,785)*0,86</t>
  </si>
  <si>
    <t>2052835096</t>
  </si>
  <si>
    <t>675194633</t>
  </si>
  <si>
    <t>480357188</t>
  </si>
  <si>
    <t>12,547*14 'Přepočtené koeficientem množství</t>
  </si>
  <si>
    <t>1378104800</t>
  </si>
  <si>
    <t>-980619761</t>
  </si>
  <si>
    <t>764002841</t>
  </si>
  <si>
    <t>Demontáž klempířských konstrukcí oplechování horních ploch zdí a nadezdívek do suti</t>
  </si>
  <si>
    <t>-302375762</t>
  </si>
  <si>
    <t>(2,115+8,02+3,79)</t>
  </si>
  <si>
    <t>(2,21+8,026+3,77)</t>
  </si>
  <si>
    <t>(2,26+8,076+3,785)</t>
  </si>
  <si>
    <t>764002871</t>
  </si>
  <si>
    <t>Demontáž klempířských konstrukcí lemování zdí do suti</t>
  </si>
  <si>
    <t>-1117047023</t>
  </si>
  <si>
    <t>8,1</t>
  </si>
  <si>
    <t>767 R 001</t>
  </si>
  <si>
    <t>Opláštění terasy - dodávka a montáž</t>
  </si>
  <si>
    <t>1345232003</t>
  </si>
  <si>
    <t xml:space="preserve">Poznámka k položce:
Cena obsahuje:
- Pomocné konstrukce z AL profilů
- Dodávka prosklených stěn se zasklením dvojsklem se zvýšeným tepelným odporem U = 1,1 W/m2K
- Klempířské prvky
- Dodávka dílů pro střechu v provedení hliník – systém, včetně zasklení bezpečnostním dvojsklem se zvýšeným tepelným odporem U = 1,1 W/m2K
- Řešení detailů přechodu stávajícího objektu a zimní zahrady (lištování, tmelení, atd.)
- Montáž všech dílů a doprava na místo stavby
</t>
  </si>
  <si>
    <t>"viz Tabulka zámečnických výrobků"</t>
  </si>
  <si>
    <t>"4/Z"    3</t>
  </si>
  <si>
    <t>767161813</t>
  </si>
  <si>
    <t>Demontáž zábradlí rovného nerozebíratelný spoj hmotnosti 1 m zábradlí do 20 kg</t>
  </si>
  <si>
    <t>-1089907044</t>
  </si>
  <si>
    <t>767392802</t>
  </si>
  <si>
    <t>Demontáž krytin střech z plechů šroubovaných</t>
  </si>
  <si>
    <t>1490746132</t>
  </si>
  <si>
    <t>8,045*4,48</t>
  </si>
  <si>
    <t>-1152324607</t>
  </si>
  <si>
    <t>"Sloupky - tr. 51*2,6-3,15kg/m´"     2,9*3,15*5</t>
  </si>
  <si>
    <t>"Vazník - horní pásnice - L50x5-3,77kg/m´"     4,5*3,77*5</t>
  </si>
  <si>
    <t>"Vazník - dolní pásnice - pr. 32-6,31kg/m´"     (4,1+0,25*6)*6,31*5</t>
  </si>
  <si>
    <t>"Krokve - tr. 51*2,6-3,15g/m´"     8,1*3,15*7</t>
  </si>
  <si>
    <t>"Sloupky - Jakl 50x50x3-4,347kg/m´"     2,9*4,347*5</t>
  </si>
  <si>
    <t>"Vazník - horní pásnice - Jakl 50x50x3-4,347kg/m´"     4,5*4,347*5</t>
  </si>
  <si>
    <t>"Krokve -  Jakl 50x50x3-4,347kg/m´"     8,1*4,347*7</t>
  </si>
  <si>
    <t>998767201</t>
  </si>
  <si>
    <t>Přesun hmot pro zámečnické konstrukce stanovený procentní sazbou (%) z ceny vodorovná dopravní vzdálenost do 50 m v objektech výšky do 6 m</t>
  </si>
  <si>
    <t>1769088944</t>
  </si>
  <si>
    <t>2.E_VU_03 - Venkovní úpravy - Kontejnerové stání</t>
  </si>
  <si>
    <t>111201101</t>
  </si>
  <si>
    <t>Odstranění křovin a stromů s odstraněním kořenů průměru kmene do 100 mm do sklonu terénu 1 : 5, při celkové ploše do 1 000 m2</t>
  </si>
  <si>
    <t>-46017015</t>
  </si>
  <si>
    <t>"odstranění keřů"</t>
  </si>
  <si>
    <t>6,8*2,4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</si>
  <si>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</si>
  <si>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</si>
  <si>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-13474384</t>
  </si>
  <si>
    <t>"výšková úprava chodníku"</t>
  </si>
  <si>
    <t>3,3*0,9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</si>
  <si>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</si>
  <si>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</si>
  <si>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679857251</t>
  </si>
  <si>
    <t>"výšková úprava chodníku - stávající komunikace"</t>
  </si>
  <si>
    <t>"komunikace"     3,3*0,15</t>
  </si>
  <si>
    <t>"chodník"     3,3*(0,9+0,15)</t>
  </si>
  <si>
    <t>113107143</t>
  </si>
  <si>
    <t>Odstranění podkladů nebo krytů s přemístěním hmot na skládku na vzdálenost do 3 m nebo s naložením na dopravní prostředek v ploše jednotlivě do 50 m2 živičných, o tl. vrstvy přes 100 do 150 mm</t>
  </si>
  <si>
    <t>1640944381</t>
  </si>
  <si>
    <t>3,3*0,15</t>
  </si>
  <si>
    <t>113202111</t>
  </si>
  <si>
    <t>Vytrhání obrub s vybouráním lože, s přemístěním hmot na skládku na vzdálenost do 3 m nebo s naložením na dopravní prostředek z krajníků nebo obrubníků stojatých</t>
  </si>
  <si>
    <t>-704289290</t>
  </si>
  <si>
    <t>3,3</t>
  </si>
  <si>
    <t>1835573401</t>
  </si>
  <si>
    <t>6,8*2,4*0,15</t>
  </si>
  <si>
    <t>132101101</t>
  </si>
  <si>
    <t>Hloubení zapažených i nezapažených rýh šířky do 600 mm s urovnáním dna do předepsaného profilu a spádu v horninách tř. 1 a 2 do 100 m3</t>
  </si>
  <si>
    <t>1266896663</t>
  </si>
  <si>
    <t>"rýhy pro základ"</t>
  </si>
  <si>
    <t>(6,81+2,35)*0,44*0,45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</si>
  <si>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</si>
  <si>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</t>
  </si>
  <si>
    <t>-409244826</t>
  </si>
  <si>
    <t>(6,75+2,5)*0,15*0,3</t>
  </si>
  <si>
    <t>(6,75+2,5)*0,15*0,5</t>
  </si>
  <si>
    <t>(0,44+0,17)/2*13,0</t>
  </si>
  <si>
    <t>583 R 336500</t>
  </si>
  <si>
    <t>kamenivo - použít vytěžené ze stavby "Spojovací chodník"</t>
  </si>
  <si>
    <t>-1782658172</t>
  </si>
  <si>
    <t>5,075*2 'Přepočtené koeficientem množství</t>
  </si>
  <si>
    <t>1304133939</t>
  </si>
  <si>
    <t>(6,75+2,5)*0,3</t>
  </si>
  <si>
    <t>1512920503</t>
  </si>
  <si>
    <t>(6,75+2,5)*1,0</t>
  </si>
  <si>
    <t>-578881297</t>
  </si>
  <si>
    <t>9,25*0,015 'Přepočtené koeficientem množství</t>
  </si>
  <si>
    <t>-883765105</t>
  </si>
  <si>
    <t>(6,75+2,5)*0,44</t>
  </si>
  <si>
    <t>13,0</t>
  </si>
  <si>
    <t>3,3*1,2</t>
  </si>
  <si>
    <t>274313511</t>
  </si>
  <si>
    <t>Základy z betonu prostého pasy betonu kamenem neprokládaného tř. C 12/15</t>
  </si>
  <si>
    <t>1513535843</t>
  </si>
  <si>
    <t>"podkladní beton - zídka"</t>
  </si>
  <si>
    <t>(6,75+2,5)*0,44*0,1</t>
  </si>
  <si>
    <t>311113132</t>
  </si>
  <si>
    <t>Nadzákladové zdi z tvárnic ztraceného bednění hladkých, včetně výplně z betonu třídy C 16/20, tloušťky zdiva přes 150 do 200 mm</t>
  </si>
  <si>
    <t>-743870399</t>
  </si>
  <si>
    <t>"podezdívka - kontejnery"</t>
  </si>
  <si>
    <t>6,6*0,4+1,22*0,4+0,88*0,4</t>
  </si>
  <si>
    <t>311113212</t>
  </si>
  <si>
    <t>Nadzákladové zdi z tvárnic ztraceného bednění štípaných, včetně výplně z betonu třídy C 16/20 přírodních, tloušťky zdiva 200 mm</t>
  </si>
  <si>
    <t>233799872</t>
  </si>
  <si>
    <t>6,6*1,0+1,22*1,0+0,88*0,8+0,4*0,2</t>
  </si>
  <si>
    <t>311361821</t>
  </si>
  <si>
    <t>Výztuž nadzákladových zdí nosných svislých nebo odkloněných od svislice, rovných nebo oblých z betonářské oceli 10 505 (R) nebo BSt 500</t>
  </si>
  <si>
    <t>1140616043</t>
  </si>
  <si>
    <t>"opěrná zeď - 5xR12 + 2xR8 v každé spáře"</t>
  </si>
  <si>
    <t>"R12"       2*5*(6,6+2,6)*1,5*0,89/1000*1,1</t>
  </si>
  <si>
    <t>"R8"          2*(6,6+2,6)*(1,4/0,2)*0,395/1000*1,1</t>
  </si>
  <si>
    <t>338 R 171111</t>
  </si>
  <si>
    <t>Osazování sloupků a vzpěr plotových ocelových trubkových nebo profilovaných výšky do 2,00 m se zalitím cementovou maltou do vynechaných otvorů</t>
  </si>
  <si>
    <t>-463870405</t>
  </si>
  <si>
    <t>"pro kotvení"</t>
  </si>
  <si>
    <t>"sloupek Jakl 50/50/3 - 1000mm"      6</t>
  </si>
  <si>
    <t>553 R 422500.1</t>
  </si>
  <si>
    <t>sloupek plotový průběžný pozinkované a komaxitové 1500/38x1,5 mm</t>
  </si>
  <si>
    <t>1264303653</t>
  </si>
  <si>
    <t>Poznámka k položce:
včetně patního plechu a kotvení (4xM10 + chem. patrona)</t>
  </si>
  <si>
    <t>338171111</t>
  </si>
  <si>
    <t>1181038291</t>
  </si>
  <si>
    <t>"sloupek Jakl 50/50/3 - 1400mm"      4</t>
  </si>
  <si>
    <t>553 R 422500</t>
  </si>
  <si>
    <t>sloupek plotový průběžný pozinkované a komaxitové Jakl 1400/50/50/3 mm</t>
  </si>
  <si>
    <t>1113210817</t>
  </si>
  <si>
    <t>348101220</t>
  </si>
  <si>
    <t>Montáž vrat a vrátek k oplocení na sloupky ocelové, plochy jednotlivě přes 2 do 4 m2</t>
  </si>
  <si>
    <t>-1146706010</t>
  </si>
  <si>
    <t>"1/Z"      1</t>
  </si>
  <si>
    <t>553 R 423600</t>
  </si>
  <si>
    <t>1/Z - brána posuvná samonosná styl Tahokov motiv Madeira 3000 x 1170 mm</t>
  </si>
  <si>
    <t>-119282052</t>
  </si>
  <si>
    <t>Poznámka k položce:
včetně vodícího profilu, ukotvení apod.
- podrobnosti viz tab. zámečnických výrobků</t>
  </si>
  <si>
    <t>348272513</t>
  </si>
  <si>
    <t>Ploty z tvárnic betonových plotová stříška lepená mrazuvzdorným lepidlem z tvarovek hladkých nebo štípaných, sedlového tvaru přírodních, tloušťka zdiva 195 mm</t>
  </si>
  <si>
    <t>276204695</t>
  </si>
  <si>
    <t>6,6+2,6</t>
  </si>
  <si>
    <t>348941111</t>
  </si>
  <si>
    <t>Osazování rámového oplocení na cementovou maltu min. MC-10, bez spárování, do zděných nebo betonových sloupků, výška rámu do 1500 mm</t>
  </si>
  <si>
    <t>-507150121</t>
  </si>
  <si>
    <t>"zpětné osazení - po repasi"</t>
  </si>
  <si>
    <t>2*2,2</t>
  </si>
  <si>
    <t>"nové osazení - po repasi"</t>
  </si>
  <si>
    <t>4*2,2</t>
  </si>
  <si>
    <t>"nové"</t>
  </si>
  <si>
    <t>1,5*2</t>
  </si>
  <si>
    <t>348 R 001</t>
  </si>
  <si>
    <t>Úprava a repase stávajících plotových dílců</t>
  </si>
  <si>
    <t>-2105674629</t>
  </si>
  <si>
    <t>Poznámka k položce:
včetně konečných povrchových úprav</t>
  </si>
  <si>
    <t>553 R 423900</t>
  </si>
  <si>
    <t>plotový dílec styl Tahokov motiv Madeira 1470 x 1170 mm</t>
  </si>
  <si>
    <t>-2138320243</t>
  </si>
  <si>
    <t>564851111</t>
  </si>
  <si>
    <t>Podklad ze štěrkodrti ŠD s rozprostřením a zhutněním, po zhutnění tl. 150 mm</t>
  </si>
  <si>
    <t>2107341225</t>
  </si>
  <si>
    <t>"plocha pro kontejnery"</t>
  </si>
  <si>
    <t>6,41*2,17</t>
  </si>
  <si>
    <t>566901132</t>
  </si>
  <si>
    <t>Vyspravení podkladu po překopech inženýrských sítí plochy do 15 m2 s rozprostřením a zhutněním štěrkodrtí tl. 150 mm</t>
  </si>
  <si>
    <t>-2054447624</t>
  </si>
  <si>
    <t>"úprava chodníku"</t>
  </si>
  <si>
    <t>3,0*0,75</t>
  </si>
  <si>
    <t>566901143</t>
  </si>
  <si>
    <t>Vyspravení podkladu po překopech inženýrských sítí plochy do 15 m2 s rozprostřením a zhutněním kamenivem hrubým drceným tl. 200 mm</t>
  </si>
  <si>
    <t>309913224</t>
  </si>
  <si>
    <t>566901162</t>
  </si>
  <si>
    <t>Vyspravení podkladu po překopech inženýrských sítí plochy do 15 m2 s rozprostřením a zhutněním obalovaným kamenivem ACP (OK) tl. 150 mm</t>
  </si>
  <si>
    <t>1605358144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</si>
  <si>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</si>
  <si>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</si>
  <si>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-306945014</t>
  </si>
  <si>
    <t>592451100</t>
  </si>
  <si>
    <t>dlažba skladebná betonová základní 20x10x6 cm přírodní</t>
  </si>
  <si>
    <t>-180293139</t>
  </si>
  <si>
    <t>Poznámka k položce:
spotřeba: 50 kus/m2</t>
  </si>
  <si>
    <t>16,16*1,02 'Přepočtené koeficientem množství</t>
  </si>
  <si>
    <t>340000998.1</t>
  </si>
  <si>
    <t>Řezání betonových obrubníků</t>
  </si>
  <si>
    <t>1082073025</t>
  </si>
  <si>
    <t>"řezání obrubníků"</t>
  </si>
  <si>
    <t>0,25*2*2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</si>
  <si>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</si>
  <si>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</si>
  <si>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1284271507</t>
  </si>
  <si>
    <t>3,0</t>
  </si>
  <si>
    <t>592174600</t>
  </si>
  <si>
    <t>obrubník betonový chodníkový silniční vibrolisovaný 100x15x25 cm</t>
  </si>
  <si>
    <t>493928520</t>
  </si>
  <si>
    <t>919735113</t>
  </si>
  <si>
    <t>Řezání stávajícího živičného krytu nebo podkladu hloubky přes 100 do 150 mm</t>
  </si>
  <si>
    <t>1070619538</t>
  </si>
  <si>
    <t>"stávající  komunikace - obrubníky"</t>
  </si>
  <si>
    <t>3,3+0,15*2</t>
  </si>
  <si>
    <t>919735126</t>
  </si>
  <si>
    <t>Řezání stávajícího betonového krytu nebo podkladu hloubky přes 250 do 300 mm</t>
  </si>
  <si>
    <t>-666565200</t>
  </si>
  <si>
    <t>"zaříznutí stávající podezdívek oplocení"</t>
  </si>
  <si>
    <t>0,6*2</t>
  </si>
  <si>
    <t>938908411</t>
  </si>
  <si>
    <t>Čištění vozovek splachováním vodou povrchu podkladu nebo krytu živičného, betonového nebo dlážděného</t>
  </si>
  <si>
    <t>-1952265288</t>
  </si>
  <si>
    <t>"odhad"</t>
  </si>
  <si>
    <t>20,0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</si>
  <si>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</si>
  <si>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</si>
  <si>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1095303738</t>
  </si>
  <si>
    <t>953961211</t>
  </si>
  <si>
    <t>Kotvy chemické s vyvrtáním otvoru do betonu, železobetonu nebo tvrdého kamene chemická patrona, velikost M 8, hloubka 80 mm</t>
  </si>
  <si>
    <t>1907497751</t>
  </si>
  <si>
    <t>"kotvení výztuže zídky"</t>
  </si>
  <si>
    <t>2*5*2</t>
  </si>
  <si>
    <t>953965111</t>
  </si>
  <si>
    <t>Kotvy chemické s vyvrtáním otvoru kotevní šrouby pro chemické kotvy, velikost M 8, délka 110 mm</t>
  </si>
  <si>
    <t>-1063005081</t>
  </si>
  <si>
    <t>961044111</t>
  </si>
  <si>
    <t>Bourání základů z betonu prostého</t>
  </si>
  <si>
    <t>-891415631</t>
  </si>
  <si>
    <t>"plotová podezdívka - základ"</t>
  </si>
  <si>
    <t>(2,26+4,34)*0,4*0,23</t>
  </si>
  <si>
    <t>962032230</t>
  </si>
  <si>
    <t>Bourání zdiva nadzákladového z cihel nebo tvárnic z cihel pálených nebo vápenopískových, na maltu vápennou nebo vápenocementovou, objemu do 1 m3</t>
  </si>
  <si>
    <t>-690350001</t>
  </si>
  <si>
    <t>"plotová podezdívka"</t>
  </si>
  <si>
    <t>(2,26*0,305+4,34*0,375)*0,24</t>
  </si>
  <si>
    <t>966071721</t>
  </si>
  <si>
    <t>Bourání plotových sloupků a vzpěr ocelových trubkových nebo profilovaných výšky do 2,50 m odřezáním</t>
  </si>
  <si>
    <t>-1911281124</t>
  </si>
  <si>
    <t>966072810</t>
  </si>
  <si>
    <t>Rozebrání oplocení z dílců rámových na ocelové sloupky, výšky do 1 m</t>
  </si>
  <si>
    <t>-923781295</t>
  </si>
  <si>
    <t>"plotové dílce s pletivem"</t>
  </si>
  <si>
    <t>2,2*6</t>
  </si>
  <si>
    <t>-1483952708</t>
  </si>
  <si>
    <t>2051404356</t>
  </si>
  <si>
    <t>1336127645</t>
  </si>
  <si>
    <t>5,923*14 'Přepočtené koeficientem množství</t>
  </si>
  <si>
    <t>453290818</t>
  </si>
  <si>
    <t>998223011</t>
  </si>
  <si>
    <t>Přesun hmot pro pozemní komunikace s krytem dlážděným dopravní vzdálenost do 200 m jakékoliv délky objektu</t>
  </si>
  <si>
    <t>927279037</t>
  </si>
  <si>
    <t>711132230</t>
  </si>
  <si>
    <t>Izolace proti zemní vlhkosti a beztlakové podpovrchové vodě pásy na sucho na ploše svislé S tvarovaná folie z PVCvrstva ochranná, odvětrávací a drenážní výška nopku 20 mm, tl. folie 0,70 mm</t>
  </si>
  <si>
    <t>1418596507</t>
  </si>
  <si>
    <t>(6,6+2,6)*1,5</t>
  </si>
  <si>
    <t>711193121</t>
  </si>
  <si>
    <t>Izolace proti zemní vlhkosti ostatní těsnicí kaší flexibilní minerální na ploše vodorovné V</t>
  </si>
  <si>
    <t>-813775131</t>
  </si>
  <si>
    <t>(6,6+2,6)*0,3</t>
  </si>
  <si>
    <t>711193131</t>
  </si>
  <si>
    <t>Izolace proti zemní vlhkosti ostatní těsnicí kaší flexibilní minerální na ploše svislé S</t>
  </si>
  <si>
    <t>1601301416</t>
  </si>
  <si>
    <t>0,4*0,3</t>
  </si>
  <si>
    <t>-919599182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</si>
  <si>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</si>
  <si>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</si>
  <si>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-712450199</t>
  </si>
  <si>
    <t>(6,6+2,6)*0,5</t>
  </si>
  <si>
    <t>2.E_VU_04-1 - Venkovní úpravy - Slaboproudé rozvody - Hospodářský pavilon</t>
  </si>
  <si>
    <t xml:space="preserve">    746_7 - Zařízení slaboproudé elektrotechniky - Strukturovaná kabeláž (STC) - Materiál elektromontážní</t>
  </si>
  <si>
    <t xml:space="preserve">    746_7_01 - Zařízení slaboproudé elektrotechniky - TV - Materiál elektromontážní</t>
  </si>
  <si>
    <t xml:space="preserve">    746_7_02 - Zařízení slaboproudé elektrotechniky - DES - Materiál elektromontážní</t>
  </si>
  <si>
    <t xml:space="preserve">    746_7_03 - Zařízení slaboproudé elektrotechniky - EZS - Materiál elektromontážní</t>
  </si>
  <si>
    <t xml:space="preserve">    746_8 - Zařízení slaboproudé elektrotechniky - STC - Elektromontáže</t>
  </si>
  <si>
    <t xml:space="preserve">    746_8_01 - Zařízení slaboproudé elektrotechniky - TV - Elektromontáže</t>
  </si>
  <si>
    <t xml:space="preserve">    746_8_02 - Zařízení slaboproudé elektrotechniky - DES - Elektromontáže</t>
  </si>
  <si>
    <t xml:space="preserve">    746_8_03 - Zařízení slaboproudé elektrotechniky - EZS - Elektromontáže</t>
  </si>
  <si>
    <t xml:space="preserve">    746_9 - Zařízení slaboproudé elektrotechniky - Ostatní náklady</t>
  </si>
  <si>
    <t>746_7</t>
  </si>
  <si>
    <t>Zařízení slaboproudé elektrotechniky - Strukturovaná kabeláž (STC) - Materiál elektromontážní</t>
  </si>
  <si>
    <t>746_7_001</t>
  </si>
  <si>
    <t>zásuvka 2xRJ45/cat.6 UTP bílá  75C5UB2</t>
  </si>
  <si>
    <t>-1117220531</t>
  </si>
  <si>
    <t>746_7_002</t>
  </si>
  <si>
    <t>zásuvka HDMI typ A v1.3 bílá     753171</t>
  </si>
  <si>
    <t>-830764176</t>
  </si>
  <si>
    <t>746_7_003</t>
  </si>
  <si>
    <t>zásuvka HD15+jack 3,5mm bílá     753170</t>
  </si>
  <si>
    <t>672726023</t>
  </si>
  <si>
    <t>746_7_004</t>
  </si>
  <si>
    <t>rámeček krycí bílá 3přístroje    754003</t>
  </si>
  <si>
    <t>-745582036</t>
  </si>
  <si>
    <t>746_7_005</t>
  </si>
  <si>
    <t>datový rozvaděč DT2 15U 600x600 nástěnný    646213</t>
  </si>
  <si>
    <t>1225773929</t>
  </si>
  <si>
    <t>746_7_006</t>
  </si>
  <si>
    <t>datový rozvaděč DT2/ aktivní prvky odhad</t>
  </si>
  <si>
    <t>1030655750</t>
  </si>
  <si>
    <t>746_7_007</t>
  </si>
  <si>
    <t>napájecí blok PDU 6x230V s PO T3            646835</t>
  </si>
  <si>
    <t>-954271384</t>
  </si>
  <si>
    <t>746_7_008</t>
  </si>
  <si>
    <t>horizontální organizér kabelů 19" 1U        646520</t>
  </si>
  <si>
    <t>947142935</t>
  </si>
  <si>
    <t>746_7_009</t>
  </si>
  <si>
    <t>modulární patch panel 24 keystone 19" 1U    632791</t>
  </si>
  <si>
    <t>-1994351287</t>
  </si>
  <si>
    <t>746_7_010</t>
  </si>
  <si>
    <t>telefonní patch panel 50 keystone 19" 1U    033579</t>
  </si>
  <si>
    <t>-488571750</t>
  </si>
  <si>
    <t>746_7_011</t>
  </si>
  <si>
    <t>modul RJ45 formát keystone cat.6 UTP        632705</t>
  </si>
  <si>
    <t>-444985814</t>
  </si>
  <si>
    <t>746_7_012</t>
  </si>
  <si>
    <t>pevná police hl. 360mm 2-bodové uchycení    646502</t>
  </si>
  <si>
    <t>-376275091</t>
  </si>
  <si>
    <t>746_7_013</t>
  </si>
  <si>
    <t>multif. DIN blok 24M 4U silnopr. před. část 046546</t>
  </si>
  <si>
    <t>1962532897</t>
  </si>
  <si>
    <t>746_7_014</t>
  </si>
  <si>
    <t>multif. DIN blok 24M 4U silnopr. zadní část 046547</t>
  </si>
  <si>
    <t>1780196523</t>
  </si>
  <si>
    <t>746_7_015</t>
  </si>
  <si>
    <t>datový patch kabel 1m modrý U/UTP nestíněný 632750</t>
  </si>
  <si>
    <t>-277404589</t>
  </si>
  <si>
    <t>746_7_016</t>
  </si>
  <si>
    <t>rámeček krycí bílá 1přístroj     754001</t>
  </si>
  <si>
    <t>-210785553</t>
  </si>
  <si>
    <t>746_7_017</t>
  </si>
  <si>
    <t>drobný materiál - spojovací, upevňovací, popisovací</t>
  </si>
  <si>
    <t>-1966809029</t>
  </si>
  <si>
    <t>746_7_018</t>
  </si>
  <si>
    <t>krabice přístrojová KP68/2</t>
  </si>
  <si>
    <t>-1357274470</t>
  </si>
  <si>
    <t>746_7_019</t>
  </si>
  <si>
    <t>kabel HDMI délka 20m předkonektorovaný      032780</t>
  </si>
  <si>
    <t>-383914842</t>
  </si>
  <si>
    <t>746_7_020</t>
  </si>
  <si>
    <t>kabel VGA  délka 20m předkonektorovaný      032781</t>
  </si>
  <si>
    <t>314132979</t>
  </si>
  <si>
    <t>746_7_021</t>
  </si>
  <si>
    <t>kabel U/UTP Cat.6 4x2xAWG23 LSOH plášť modrý</t>
  </si>
  <si>
    <t>-1651336278</t>
  </si>
  <si>
    <t>746_7_022</t>
  </si>
  <si>
    <t>1065694153</t>
  </si>
  <si>
    <t>746_7_023</t>
  </si>
  <si>
    <t>trubka ohebná PVC 2340</t>
  </si>
  <si>
    <t>-1249728384</t>
  </si>
  <si>
    <t>746_7_01</t>
  </si>
  <si>
    <t>Zařízení slaboproudé elektrotechniky - TV - Materiál elektromontážní</t>
  </si>
  <si>
    <t>746_7_01_001</t>
  </si>
  <si>
    <t>zásuvka TV-RD-SAT 1,5dB individ  753152</t>
  </si>
  <si>
    <t>1496832138</t>
  </si>
  <si>
    <t>746_7_01_002</t>
  </si>
  <si>
    <t>1673905484</t>
  </si>
  <si>
    <t>746_7_01_003</t>
  </si>
  <si>
    <t>F/F přep. ochrana pro koaxiální vedení</t>
  </si>
  <si>
    <t>2138191535</t>
  </si>
  <si>
    <t>746_7_01_004</t>
  </si>
  <si>
    <t>TV anténa všesměrová pro pozemní signál</t>
  </si>
  <si>
    <t>-215496488</t>
  </si>
  <si>
    <t>746_7_01_005</t>
  </si>
  <si>
    <t>TV rozbočovač 1vstup/4výstupy</t>
  </si>
  <si>
    <t>714991116</t>
  </si>
  <si>
    <t>746_7_01_006</t>
  </si>
  <si>
    <t>TV zesilovač</t>
  </si>
  <si>
    <t>-1962003188</t>
  </si>
  <si>
    <t>746_7_01_007</t>
  </si>
  <si>
    <t>-1276758066</t>
  </si>
  <si>
    <t>746_7_01_008</t>
  </si>
  <si>
    <t>anténní stožár výška 2m na plochou střechu</t>
  </si>
  <si>
    <t>-454418500</t>
  </si>
  <si>
    <t>746_7_01_009</t>
  </si>
  <si>
    <t>-1749029616</t>
  </si>
  <si>
    <t>746_7_01_010</t>
  </si>
  <si>
    <t>-815972087</t>
  </si>
  <si>
    <t>746_7_01_011</t>
  </si>
  <si>
    <t>VF koaxiální kabel VCEJY 75-3,6</t>
  </si>
  <si>
    <t>-492797256</t>
  </si>
  <si>
    <t>746_7_01_012</t>
  </si>
  <si>
    <t>-829056929</t>
  </si>
  <si>
    <t>746_7_01_013</t>
  </si>
  <si>
    <t>trubka ohebná PVC lpflex 2340</t>
  </si>
  <si>
    <t>-1464201150</t>
  </si>
  <si>
    <t>746_7_02</t>
  </si>
  <si>
    <t>Zařízení slaboproudé elektrotechniky - DES - Materiál elektromontážní</t>
  </si>
  <si>
    <t>746_7_02_001</t>
  </si>
  <si>
    <t>vstupPanel Nová Sfera KRYT VIDEO bez tlačít 351201</t>
  </si>
  <si>
    <t>-1288470252</t>
  </si>
  <si>
    <t>746_7_02_002</t>
  </si>
  <si>
    <t>vstupPanel Sfera AUDIO/VIDEO JEDNOTKA 1M    351200</t>
  </si>
  <si>
    <t>-351643552</t>
  </si>
  <si>
    <t>746_7_02_003</t>
  </si>
  <si>
    <t>vstupPanel Nová Sfera KRYT TLAČÍT 4tlačítka 352041</t>
  </si>
  <si>
    <t>-1059308560</t>
  </si>
  <si>
    <t>746_7_02_004</t>
  </si>
  <si>
    <t>vstupPanel Sfera 4-TLAČÍTKOVÝ MODUL 1M      352000</t>
  </si>
  <si>
    <t>-1243750119</t>
  </si>
  <si>
    <t>746_7_02_005</t>
  </si>
  <si>
    <t>677509285</t>
  </si>
  <si>
    <t>746_7_02_006</t>
  </si>
  <si>
    <t>1829161524</t>
  </si>
  <si>
    <t>746_7_02_007</t>
  </si>
  <si>
    <t>vstupPanel Nová Sfera KRABICE ZAPUŠTĚNÁ 2mo 350020</t>
  </si>
  <si>
    <t>-1474562591</t>
  </si>
  <si>
    <t>746_7_02_008</t>
  </si>
  <si>
    <t>vstupPanel Nová Sfera RÁMEČEK+SPODEK 2modul 350221</t>
  </si>
  <si>
    <t>-1004098032</t>
  </si>
  <si>
    <t>746_7_02_009</t>
  </si>
  <si>
    <t>napájecí zdroj pro audio video 6DIN         346050</t>
  </si>
  <si>
    <t>1945166093</t>
  </si>
  <si>
    <t>746_7_02_010</t>
  </si>
  <si>
    <t>video distributor 4výstupy 40x40mm          346841</t>
  </si>
  <si>
    <t>-231907732</t>
  </si>
  <si>
    <t>746_7_02_011</t>
  </si>
  <si>
    <t>konfigurátor 1 -balení 10ks                 3501/1</t>
  </si>
  <si>
    <t>bal</t>
  </si>
  <si>
    <t>757822337</t>
  </si>
  <si>
    <t>746_7_02_012</t>
  </si>
  <si>
    <t>konfigurátor 2 -balení 10ks                 3501/2</t>
  </si>
  <si>
    <t>-2112875634</t>
  </si>
  <si>
    <t>746_7_02_013</t>
  </si>
  <si>
    <t>konfigurátor 3 -balení 10ks                 3501/3</t>
  </si>
  <si>
    <t>-1674616915</t>
  </si>
  <si>
    <t>746_7_02_014</t>
  </si>
  <si>
    <t>konfigurátor 4 -balení 10ks                 3501/4</t>
  </si>
  <si>
    <t>869287215</t>
  </si>
  <si>
    <t>746_7_02_015</t>
  </si>
  <si>
    <t>video telefon Classe 300 Standard bílá      344612</t>
  </si>
  <si>
    <t>1700859950</t>
  </si>
  <si>
    <t>746_7_02_016</t>
  </si>
  <si>
    <t>-697438364</t>
  </si>
  <si>
    <t>746_7_02_017</t>
  </si>
  <si>
    <t>tl.IP44 10A/250Vstř řaz.6/0 zvon 752175</t>
  </si>
  <si>
    <t>228551414</t>
  </si>
  <si>
    <t>746_7_02_018</t>
  </si>
  <si>
    <t>-932141360</t>
  </si>
  <si>
    <t>746_7_02_019</t>
  </si>
  <si>
    <t>1730509485</t>
  </si>
  <si>
    <t>746_7_02_020</t>
  </si>
  <si>
    <t>kabel U/UTP Cat.5e 4x2xAWG24 PVC plášť šedý</t>
  </si>
  <si>
    <t>1053028495</t>
  </si>
  <si>
    <t>746_7_03</t>
  </si>
  <si>
    <t>Zařízení slaboproudé elektrotechniky - EZS - Materiál elektromontážní</t>
  </si>
  <si>
    <t>746_7_03_001</t>
  </si>
  <si>
    <t>ústředna EZS</t>
  </si>
  <si>
    <t>-125541424</t>
  </si>
  <si>
    <t>746_7_03_002</t>
  </si>
  <si>
    <t>expandér EZS</t>
  </si>
  <si>
    <t>1036898073</t>
  </si>
  <si>
    <t>746_7_03_003</t>
  </si>
  <si>
    <t>hl. klávesnice EZS</t>
  </si>
  <si>
    <t>1491051491</t>
  </si>
  <si>
    <t>746_7_03_004</t>
  </si>
  <si>
    <t>modul klávesnice EZS</t>
  </si>
  <si>
    <t>-107057285</t>
  </si>
  <si>
    <t>746_7_03_005</t>
  </si>
  <si>
    <t>skříň expandéru EZS</t>
  </si>
  <si>
    <t>-1769845962</t>
  </si>
  <si>
    <t>746_7_03_006</t>
  </si>
  <si>
    <t>pohybový PIR senzor</t>
  </si>
  <si>
    <t>-911807028</t>
  </si>
  <si>
    <t>746_7_03_007</t>
  </si>
  <si>
    <t>teplotní senzor 60 st.C</t>
  </si>
  <si>
    <t>-600838682</t>
  </si>
  <si>
    <t>746_7_03_008</t>
  </si>
  <si>
    <t>magnetický kontakt dveřní</t>
  </si>
  <si>
    <t>-208779665</t>
  </si>
  <si>
    <t>746_7_03_009</t>
  </si>
  <si>
    <t>podr. klávesnice EZS</t>
  </si>
  <si>
    <t>1409099315</t>
  </si>
  <si>
    <t>746_7_03_010</t>
  </si>
  <si>
    <t>houkačka s majákem EZS</t>
  </si>
  <si>
    <t>-1217894639</t>
  </si>
  <si>
    <t>746_7_03_011</t>
  </si>
  <si>
    <t>modul k houkačce EZS</t>
  </si>
  <si>
    <t>-18988360</t>
  </si>
  <si>
    <t>746_7_03_012</t>
  </si>
  <si>
    <t>baterie EZS pro ústřednu a expandéry 12V/17Ah gel</t>
  </si>
  <si>
    <t>1541070939</t>
  </si>
  <si>
    <t>746_7_03_013</t>
  </si>
  <si>
    <t>kabel EZS CC-01 2x0,8+2x0,5 bal.300m</t>
  </si>
  <si>
    <t>-1953642607</t>
  </si>
  <si>
    <t>746_7_03_014</t>
  </si>
  <si>
    <t>kabel EZS CC-03 2x0,8+3x2x0,5 bal.250m</t>
  </si>
  <si>
    <t>-918199826</t>
  </si>
  <si>
    <t>746_7_03_015</t>
  </si>
  <si>
    <t>877389423</t>
  </si>
  <si>
    <t>746_7_03_016</t>
  </si>
  <si>
    <t>1308731248</t>
  </si>
  <si>
    <t>746_8</t>
  </si>
  <si>
    <t>Zařízení slaboproudé elektrotechniky - STC - Elektromontáže</t>
  </si>
  <si>
    <t>746_8_001</t>
  </si>
  <si>
    <t>zásuvka domovní sdělovací 2násobná vč.zapojení</t>
  </si>
  <si>
    <t>-382927834</t>
  </si>
  <si>
    <t>746_8_002</t>
  </si>
  <si>
    <t>zásuvka domovní HDMI vč.zapojení</t>
  </si>
  <si>
    <t>1510603265</t>
  </si>
  <si>
    <t>746_8_003</t>
  </si>
  <si>
    <t>zásuvka domovní HD15+jack vč.zapojení</t>
  </si>
  <si>
    <t>1417123777</t>
  </si>
  <si>
    <t>746_8_004</t>
  </si>
  <si>
    <t>skříň plechová do hmotnosti 100kg</t>
  </si>
  <si>
    <t>-922021052</t>
  </si>
  <si>
    <t>746_8_005</t>
  </si>
  <si>
    <t>-2015359007</t>
  </si>
  <si>
    <t>746_8_006</t>
  </si>
  <si>
    <t>kabel HDMI volně uložený pod omítkou v trubce</t>
  </si>
  <si>
    <t>-1159280304</t>
  </si>
  <si>
    <t>746_8_007</t>
  </si>
  <si>
    <t>kabel VGA  volně uložený pod omítkou v trubce</t>
  </si>
  <si>
    <t>-1378024668</t>
  </si>
  <si>
    <t>746_8_008</t>
  </si>
  <si>
    <t>vodič/kabel v trubce jednotková hmotnost do 0,4kg</t>
  </si>
  <si>
    <t>-1177734619</t>
  </si>
  <si>
    <t>746_8_009</t>
  </si>
  <si>
    <t>-1771540343</t>
  </si>
  <si>
    <t>746_8_010</t>
  </si>
  <si>
    <t>trubka plast ohebná,pod omítkou,typ 2348/pr.48</t>
  </si>
  <si>
    <t>-34877938</t>
  </si>
  <si>
    <t>746_8_01</t>
  </si>
  <si>
    <t>Zařízení slaboproudé elektrotechniky - TV - Elektromontáže</t>
  </si>
  <si>
    <t>746_8_01_001</t>
  </si>
  <si>
    <t>zásuvka domovní sdělovací 1násobná vč.zapojení</t>
  </si>
  <si>
    <t>-869669773</t>
  </si>
  <si>
    <t>746_8_01_002</t>
  </si>
  <si>
    <t>svodič přepětí NN vč.zapojení 1pól/10kA</t>
  </si>
  <si>
    <t>834053758</t>
  </si>
  <si>
    <t>746_8_01_003</t>
  </si>
  <si>
    <t>anténa TV na stožár vč. zapojení a směrování</t>
  </si>
  <si>
    <t>32537436</t>
  </si>
  <si>
    <t>746_8_01_004</t>
  </si>
  <si>
    <t>rozbočovač TV signálu 1/4</t>
  </si>
  <si>
    <t>-1610140042</t>
  </si>
  <si>
    <t>746_8_01_005</t>
  </si>
  <si>
    <t>zesilovač TV signálu</t>
  </si>
  <si>
    <t>418356977</t>
  </si>
  <si>
    <t>746_8_01_006</t>
  </si>
  <si>
    <t>anténní stožár vč. uchycení</t>
  </si>
  <si>
    <t>-771448742</t>
  </si>
  <si>
    <t>746_8_01_007</t>
  </si>
  <si>
    <t>190788653</t>
  </si>
  <si>
    <t>746_8_01_008</t>
  </si>
  <si>
    <t>kabel koaxiální volně uložený</t>
  </si>
  <si>
    <t>-1406532186</t>
  </si>
  <si>
    <t>746_8_01_009</t>
  </si>
  <si>
    <t>-255220290</t>
  </si>
  <si>
    <t>746_8_01_010</t>
  </si>
  <si>
    <t>-612857090</t>
  </si>
  <si>
    <t>746_8_02</t>
  </si>
  <si>
    <t>Zařízení slaboproudé elektrotechniky - DES - Elektromontáže</t>
  </si>
  <si>
    <t>746_8_02_001</t>
  </si>
  <si>
    <t>telefon domovní vč.zapojení</t>
  </si>
  <si>
    <t>-1278602197</t>
  </si>
  <si>
    <t>746_8_02_002</t>
  </si>
  <si>
    <t>vrátný elektrický vč.zapojení</t>
  </si>
  <si>
    <t>1567443223</t>
  </si>
  <si>
    <t>746_8_02_003</t>
  </si>
  <si>
    <t>-547103177</t>
  </si>
  <si>
    <t>746_8_02_004</t>
  </si>
  <si>
    <t>-414787630</t>
  </si>
  <si>
    <t>746_8_02_005</t>
  </si>
  <si>
    <t>krabice přístrojová bez zapojení dvojitá</t>
  </si>
  <si>
    <t>-1369583689</t>
  </si>
  <si>
    <t>746_8_02_006</t>
  </si>
  <si>
    <t>přístroj modulový na lištu DIN vč.zapoj.do25A/4pól</t>
  </si>
  <si>
    <t>-500826536</t>
  </si>
  <si>
    <t>746_8_02_007</t>
  </si>
  <si>
    <t>ovládací nebo signální přístroj modul vč.zapojení</t>
  </si>
  <si>
    <t>-1063633443</t>
  </si>
  <si>
    <t>746_8_02_008</t>
  </si>
  <si>
    <t>-471634849</t>
  </si>
  <si>
    <t>746_8_02_009</t>
  </si>
  <si>
    <t>ovl. IP44 zapuštěný vč.zapojení tlačítkový/ř.6/0</t>
  </si>
  <si>
    <t>-738271429</t>
  </si>
  <si>
    <t>746_8_02_010</t>
  </si>
  <si>
    <t>-70378548</t>
  </si>
  <si>
    <t>746_8_02_011</t>
  </si>
  <si>
    <t>-493166822</t>
  </si>
  <si>
    <t>746_8_03</t>
  </si>
  <si>
    <t>Zařízení slaboproudé elektrotechniky - EZS - Elektromontáže</t>
  </si>
  <si>
    <t>746_8_03_001</t>
  </si>
  <si>
    <t>ústředna EZS vč. zapojení a zprovoznění</t>
  </si>
  <si>
    <t>-1039948653</t>
  </si>
  <si>
    <t>746_8_03_002</t>
  </si>
  <si>
    <t>expandér EZS vč. zapojení</t>
  </si>
  <si>
    <t>967062147</t>
  </si>
  <si>
    <t>746_8_03_003</t>
  </si>
  <si>
    <t>klávesnice EZS vč. zapojení</t>
  </si>
  <si>
    <t>-159716855</t>
  </si>
  <si>
    <t>746_8_03_004</t>
  </si>
  <si>
    <t>modul klávesnice EZS vč. zapojení</t>
  </si>
  <si>
    <t>-1426466906</t>
  </si>
  <si>
    <t>746_8_03_005</t>
  </si>
  <si>
    <t>161811750</t>
  </si>
  <si>
    <t>746_8_03_006</t>
  </si>
  <si>
    <t>pohybový PIR senzor EZS vč. zapojení</t>
  </si>
  <si>
    <t>1040525052</t>
  </si>
  <si>
    <t>746_8_03_007</t>
  </si>
  <si>
    <t>teplotní senzor EZS vč. zapojení</t>
  </si>
  <si>
    <t>-1090241946</t>
  </si>
  <si>
    <t>746_8_03_008</t>
  </si>
  <si>
    <t>magnetický kontakt EZS vč. zapojení</t>
  </si>
  <si>
    <t>-179533093</t>
  </si>
  <si>
    <t>746_8_03_009</t>
  </si>
  <si>
    <t>962207925</t>
  </si>
  <si>
    <t>746_8_03_010</t>
  </si>
  <si>
    <t>houkačka EZS vč. zapojení</t>
  </si>
  <si>
    <t>-1274323490</t>
  </si>
  <si>
    <t>746_8_03_011</t>
  </si>
  <si>
    <t>modul k houkačce EZS vč. zapojení</t>
  </si>
  <si>
    <t>22529501</t>
  </si>
  <si>
    <t>746_8_03_012</t>
  </si>
  <si>
    <t>kabel EZS do 2x0,8+2x0,5 v trubce</t>
  </si>
  <si>
    <t>44406185</t>
  </si>
  <si>
    <t>746_8_03_013</t>
  </si>
  <si>
    <t>kabel EZS do 2x0,8+3x2x0,5 v trubce</t>
  </si>
  <si>
    <t>618913223</t>
  </si>
  <si>
    <t>746_8_03_014</t>
  </si>
  <si>
    <t>trubka plast ohebná, pod omítkou, typ 2323/pr.23</t>
  </si>
  <si>
    <t>-1549521773</t>
  </si>
  <si>
    <t>746_9</t>
  </si>
  <si>
    <t>Zařízení slaboproudé elektrotechniky - Ostatní náklady</t>
  </si>
  <si>
    <t>746_9_001</t>
  </si>
  <si>
    <t>STC - vysekání rýhy/omítka vápenná/stěna/šířka do 30mm</t>
  </si>
  <si>
    <t>-565525852</t>
  </si>
  <si>
    <t>746_9_002</t>
  </si>
  <si>
    <t>STC - vysekání rýhy/omítka vápenná/stěna/šířka do 70mm</t>
  </si>
  <si>
    <t>180280077</t>
  </si>
  <si>
    <t>746_9_003</t>
  </si>
  <si>
    <t>TV - vysekání rýhy/omítka vápenná/stěna/šířka do 30mm</t>
  </si>
  <si>
    <t>1884850014</t>
  </si>
  <si>
    <t>746_9_004</t>
  </si>
  <si>
    <t>TV - vysekání rýhy/omítka vápenná/stěna/šířka do 70mm</t>
  </si>
  <si>
    <t>1362147801</t>
  </si>
  <si>
    <t>746_9_005</t>
  </si>
  <si>
    <t>DES - vysekání rýhy/omítka vápenná/stěna/šířka do 30mm</t>
  </si>
  <si>
    <t>-845840515</t>
  </si>
  <si>
    <t>746_9_006</t>
  </si>
  <si>
    <t>EZS - vysekání rýhy/omítka vápenná/stěna/šířka do 30mm</t>
  </si>
  <si>
    <t>-405967796</t>
  </si>
  <si>
    <t>746_9_101</t>
  </si>
  <si>
    <t>prořez</t>
  </si>
  <si>
    <t>216535136</t>
  </si>
  <si>
    <t>746_9_102</t>
  </si>
  <si>
    <t>-585369786</t>
  </si>
  <si>
    <t>746_9_103</t>
  </si>
  <si>
    <t>1922206847</t>
  </si>
  <si>
    <t>746_9_104</t>
  </si>
  <si>
    <t>1688347150</t>
  </si>
  <si>
    <t>2.E_VU_04-2 - Venkovní úpravy - Slaboproudé rozvody - Jesle</t>
  </si>
  <si>
    <t>452210280</t>
  </si>
  <si>
    <t>1406826847</t>
  </si>
  <si>
    <t>1076580449</t>
  </si>
  <si>
    <t>-1408656295</t>
  </si>
  <si>
    <t>-1632085778</t>
  </si>
  <si>
    <t>1915592920</t>
  </si>
  <si>
    <t>1364461127</t>
  </si>
  <si>
    <t>-1290643151</t>
  </si>
  <si>
    <t>-1756569587</t>
  </si>
  <si>
    <t>994050645</t>
  </si>
  <si>
    <t>1418894555</t>
  </si>
  <si>
    <t>-1527618850</t>
  </si>
  <si>
    <t>-1726143691</t>
  </si>
  <si>
    <t>1105832243</t>
  </si>
  <si>
    <t>-1553600770</t>
  </si>
  <si>
    <t>1989744684</t>
  </si>
  <si>
    <t>1629402791</t>
  </si>
  <si>
    <t>-1658011173</t>
  </si>
  <si>
    <t>-1602880644</t>
  </si>
  <si>
    <t>-1021287104</t>
  </si>
  <si>
    <t>1043112022</t>
  </si>
  <si>
    <t>1365070811</t>
  </si>
  <si>
    <t>-1450340458</t>
  </si>
  <si>
    <t>-617125647</t>
  </si>
  <si>
    <t>1608146739</t>
  </si>
  <si>
    <t>117751332</t>
  </si>
  <si>
    <t>-1781270486</t>
  </si>
  <si>
    <t>1263894058</t>
  </si>
  <si>
    <t>-815535577</t>
  </si>
  <si>
    <t>-1610409850</t>
  </si>
  <si>
    <t>1317556036</t>
  </si>
  <si>
    <t>-544402255</t>
  </si>
  <si>
    <t>867954879</t>
  </si>
  <si>
    <t>287959031</t>
  </si>
  <si>
    <t>-1623347236</t>
  </si>
  <si>
    <t>2015497971</t>
  </si>
  <si>
    <t>vstupPanel Nová Sfera KRYT VIDEO 1tlačítko  351211</t>
  </si>
  <si>
    <t>-813695507</t>
  </si>
  <si>
    <t>1695113439</t>
  </si>
  <si>
    <t>-1097927095</t>
  </si>
  <si>
    <t>-347842436</t>
  </si>
  <si>
    <t>653300592</t>
  </si>
  <si>
    <t>1314706485</t>
  </si>
  <si>
    <t>883801882</t>
  </si>
  <si>
    <t>vstupPanel Nová Sfera KRYT TLAČÍT 3tlačítka 352031</t>
  </si>
  <si>
    <t>1184076978</t>
  </si>
  <si>
    <t>945667693</t>
  </si>
  <si>
    <t>-1403050212</t>
  </si>
  <si>
    <t>-601550641</t>
  </si>
  <si>
    <t>vstupPanel Nová Sfera KRABICE ZAPUŠTĚNÁ 1mo 350010</t>
  </si>
  <si>
    <t>1672042462</t>
  </si>
  <si>
    <t>554867897</t>
  </si>
  <si>
    <t>1342721988</t>
  </si>
  <si>
    <t>vstupPanel Nová Sfera RÁMEČEK+SPODEK 1modul 350211</t>
  </si>
  <si>
    <t>1487335767</t>
  </si>
  <si>
    <t>111927502</t>
  </si>
  <si>
    <t>355238244</t>
  </si>
  <si>
    <t>-319561234</t>
  </si>
  <si>
    <t>10499856</t>
  </si>
  <si>
    <t>1786662879</t>
  </si>
  <si>
    <t>-380474816</t>
  </si>
  <si>
    <t>-434266107</t>
  </si>
  <si>
    <t>-1049441079</t>
  </si>
  <si>
    <t>1964394480</t>
  </si>
  <si>
    <t>746_7_03_007a</t>
  </si>
  <si>
    <t>audio senzor tříštění skla</t>
  </si>
  <si>
    <t>1362951694</t>
  </si>
  <si>
    <t>374154485</t>
  </si>
  <si>
    <t>-997823506</t>
  </si>
  <si>
    <t>-1469850378</t>
  </si>
  <si>
    <t>-1333447634</t>
  </si>
  <si>
    <t>99653311</t>
  </si>
  <si>
    <t>625778986</t>
  </si>
  <si>
    <t>878969345</t>
  </si>
  <si>
    <t>-407374397</t>
  </si>
  <si>
    <t>-1338202144</t>
  </si>
  <si>
    <t>-1603923175</t>
  </si>
  <si>
    <t>1465408898</t>
  </si>
  <si>
    <t>591504750</t>
  </si>
  <si>
    <t>-75979246</t>
  </si>
  <si>
    <t>-1271000969</t>
  </si>
  <si>
    <t>-878879645</t>
  </si>
  <si>
    <t>-291763728</t>
  </si>
  <si>
    <t>-1501323346</t>
  </si>
  <si>
    <t>742341588</t>
  </si>
  <si>
    <t>1910200201</t>
  </si>
  <si>
    <t>1228905255</t>
  </si>
  <si>
    <t>-1162333199</t>
  </si>
  <si>
    <t>1839706195</t>
  </si>
  <si>
    <t>-45098195</t>
  </si>
  <si>
    <t>530986526</t>
  </si>
  <si>
    <t>-1516391986</t>
  </si>
  <si>
    <t>1012672897</t>
  </si>
  <si>
    <t>1534621854</t>
  </si>
  <si>
    <t>-2019027501</t>
  </si>
  <si>
    <t>-173364305</t>
  </si>
  <si>
    <t>984614559</t>
  </si>
  <si>
    <t>746_8_02_001a</t>
  </si>
  <si>
    <t>-1404836746</t>
  </si>
  <si>
    <t>302821336</t>
  </si>
  <si>
    <t>437221152</t>
  </si>
  <si>
    <t>1204525523</t>
  </si>
  <si>
    <t>-117802871</t>
  </si>
  <si>
    <t>746_8_02_005a</t>
  </si>
  <si>
    <t>1877680764</t>
  </si>
  <si>
    <t>-1627240342</t>
  </si>
  <si>
    <t>-1286859260</t>
  </si>
  <si>
    <t>-547163331</t>
  </si>
  <si>
    <t>827141746</t>
  </si>
  <si>
    <t>1569903127</t>
  </si>
  <si>
    <t>909002454</t>
  </si>
  <si>
    <t>-337343641</t>
  </si>
  <si>
    <t>175754396</t>
  </si>
  <si>
    <t>451827863</t>
  </si>
  <si>
    <t>-1554963299</t>
  </si>
  <si>
    <t>2094891777</t>
  </si>
  <si>
    <t>746_8_03_007a</t>
  </si>
  <si>
    <t>audio senzor EZS vč. zapojení</t>
  </si>
  <si>
    <t>-741751891</t>
  </si>
  <si>
    <t>-1337633042</t>
  </si>
  <si>
    <t>286832741</t>
  </si>
  <si>
    <t>-1726275086</t>
  </si>
  <si>
    <t>-950737473</t>
  </si>
  <si>
    <t>830793942</t>
  </si>
  <si>
    <t>1118969310</t>
  </si>
  <si>
    <t>-351422400</t>
  </si>
  <si>
    <t>1616703261</t>
  </si>
  <si>
    <t>-1669788774</t>
  </si>
  <si>
    <t>1410651870</t>
  </si>
  <si>
    <t>1134983179</t>
  </si>
  <si>
    <t>-207137768</t>
  </si>
  <si>
    <t>1683684304</t>
  </si>
  <si>
    <t>480925266</t>
  </si>
  <si>
    <t>-1985502723</t>
  </si>
  <si>
    <t>91093998</t>
  </si>
  <si>
    <t>15885745</t>
  </si>
  <si>
    <t>2.E_VU_99 - Venkovní úpravy - Vedlejší a ostatní náklady</t>
  </si>
  <si>
    <t>714095866</t>
  </si>
  <si>
    <t>1807286445</t>
  </si>
  <si>
    <t>-537005684</t>
  </si>
  <si>
    <t>-2126140617</t>
  </si>
  <si>
    <t>677158835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</si>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</sst>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3" fillId="0" borderId="0" xfId="1" applyFont="1" applyAlignment="1">
      <alignment horizontal="center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6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 wrapText="1"/>
    </xf>
    <xf numFmtId="167" fontId="12" fillId="0" borderId="0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4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2" fillId="0" borderId="2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/>
    </xf>
    <xf numFmtId="0" fontId="43" fillId="0" borderId="0" xfId="0" applyFont="1" applyBorder="1" applyAlignment="1" applyProtection="1">
      <alignment vertical="center" wrapText="1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2" fillId="0" borderId="23" xfId="0" applyFont="1" applyBorder="1" applyAlignment="1" applyProtection="1">
      <alignment vertical="center"/>
    </xf>
    <xf numFmtId="0" fontId="12" fillId="0" borderId="24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4" fillId="3" borderId="0" xfId="1" applyFont="1" applyFill="1" applyAlignment="1">
      <alignment vertical="center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0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414"/>
      <c r="AS2" s="414"/>
      <c r="AT2" s="414"/>
      <c r="AU2" s="414"/>
      <c r="AV2" s="414"/>
      <c r="AW2" s="414"/>
      <c r="AX2" s="414"/>
      <c r="AY2" s="414"/>
      <c r="AZ2" s="414"/>
      <c r="BA2" s="414"/>
      <c r="BB2" s="414"/>
      <c r="BC2" s="414"/>
      <c r="BD2" s="414"/>
      <c r="BE2" s="414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74" t="s">
        <v>16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30"/>
      <c r="AQ5" s="32"/>
      <c r="BE5" s="372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76" t="s">
        <v>19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30"/>
      <c r="AQ6" s="32"/>
      <c r="BE6" s="373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21</v>
      </c>
      <c r="AO7" s="30"/>
      <c r="AP7" s="30"/>
      <c r="AQ7" s="32"/>
      <c r="BE7" s="373"/>
      <c r="BS7" s="25" t="s">
        <v>8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73"/>
      <c r="BS8" s="25" t="s">
        <v>8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73"/>
      <c r="BS9" s="25" t="s">
        <v>8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29</v>
      </c>
      <c r="AO10" s="30"/>
      <c r="AP10" s="30"/>
      <c r="AQ10" s="32"/>
      <c r="BE10" s="373"/>
      <c r="BS10" s="25" t="s">
        <v>8</v>
      </c>
    </row>
    <row r="11" spans="1:74" ht="18.399999999999999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31</v>
      </c>
      <c r="AL11" s="30"/>
      <c r="AM11" s="30"/>
      <c r="AN11" s="36" t="s">
        <v>32</v>
      </c>
      <c r="AO11" s="30"/>
      <c r="AP11" s="30"/>
      <c r="AQ11" s="32"/>
      <c r="BE11" s="373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73"/>
      <c r="BS12" s="25" t="s">
        <v>8</v>
      </c>
    </row>
    <row r="13" spans="1:74" ht="14.45" customHeight="1">
      <c r="B13" s="29"/>
      <c r="C13" s="30"/>
      <c r="D13" s="38" t="s">
        <v>33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34</v>
      </c>
      <c r="AO13" s="30"/>
      <c r="AP13" s="30"/>
      <c r="AQ13" s="32"/>
      <c r="BE13" s="373"/>
      <c r="BS13" s="25" t="s">
        <v>8</v>
      </c>
    </row>
    <row r="14" spans="1:74">
      <c r="B14" s="29"/>
      <c r="C14" s="30"/>
      <c r="D14" s="30"/>
      <c r="E14" s="377" t="s">
        <v>34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8" t="s">
        <v>31</v>
      </c>
      <c r="AL14" s="30"/>
      <c r="AM14" s="30"/>
      <c r="AN14" s="40" t="s">
        <v>34</v>
      </c>
      <c r="AO14" s="30"/>
      <c r="AP14" s="30"/>
      <c r="AQ14" s="32"/>
      <c r="BE14" s="373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73"/>
      <c r="BS15" s="25" t="s">
        <v>6</v>
      </c>
    </row>
    <row r="16" spans="1:74" ht="14.45" customHeight="1">
      <c r="B16" s="29"/>
      <c r="C16" s="30"/>
      <c r="D16" s="38" t="s">
        <v>35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36</v>
      </c>
      <c r="AO16" s="30"/>
      <c r="AP16" s="30"/>
      <c r="AQ16" s="32"/>
      <c r="BE16" s="373"/>
      <c r="BS16" s="25" t="s">
        <v>6</v>
      </c>
    </row>
    <row r="17" spans="2:71" ht="18.399999999999999" customHeight="1">
      <c r="B17" s="29"/>
      <c r="C17" s="30"/>
      <c r="D17" s="30"/>
      <c r="E17" s="36" t="s">
        <v>37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31</v>
      </c>
      <c r="AL17" s="30"/>
      <c r="AM17" s="30"/>
      <c r="AN17" s="36" t="s">
        <v>38</v>
      </c>
      <c r="AO17" s="30"/>
      <c r="AP17" s="30"/>
      <c r="AQ17" s="32"/>
      <c r="BE17" s="373"/>
      <c r="BS17" s="25" t="s">
        <v>39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73"/>
      <c r="BS18" s="25" t="s">
        <v>8</v>
      </c>
    </row>
    <row r="19" spans="2:71" ht="14.45" customHeight="1">
      <c r="B19" s="29"/>
      <c r="C19" s="30"/>
      <c r="D19" s="38" t="s">
        <v>40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73"/>
      <c r="BS19" s="25" t="s">
        <v>8</v>
      </c>
    </row>
    <row r="20" spans="2:71" ht="63" customHeight="1">
      <c r="B20" s="29"/>
      <c r="C20" s="30"/>
      <c r="D20" s="30"/>
      <c r="E20" s="379" t="s">
        <v>41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30"/>
      <c r="AP20" s="30"/>
      <c r="AQ20" s="32"/>
      <c r="BE20" s="373"/>
      <c r="BS20" s="25" t="s">
        <v>6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73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73"/>
    </row>
    <row r="23" spans="2:71" s="1" customFormat="1" ht="25.9" customHeight="1">
      <c r="B23" s="42"/>
      <c r="C23" s="43"/>
      <c r="D23" s="44" t="s">
        <v>42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80">
        <f>ROUND(AG51,2)</f>
        <v>0</v>
      </c>
      <c r="AL23" s="381"/>
      <c r="AM23" s="381"/>
      <c r="AN23" s="381"/>
      <c r="AO23" s="381"/>
      <c r="AP23" s="43"/>
      <c r="AQ23" s="46"/>
      <c r="BE23" s="373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73"/>
    </row>
    <row r="25" spans="2:71" s="1" customFormat="1" ht="13.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82" t="s">
        <v>43</v>
      </c>
      <c r="M25" s="382"/>
      <c r="N25" s="382"/>
      <c r="O25" s="382"/>
      <c r="P25" s="43"/>
      <c r="Q25" s="43"/>
      <c r="R25" s="43"/>
      <c r="S25" s="43"/>
      <c r="T25" s="43"/>
      <c r="U25" s="43"/>
      <c r="V25" s="43"/>
      <c r="W25" s="382" t="s">
        <v>44</v>
      </c>
      <c r="X25" s="382"/>
      <c r="Y25" s="382"/>
      <c r="Z25" s="382"/>
      <c r="AA25" s="382"/>
      <c r="AB25" s="382"/>
      <c r="AC25" s="382"/>
      <c r="AD25" s="382"/>
      <c r="AE25" s="382"/>
      <c r="AF25" s="43"/>
      <c r="AG25" s="43"/>
      <c r="AH25" s="43"/>
      <c r="AI25" s="43"/>
      <c r="AJ25" s="43"/>
      <c r="AK25" s="382" t="s">
        <v>45</v>
      </c>
      <c r="AL25" s="382"/>
      <c r="AM25" s="382"/>
      <c r="AN25" s="382"/>
      <c r="AO25" s="382"/>
      <c r="AP25" s="43"/>
      <c r="AQ25" s="46"/>
      <c r="BE25" s="373"/>
    </row>
    <row r="26" spans="2:71" s="2" customFormat="1" ht="14.45" customHeight="1">
      <c r="B26" s="48"/>
      <c r="C26" s="49"/>
      <c r="D26" s="50" t="s">
        <v>46</v>
      </c>
      <c r="E26" s="49"/>
      <c r="F26" s="50" t="s">
        <v>47</v>
      </c>
      <c r="G26" s="49"/>
      <c r="H26" s="49"/>
      <c r="I26" s="49"/>
      <c r="J26" s="49"/>
      <c r="K26" s="49"/>
      <c r="L26" s="383">
        <v>0.21</v>
      </c>
      <c r="M26" s="384"/>
      <c r="N26" s="384"/>
      <c r="O26" s="384"/>
      <c r="P26" s="49"/>
      <c r="Q26" s="49"/>
      <c r="R26" s="49"/>
      <c r="S26" s="49"/>
      <c r="T26" s="49"/>
      <c r="U26" s="49"/>
      <c r="V26" s="49"/>
      <c r="W26" s="385">
        <f>ROUND(AZ51,2)</f>
        <v>0</v>
      </c>
      <c r="X26" s="384"/>
      <c r="Y26" s="384"/>
      <c r="Z26" s="384"/>
      <c r="AA26" s="384"/>
      <c r="AB26" s="384"/>
      <c r="AC26" s="384"/>
      <c r="AD26" s="384"/>
      <c r="AE26" s="384"/>
      <c r="AF26" s="49"/>
      <c r="AG26" s="49"/>
      <c r="AH26" s="49"/>
      <c r="AI26" s="49"/>
      <c r="AJ26" s="49"/>
      <c r="AK26" s="385">
        <f>ROUND(AV51,2)</f>
        <v>0</v>
      </c>
      <c r="AL26" s="384"/>
      <c r="AM26" s="384"/>
      <c r="AN26" s="384"/>
      <c r="AO26" s="384"/>
      <c r="AP26" s="49"/>
      <c r="AQ26" s="51"/>
      <c r="BE26" s="373"/>
    </row>
    <row r="27" spans="2:71" s="2" customFormat="1" ht="14.45" customHeight="1">
      <c r="B27" s="48"/>
      <c r="C27" s="49"/>
      <c r="D27" s="49"/>
      <c r="E27" s="49"/>
      <c r="F27" s="50" t="s">
        <v>48</v>
      </c>
      <c r="G27" s="49"/>
      <c r="H27" s="49"/>
      <c r="I27" s="49"/>
      <c r="J27" s="49"/>
      <c r="K27" s="49"/>
      <c r="L27" s="383">
        <v>0.15</v>
      </c>
      <c r="M27" s="384"/>
      <c r="N27" s="384"/>
      <c r="O27" s="384"/>
      <c r="P27" s="49"/>
      <c r="Q27" s="49"/>
      <c r="R27" s="49"/>
      <c r="S27" s="49"/>
      <c r="T27" s="49"/>
      <c r="U27" s="49"/>
      <c r="V27" s="49"/>
      <c r="W27" s="385">
        <f>ROUND(BA51,2)</f>
        <v>0</v>
      </c>
      <c r="X27" s="384"/>
      <c r="Y27" s="384"/>
      <c r="Z27" s="384"/>
      <c r="AA27" s="384"/>
      <c r="AB27" s="384"/>
      <c r="AC27" s="384"/>
      <c r="AD27" s="384"/>
      <c r="AE27" s="384"/>
      <c r="AF27" s="49"/>
      <c r="AG27" s="49"/>
      <c r="AH27" s="49"/>
      <c r="AI27" s="49"/>
      <c r="AJ27" s="49"/>
      <c r="AK27" s="385">
        <f>ROUND(AW51,2)</f>
        <v>0</v>
      </c>
      <c r="AL27" s="384"/>
      <c r="AM27" s="384"/>
      <c r="AN27" s="384"/>
      <c r="AO27" s="384"/>
      <c r="AP27" s="49"/>
      <c r="AQ27" s="51"/>
      <c r="BE27" s="373"/>
    </row>
    <row r="28" spans="2:71" s="2" customFormat="1" ht="14.45" hidden="1" customHeight="1">
      <c r="B28" s="48"/>
      <c r="C28" s="49"/>
      <c r="D28" s="49"/>
      <c r="E28" s="49"/>
      <c r="F28" s="50" t="s">
        <v>49</v>
      </c>
      <c r="G28" s="49"/>
      <c r="H28" s="49"/>
      <c r="I28" s="49"/>
      <c r="J28" s="49"/>
      <c r="K28" s="49"/>
      <c r="L28" s="383">
        <v>0.21</v>
      </c>
      <c r="M28" s="384"/>
      <c r="N28" s="384"/>
      <c r="O28" s="384"/>
      <c r="P28" s="49"/>
      <c r="Q28" s="49"/>
      <c r="R28" s="49"/>
      <c r="S28" s="49"/>
      <c r="T28" s="49"/>
      <c r="U28" s="49"/>
      <c r="V28" s="49"/>
      <c r="W28" s="385">
        <f>ROUND(BB51,2)</f>
        <v>0</v>
      </c>
      <c r="X28" s="384"/>
      <c r="Y28" s="384"/>
      <c r="Z28" s="384"/>
      <c r="AA28" s="384"/>
      <c r="AB28" s="384"/>
      <c r="AC28" s="384"/>
      <c r="AD28" s="384"/>
      <c r="AE28" s="384"/>
      <c r="AF28" s="49"/>
      <c r="AG28" s="49"/>
      <c r="AH28" s="49"/>
      <c r="AI28" s="49"/>
      <c r="AJ28" s="49"/>
      <c r="AK28" s="385">
        <v>0</v>
      </c>
      <c r="AL28" s="384"/>
      <c r="AM28" s="384"/>
      <c r="AN28" s="384"/>
      <c r="AO28" s="384"/>
      <c r="AP28" s="49"/>
      <c r="AQ28" s="51"/>
      <c r="BE28" s="373"/>
    </row>
    <row r="29" spans="2:71" s="2" customFormat="1" ht="14.45" hidden="1" customHeight="1">
      <c r="B29" s="48"/>
      <c r="C29" s="49"/>
      <c r="D29" s="49"/>
      <c r="E29" s="49"/>
      <c r="F29" s="50" t="s">
        <v>50</v>
      </c>
      <c r="G29" s="49"/>
      <c r="H29" s="49"/>
      <c r="I29" s="49"/>
      <c r="J29" s="49"/>
      <c r="K29" s="49"/>
      <c r="L29" s="383">
        <v>0.15</v>
      </c>
      <c r="M29" s="384"/>
      <c r="N29" s="384"/>
      <c r="O29" s="384"/>
      <c r="P29" s="49"/>
      <c r="Q29" s="49"/>
      <c r="R29" s="49"/>
      <c r="S29" s="49"/>
      <c r="T29" s="49"/>
      <c r="U29" s="49"/>
      <c r="V29" s="49"/>
      <c r="W29" s="385">
        <f>ROUND(BC51,2)</f>
        <v>0</v>
      </c>
      <c r="X29" s="384"/>
      <c r="Y29" s="384"/>
      <c r="Z29" s="384"/>
      <c r="AA29" s="384"/>
      <c r="AB29" s="384"/>
      <c r="AC29" s="384"/>
      <c r="AD29" s="384"/>
      <c r="AE29" s="384"/>
      <c r="AF29" s="49"/>
      <c r="AG29" s="49"/>
      <c r="AH29" s="49"/>
      <c r="AI29" s="49"/>
      <c r="AJ29" s="49"/>
      <c r="AK29" s="385">
        <v>0</v>
      </c>
      <c r="AL29" s="384"/>
      <c r="AM29" s="384"/>
      <c r="AN29" s="384"/>
      <c r="AO29" s="384"/>
      <c r="AP29" s="49"/>
      <c r="AQ29" s="51"/>
      <c r="BE29" s="373"/>
    </row>
    <row r="30" spans="2:71" s="2" customFormat="1" ht="14.45" hidden="1" customHeight="1">
      <c r="B30" s="48"/>
      <c r="C30" s="49"/>
      <c r="D30" s="49"/>
      <c r="E30" s="49"/>
      <c r="F30" s="50" t="s">
        <v>51</v>
      </c>
      <c r="G30" s="49"/>
      <c r="H30" s="49"/>
      <c r="I30" s="49"/>
      <c r="J30" s="49"/>
      <c r="K30" s="49"/>
      <c r="L30" s="383">
        <v>0</v>
      </c>
      <c r="M30" s="384"/>
      <c r="N30" s="384"/>
      <c r="O30" s="384"/>
      <c r="P30" s="49"/>
      <c r="Q30" s="49"/>
      <c r="R30" s="49"/>
      <c r="S30" s="49"/>
      <c r="T30" s="49"/>
      <c r="U30" s="49"/>
      <c r="V30" s="49"/>
      <c r="W30" s="385">
        <f>ROUND(BD51,2)</f>
        <v>0</v>
      </c>
      <c r="X30" s="384"/>
      <c r="Y30" s="384"/>
      <c r="Z30" s="384"/>
      <c r="AA30" s="384"/>
      <c r="AB30" s="384"/>
      <c r="AC30" s="384"/>
      <c r="AD30" s="384"/>
      <c r="AE30" s="384"/>
      <c r="AF30" s="49"/>
      <c r="AG30" s="49"/>
      <c r="AH30" s="49"/>
      <c r="AI30" s="49"/>
      <c r="AJ30" s="49"/>
      <c r="AK30" s="385">
        <v>0</v>
      </c>
      <c r="AL30" s="384"/>
      <c r="AM30" s="384"/>
      <c r="AN30" s="384"/>
      <c r="AO30" s="384"/>
      <c r="AP30" s="49"/>
      <c r="AQ30" s="51"/>
      <c r="BE30" s="373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73"/>
    </row>
    <row r="32" spans="2:71" s="1" customFormat="1" ht="25.9" customHeight="1">
      <c r="B32" s="42"/>
      <c r="C32" s="52"/>
      <c r="D32" s="53" t="s">
        <v>52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53</v>
      </c>
      <c r="U32" s="54"/>
      <c r="V32" s="54"/>
      <c r="W32" s="54"/>
      <c r="X32" s="386" t="s">
        <v>54</v>
      </c>
      <c r="Y32" s="387"/>
      <c r="Z32" s="387"/>
      <c r="AA32" s="387"/>
      <c r="AB32" s="387"/>
      <c r="AC32" s="54"/>
      <c r="AD32" s="54"/>
      <c r="AE32" s="54"/>
      <c r="AF32" s="54"/>
      <c r="AG32" s="54"/>
      <c r="AH32" s="54"/>
      <c r="AI32" s="54"/>
      <c r="AJ32" s="54"/>
      <c r="AK32" s="388">
        <f>SUM(AK23:AK30)</f>
        <v>0</v>
      </c>
      <c r="AL32" s="387"/>
      <c r="AM32" s="387"/>
      <c r="AN32" s="387"/>
      <c r="AO32" s="389"/>
      <c r="AP32" s="52"/>
      <c r="AQ32" s="56"/>
      <c r="BE32" s="373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55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S-17-003_2_r01_1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90" t="str">
        <f>K6</f>
        <v>Beroun, MŠ Pod Homolkou - technické instalace</v>
      </c>
      <c r="M42" s="391"/>
      <c r="N42" s="391"/>
      <c r="O42" s="391"/>
      <c r="P42" s="391"/>
      <c r="Q42" s="391"/>
      <c r="R42" s="391"/>
      <c r="S42" s="391"/>
      <c r="T42" s="391"/>
      <c r="U42" s="391"/>
      <c r="V42" s="391"/>
      <c r="W42" s="391"/>
      <c r="X42" s="391"/>
      <c r="Y42" s="391"/>
      <c r="Z42" s="391"/>
      <c r="AA42" s="391"/>
      <c r="AB42" s="391"/>
      <c r="AC42" s="391"/>
      <c r="AD42" s="391"/>
      <c r="AE42" s="391"/>
      <c r="AF42" s="391"/>
      <c r="AG42" s="391"/>
      <c r="AH42" s="391"/>
      <c r="AI42" s="391"/>
      <c r="AJ42" s="391"/>
      <c r="AK42" s="391"/>
      <c r="AL42" s="391"/>
      <c r="AM42" s="391"/>
      <c r="AN42" s="391"/>
      <c r="AO42" s="391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>
      <c r="B44" s="42"/>
      <c r="C44" s="66" t="s">
        <v>23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>Beroun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25</v>
      </c>
      <c r="AJ44" s="64"/>
      <c r="AK44" s="64"/>
      <c r="AL44" s="64"/>
      <c r="AM44" s="392" t="str">
        <f>IF(AN8= "","",AN8)</f>
        <v>21. 3. 2017</v>
      </c>
      <c r="AN44" s="392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>
      <c r="B46" s="42"/>
      <c r="C46" s="66" t="s">
        <v>27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>Město Beroun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35</v>
      </c>
      <c r="AJ46" s="64"/>
      <c r="AK46" s="64"/>
      <c r="AL46" s="64"/>
      <c r="AM46" s="393" t="str">
        <f>IF(E17="","",E17)</f>
        <v>SPECTA, s.r.o.</v>
      </c>
      <c r="AN46" s="393"/>
      <c r="AO46" s="393"/>
      <c r="AP46" s="393"/>
      <c r="AQ46" s="64"/>
      <c r="AR46" s="62"/>
      <c r="AS46" s="394" t="s">
        <v>56</v>
      </c>
      <c r="AT46" s="395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>
      <c r="B47" s="42"/>
      <c r="C47" s="66" t="s">
        <v>33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96"/>
      <c r="AT47" s="397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98"/>
      <c r="AT48" s="399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400" t="s">
        <v>57</v>
      </c>
      <c r="D49" s="401"/>
      <c r="E49" s="401"/>
      <c r="F49" s="401"/>
      <c r="G49" s="401"/>
      <c r="H49" s="80"/>
      <c r="I49" s="402" t="s">
        <v>58</v>
      </c>
      <c r="J49" s="401"/>
      <c r="K49" s="401"/>
      <c r="L49" s="401"/>
      <c r="M49" s="401"/>
      <c r="N49" s="401"/>
      <c r="O49" s="401"/>
      <c r="P49" s="401"/>
      <c r="Q49" s="401"/>
      <c r="R49" s="401"/>
      <c r="S49" s="401"/>
      <c r="T49" s="401"/>
      <c r="U49" s="401"/>
      <c r="V49" s="401"/>
      <c r="W49" s="401"/>
      <c r="X49" s="401"/>
      <c r="Y49" s="401"/>
      <c r="Z49" s="401"/>
      <c r="AA49" s="401"/>
      <c r="AB49" s="401"/>
      <c r="AC49" s="401"/>
      <c r="AD49" s="401"/>
      <c r="AE49" s="401"/>
      <c r="AF49" s="401"/>
      <c r="AG49" s="403" t="s">
        <v>59</v>
      </c>
      <c r="AH49" s="401"/>
      <c r="AI49" s="401"/>
      <c r="AJ49" s="401"/>
      <c r="AK49" s="401"/>
      <c r="AL49" s="401"/>
      <c r="AM49" s="401"/>
      <c r="AN49" s="402" t="s">
        <v>60</v>
      </c>
      <c r="AO49" s="401"/>
      <c r="AP49" s="401"/>
      <c r="AQ49" s="81" t="s">
        <v>61</v>
      </c>
      <c r="AR49" s="62"/>
      <c r="AS49" s="82" t="s">
        <v>62</v>
      </c>
      <c r="AT49" s="83" t="s">
        <v>63</v>
      </c>
      <c r="AU49" s="83" t="s">
        <v>64</v>
      </c>
      <c r="AV49" s="83" t="s">
        <v>65</v>
      </c>
      <c r="AW49" s="83" t="s">
        <v>66</v>
      </c>
      <c r="AX49" s="83" t="s">
        <v>67</v>
      </c>
      <c r="AY49" s="83" t="s">
        <v>68</v>
      </c>
      <c r="AZ49" s="83" t="s">
        <v>69</v>
      </c>
      <c r="BA49" s="83" t="s">
        <v>70</v>
      </c>
      <c r="BB49" s="83" t="s">
        <v>71</v>
      </c>
      <c r="BC49" s="83" t="s">
        <v>72</v>
      </c>
      <c r="BD49" s="84" t="s">
        <v>73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50000000000003" customHeight="1">
      <c r="B51" s="69"/>
      <c r="C51" s="88" t="s">
        <v>74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412">
        <f>ROUND(AG52,2)</f>
        <v>0</v>
      </c>
      <c r="AH51" s="412"/>
      <c r="AI51" s="412"/>
      <c r="AJ51" s="412"/>
      <c r="AK51" s="412"/>
      <c r="AL51" s="412"/>
      <c r="AM51" s="412"/>
      <c r="AN51" s="413">
        <f t="shared" ref="AN51:AN78" si="0">SUM(AG51,AT51)</f>
        <v>0</v>
      </c>
      <c r="AO51" s="413"/>
      <c r="AP51" s="413"/>
      <c r="AQ51" s="90" t="s">
        <v>21</v>
      </c>
      <c r="AR51" s="72"/>
      <c r="AS51" s="91">
        <f>ROUND(AS52,2)</f>
        <v>0</v>
      </c>
      <c r="AT51" s="92">
        <f t="shared" ref="AT51:AT78" si="1">ROUND(SUM(AV51:AW51),2)</f>
        <v>0</v>
      </c>
      <c r="AU51" s="93">
        <f>ROUND(AU52,5)</f>
        <v>0</v>
      </c>
      <c r="AV51" s="92">
        <f>ROUND(AZ51*L26,2)</f>
        <v>0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ROUND(AZ52,2)</f>
        <v>0</v>
      </c>
      <c r="BA51" s="92">
        <f>ROUND(BA52,2)</f>
        <v>0</v>
      </c>
      <c r="BB51" s="92">
        <f>ROUND(BB52,2)</f>
        <v>0</v>
      </c>
      <c r="BC51" s="92">
        <f>ROUND(BC52,2)</f>
        <v>0</v>
      </c>
      <c r="BD51" s="94">
        <f>ROUND(BD52,2)</f>
        <v>0</v>
      </c>
      <c r="BS51" s="95" t="s">
        <v>75</v>
      </c>
      <c r="BT51" s="95" t="s">
        <v>76</v>
      </c>
      <c r="BU51" s="96" t="s">
        <v>77</v>
      </c>
      <c r="BV51" s="95" t="s">
        <v>78</v>
      </c>
      <c r="BW51" s="95" t="s">
        <v>7</v>
      </c>
      <c r="BX51" s="95" t="s">
        <v>79</v>
      </c>
      <c r="CL51" s="95" t="s">
        <v>21</v>
      </c>
    </row>
    <row r="52" spans="1:91" s="5" customFormat="1" ht="22.5" customHeight="1">
      <c r="B52" s="97"/>
      <c r="C52" s="98"/>
      <c r="D52" s="407" t="s">
        <v>80</v>
      </c>
      <c r="E52" s="407"/>
      <c r="F52" s="407"/>
      <c r="G52" s="407"/>
      <c r="H52" s="407"/>
      <c r="I52" s="99"/>
      <c r="J52" s="407" t="s">
        <v>81</v>
      </c>
      <c r="K52" s="407"/>
      <c r="L52" s="407"/>
      <c r="M52" s="407"/>
      <c r="N52" s="407"/>
      <c r="O52" s="407"/>
      <c r="P52" s="407"/>
      <c r="Q52" s="407"/>
      <c r="R52" s="407"/>
      <c r="S52" s="407"/>
      <c r="T52" s="407"/>
      <c r="U52" s="407"/>
      <c r="V52" s="407"/>
      <c r="W52" s="407"/>
      <c r="X52" s="407"/>
      <c r="Y52" s="407"/>
      <c r="Z52" s="407"/>
      <c r="AA52" s="407"/>
      <c r="AB52" s="407"/>
      <c r="AC52" s="407"/>
      <c r="AD52" s="407"/>
      <c r="AE52" s="407"/>
      <c r="AF52" s="407"/>
      <c r="AG52" s="406">
        <f>ROUND(AG53+AG61+AG65+AG71,2)</f>
        <v>0</v>
      </c>
      <c r="AH52" s="405"/>
      <c r="AI52" s="405"/>
      <c r="AJ52" s="405"/>
      <c r="AK52" s="405"/>
      <c r="AL52" s="405"/>
      <c r="AM52" s="405"/>
      <c r="AN52" s="404">
        <f t="shared" si="0"/>
        <v>0</v>
      </c>
      <c r="AO52" s="405"/>
      <c r="AP52" s="405"/>
      <c r="AQ52" s="100" t="s">
        <v>82</v>
      </c>
      <c r="AR52" s="101"/>
      <c r="AS52" s="102">
        <f>ROUND(AS53+AS61+AS65+AS71,2)</f>
        <v>0</v>
      </c>
      <c r="AT52" s="103">
        <f t="shared" si="1"/>
        <v>0</v>
      </c>
      <c r="AU52" s="104">
        <f>ROUND(AU53+AU61+AU65+AU71,5)</f>
        <v>0</v>
      </c>
      <c r="AV52" s="103">
        <f>ROUND(AZ52*L26,2)</f>
        <v>0</v>
      </c>
      <c r="AW52" s="103">
        <f>ROUND(BA52*L27,2)</f>
        <v>0</v>
      </c>
      <c r="AX52" s="103">
        <f>ROUND(BB52*L26,2)</f>
        <v>0</v>
      </c>
      <c r="AY52" s="103">
        <f>ROUND(BC52*L27,2)</f>
        <v>0</v>
      </c>
      <c r="AZ52" s="103">
        <f>ROUND(AZ53+AZ61+AZ65+AZ71,2)</f>
        <v>0</v>
      </c>
      <c r="BA52" s="103">
        <f>ROUND(BA53+BA61+BA65+BA71,2)</f>
        <v>0</v>
      </c>
      <c r="BB52" s="103">
        <f>ROUND(BB53+BB61+BB65+BB71,2)</f>
        <v>0</v>
      </c>
      <c r="BC52" s="103">
        <f>ROUND(BC53+BC61+BC65+BC71,2)</f>
        <v>0</v>
      </c>
      <c r="BD52" s="105">
        <f>ROUND(BD53+BD61+BD65+BD71,2)</f>
        <v>0</v>
      </c>
      <c r="BS52" s="106" t="s">
        <v>75</v>
      </c>
      <c r="BT52" s="106" t="s">
        <v>83</v>
      </c>
      <c r="BU52" s="106" t="s">
        <v>77</v>
      </c>
      <c r="BV52" s="106" t="s">
        <v>78</v>
      </c>
      <c r="BW52" s="106" t="s">
        <v>84</v>
      </c>
      <c r="BX52" s="106" t="s">
        <v>7</v>
      </c>
      <c r="CL52" s="106" t="s">
        <v>21</v>
      </c>
      <c r="CM52" s="106" t="s">
        <v>85</v>
      </c>
    </row>
    <row r="53" spans="1:91" s="6" customFormat="1" ht="34.5" customHeight="1">
      <c r="B53" s="107"/>
      <c r="C53" s="108"/>
      <c r="D53" s="108"/>
      <c r="E53" s="411" t="s">
        <v>86</v>
      </c>
      <c r="F53" s="411"/>
      <c r="G53" s="411"/>
      <c r="H53" s="411"/>
      <c r="I53" s="411"/>
      <c r="J53" s="108"/>
      <c r="K53" s="411" t="s">
        <v>87</v>
      </c>
      <c r="L53" s="411"/>
      <c r="M53" s="411"/>
      <c r="N53" s="411"/>
      <c r="O53" s="411"/>
      <c r="P53" s="411"/>
      <c r="Q53" s="411"/>
      <c r="R53" s="411"/>
      <c r="S53" s="411"/>
      <c r="T53" s="411"/>
      <c r="U53" s="411"/>
      <c r="V53" s="411"/>
      <c r="W53" s="411"/>
      <c r="X53" s="411"/>
      <c r="Y53" s="411"/>
      <c r="Z53" s="411"/>
      <c r="AA53" s="411"/>
      <c r="AB53" s="411"/>
      <c r="AC53" s="411"/>
      <c r="AD53" s="411"/>
      <c r="AE53" s="411"/>
      <c r="AF53" s="411"/>
      <c r="AG53" s="410">
        <f>ROUND(AG54+AG55+SUM(AG58:AG60),2)</f>
        <v>0</v>
      </c>
      <c r="AH53" s="409"/>
      <c r="AI53" s="409"/>
      <c r="AJ53" s="409"/>
      <c r="AK53" s="409"/>
      <c r="AL53" s="409"/>
      <c r="AM53" s="409"/>
      <c r="AN53" s="408">
        <f t="shared" si="0"/>
        <v>0</v>
      </c>
      <c r="AO53" s="409"/>
      <c r="AP53" s="409"/>
      <c r="AQ53" s="109" t="s">
        <v>88</v>
      </c>
      <c r="AR53" s="110"/>
      <c r="AS53" s="111">
        <f>ROUND(AS54+AS55+SUM(AS58:AS60),2)</f>
        <v>0</v>
      </c>
      <c r="AT53" s="112">
        <f t="shared" si="1"/>
        <v>0</v>
      </c>
      <c r="AU53" s="113">
        <f>ROUND(AU54+AU55+SUM(AU58:AU60),5)</f>
        <v>0</v>
      </c>
      <c r="AV53" s="112">
        <f>ROUND(AZ53*L26,2)</f>
        <v>0</v>
      </c>
      <c r="AW53" s="112">
        <f>ROUND(BA53*L27,2)</f>
        <v>0</v>
      </c>
      <c r="AX53" s="112">
        <f>ROUND(BB53*L26,2)</f>
        <v>0</v>
      </c>
      <c r="AY53" s="112">
        <f>ROUND(BC53*L27,2)</f>
        <v>0</v>
      </c>
      <c r="AZ53" s="112">
        <f>ROUND(AZ54+AZ55+SUM(AZ58:AZ60),2)</f>
        <v>0</v>
      </c>
      <c r="BA53" s="112">
        <f>ROUND(BA54+BA55+SUM(BA58:BA60),2)</f>
        <v>0</v>
      </c>
      <c r="BB53" s="112">
        <f>ROUND(BB54+BB55+SUM(BB58:BB60),2)</f>
        <v>0</v>
      </c>
      <c r="BC53" s="112">
        <f>ROUND(BC54+BC55+SUM(BC58:BC60),2)</f>
        <v>0</v>
      </c>
      <c r="BD53" s="114">
        <f>ROUND(BD54+BD55+SUM(BD58:BD60),2)</f>
        <v>0</v>
      </c>
      <c r="BS53" s="115" t="s">
        <v>75</v>
      </c>
      <c r="BT53" s="115" t="s">
        <v>85</v>
      </c>
      <c r="BU53" s="115" t="s">
        <v>77</v>
      </c>
      <c r="BV53" s="115" t="s">
        <v>78</v>
      </c>
      <c r="BW53" s="115" t="s">
        <v>89</v>
      </c>
      <c r="BX53" s="115" t="s">
        <v>84</v>
      </c>
      <c r="CL53" s="115" t="s">
        <v>21</v>
      </c>
    </row>
    <row r="54" spans="1:91" s="6" customFormat="1" ht="22.5" customHeight="1">
      <c r="A54" s="116" t="s">
        <v>90</v>
      </c>
      <c r="B54" s="107"/>
      <c r="C54" s="108"/>
      <c r="D54" s="108"/>
      <c r="E54" s="108"/>
      <c r="F54" s="411" t="s">
        <v>91</v>
      </c>
      <c r="G54" s="411"/>
      <c r="H54" s="411"/>
      <c r="I54" s="411"/>
      <c r="J54" s="411"/>
      <c r="K54" s="108"/>
      <c r="L54" s="411" t="s">
        <v>92</v>
      </c>
      <c r="M54" s="411"/>
      <c r="N54" s="411"/>
      <c r="O54" s="411"/>
      <c r="P54" s="411"/>
      <c r="Q54" s="411"/>
      <c r="R54" s="411"/>
      <c r="S54" s="411"/>
      <c r="T54" s="411"/>
      <c r="U54" s="411"/>
      <c r="V54" s="411"/>
      <c r="W54" s="411"/>
      <c r="X54" s="411"/>
      <c r="Y54" s="411"/>
      <c r="Z54" s="411"/>
      <c r="AA54" s="411"/>
      <c r="AB54" s="411"/>
      <c r="AC54" s="411"/>
      <c r="AD54" s="411"/>
      <c r="AE54" s="411"/>
      <c r="AF54" s="411"/>
      <c r="AG54" s="408">
        <f>'2_01_1.1 - Architektonick...'!J31</f>
        <v>0</v>
      </c>
      <c r="AH54" s="409"/>
      <c r="AI54" s="409"/>
      <c r="AJ54" s="409"/>
      <c r="AK54" s="409"/>
      <c r="AL54" s="409"/>
      <c r="AM54" s="409"/>
      <c r="AN54" s="408">
        <f t="shared" si="0"/>
        <v>0</v>
      </c>
      <c r="AO54" s="409"/>
      <c r="AP54" s="409"/>
      <c r="AQ54" s="109" t="s">
        <v>88</v>
      </c>
      <c r="AR54" s="110"/>
      <c r="AS54" s="111">
        <v>0</v>
      </c>
      <c r="AT54" s="112">
        <f t="shared" si="1"/>
        <v>0</v>
      </c>
      <c r="AU54" s="113">
        <f>'2_01_1.1 - Architektonick...'!P105</f>
        <v>0</v>
      </c>
      <c r="AV54" s="112">
        <f>'2_01_1.1 - Architektonick...'!J34</f>
        <v>0</v>
      </c>
      <c r="AW54" s="112">
        <f>'2_01_1.1 - Architektonick...'!J35</f>
        <v>0</v>
      </c>
      <c r="AX54" s="112">
        <f>'2_01_1.1 - Architektonick...'!J36</f>
        <v>0</v>
      </c>
      <c r="AY54" s="112">
        <f>'2_01_1.1 - Architektonick...'!J37</f>
        <v>0</v>
      </c>
      <c r="AZ54" s="112">
        <f>'2_01_1.1 - Architektonick...'!F34</f>
        <v>0</v>
      </c>
      <c r="BA54" s="112">
        <f>'2_01_1.1 - Architektonick...'!F35</f>
        <v>0</v>
      </c>
      <c r="BB54" s="112">
        <f>'2_01_1.1 - Architektonick...'!F36</f>
        <v>0</v>
      </c>
      <c r="BC54" s="112">
        <f>'2_01_1.1 - Architektonick...'!F37</f>
        <v>0</v>
      </c>
      <c r="BD54" s="114">
        <f>'2_01_1.1 - Architektonick...'!F38</f>
        <v>0</v>
      </c>
      <c r="BT54" s="115" t="s">
        <v>93</v>
      </c>
      <c r="BV54" s="115" t="s">
        <v>78</v>
      </c>
      <c r="BW54" s="115" t="s">
        <v>94</v>
      </c>
      <c r="BX54" s="115" t="s">
        <v>89</v>
      </c>
      <c r="CL54" s="115" t="s">
        <v>21</v>
      </c>
    </row>
    <row r="55" spans="1:91" s="6" customFormat="1" ht="22.5" customHeight="1">
      <c r="B55" s="107"/>
      <c r="C55" s="108"/>
      <c r="D55" s="108"/>
      <c r="E55" s="108"/>
      <c r="F55" s="411" t="s">
        <v>95</v>
      </c>
      <c r="G55" s="411"/>
      <c r="H55" s="411"/>
      <c r="I55" s="411"/>
      <c r="J55" s="411"/>
      <c r="K55" s="108"/>
      <c r="L55" s="411" t="s">
        <v>96</v>
      </c>
      <c r="M55" s="411"/>
      <c r="N55" s="411"/>
      <c r="O55" s="411"/>
      <c r="P55" s="411"/>
      <c r="Q55" s="411"/>
      <c r="R55" s="411"/>
      <c r="S55" s="411"/>
      <c r="T55" s="411"/>
      <c r="U55" s="411"/>
      <c r="V55" s="411"/>
      <c r="W55" s="411"/>
      <c r="X55" s="411"/>
      <c r="Y55" s="411"/>
      <c r="Z55" s="411"/>
      <c r="AA55" s="411"/>
      <c r="AB55" s="411"/>
      <c r="AC55" s="411"/>
      <c r="AD55" s="411"/>
      <c r="AE55" s="411"/>
      <c r="AF55" s="411"/>
      <c r="AG55" s="410">
        <f>ROUND(SUM(AG56:AG57),2)</f>
        <v>0</v>
      </c>
      <c r="AH55" s="409"/>
      <c r="AI55" s="409"/>
      <c r="AJ55" s="409"/>
      <c r="AK55" s="409"/>
      <c r="AL55" s="409"/>
      <c r="AM55" s="409"/>
      <c r="AN55" s="408">
        <f t="shared" si="0"/>
        <v>0</v>
      </c>
      <c r="AO55" s="409"/>
      <c r="AP55" s="409"/>
      <c r="AQ55" s="109" t="s">
        <v>88</v>
      </c>
      <c r="AR55" s="110"/>
      <c r="AS55" s="111">
        <f>ROUND(SUM(AS56:AS57),2)</f>
        <v>0</v>
      </c>
      <c r="AT55" s="112">
        <f t="shared" si="1"/>
        <v>0</v>
      </c>
      <c r="AU55" s="113">
        <f>ROUND(SUM(AU56:AU57),5)</f>
        <v>0</v>
      </c>
      <c r="AV55" s="112">
        <f>ROUND(AZ55*L26,2)</f>
        <v>0</v>
      </c>
      <c r="AW55" s="112">
        <f>ROUND(BA55*L27,2)</f>
        <v>0</v>
      </c>
      <c r="AX55" s="112">
        <f>ROUND(BB55*L26,2)</f>
        <v>0</v>
      </c>
      <c r="AY55" s="112">
        <f>ROUND(BC55*L27,2)</f>
        <v>0</v>
      </c>
      <c r="AZ55" s="112">
        <f>ROUND(SUM(AZ56:AZ57),2)</f>
        <v>0</v>
      </c>
      <c r="BA55" s="112">
        <f>ROUND(SUM(BA56:BA57),2)</f>
        <v>0</v>
      </c>
      <c r="BB55" s="112">
        <f>ROUND(SUM(BB56:BB57),2)</f>
        <v>0</v>
      </c>
      <c r="BC55" s="112">
        <f>ROUND(SUM(BC56:BC57),2)</f>
        <v>0</v>
      </c>
      <c r="BD55" s="114">
        <f>ROUND(SUM(BD56:BD57),2)</f>
        <v>0</v>
      </c>
      <c r="BS55" s="115" t="s">
        <v>75</v>
      </c>
      <c r="BT55" s="115" t="s">
        <v>93</v>
      </c>
      <c r="BU55" s="115" t="s">
        <v>77</v>
      </c>
      <c r="BV55" s="115" t="s">
        <v>78</v>
      </c>
      <c r="BW55" s="115" t="s">
        <v>97</v>
      </c>
      <c r="BX55" s="115" t="s">
        <v>89</v>
      </c>
      <c r="CL55" s="115" t="s">
        <v>21</v>
      </c>
    </row>
    <row r="56" spans="1:91" s="6" customFormat="1" ht="34.5" customHeight="1">
      <c r="A56" s="116" t="s">
        <v>90</v>
      </c>
      <c r="B56" s="107"/>
      <c r="C56" s="108"/>
      <c r="D56" s="108"/>
      <c r="E56" s="108"/>
      <c r="F56" s="108"/>
      <c r="G56" s="411" t="s">
        <v>98</v>
      </c>
      <c r="H56" s="411"/>
      <c r="I56" s="411"/>
      <c r="J56" s="411"/>
      <c r="K56" s="411"/>
      <c r="L56" s="108"/>
      <c r="M56" s="411" t="s">
        <v>99</v>
      </c>
      <c r="N56" s="411"/>
      <c r="O56" s="411"/>
      <c r="P56" s="411"/>
      <c r="Q56" s="411"/>
      <c r="R56" s="411"/>
      <c r="S56" s="411"/>
      <c r="T56" s="411"/>
      <c r="U56" s="411"/>
      <c r="V56" s="411"/>
      <c r="W56" s="411"/>
      <c r="X56" s="411"/>
      <c r="Y56" s="411"/>
      <c r="Z56" s="411"/>
      <c r="AA56" s="411"/>
      <c r="AB56" s="411"/>
      <c r="AC56" s="411"/>
      <c r="AD56" s="411"/>
      <c r="AE56" s="411"/>
      <c r="AF56" s="411"/>
      <c r="AG56" s="408">
        <f>'2_01_4.1a - Zařízení pro ...'!J31</f>
        <v>0</v>
      </c>
      <c r="AH56" s="409"/>
      <c r="AI56" s="409"/>
      <c r="AJ56" s="409"/>
      <c r="AK56" s="409"/>
      <c r="AL56" s="409"/>
      <c r="AM56" s="409"/>
      <c r="AN56" s="408">
        <f t="shared" si="0"/>
        <v>0</v>
      </c>
      <c r="AO56" s="409"/>
      <c r="AP56" s="409"/>
      <c r="AQ56" s="109" t="s">
        <v>88</v>
      </c>
      <c r="AR56" s="110"/>
      <c r="AS56" s="111">
        <v>0</v>
      </c>
      <c r="AT56" s="112">
        <f t="shared" si="1"/>
        <v>0</v>
      </c>
      <c r="AU56" s="113">
        <f>'2_01_4.1a - Zařízení pro ...'!P96</f>
        <v>0</v>
      </c>
      <c r="AV56" s="112">
        <f>'2_01_4.1a - Zařízení pro ...'!J34</f>
        <v>0</v>
      </c>
      <c r="AW56" s="112">
        <f>'2_01_4.1a - Zařízení pro ...'!J35</f>
        <v>0</v>
      </c>
      <c r="AX56" s="112">
        <f>'2_01_4.1a - Zařízení pro ...'!J36</f>
        <v>0</v>
      </c>
      <c r="AY56" s="112">
        <f>'2_01_4.1a - Zařízení pro ...'!J37</f>
        <v>0</v>
      </c>
      <c r="AZ56" s="112">
        <f>'2_01_4.1a - Zařízení pro ...'!F34</f>
        <v>0</v>
      </c>
      <c r="BA56" s="112">
        <f>'2_01_4.1a - Zařízení pro ...'!F35</f>
        <v>0</v>
      </c>
      <c r="BB56" s="112">
        <f>'2_01_4.1a - Zařízení pro ...'!F36</f>
        <v>0</v>
      </c>
      <c r="BC56" s="112">
        <f>'2_01_4.1a - Zařízení pro ...'!F37</f>
        <v>0</v>
      </c>
      <c r="BD56" s="114">
        <f>'2_01_4.1a - Zařízení pro ...'!F38</f>
        <v>0</v>
      </c>
      <c r="BT56" s="115" t="s">
        <v>100</v>
      </c>
      <c r="BV56" s="115" t="s">
        <v>78</v>
      </c>
      <c r="BW56" s="115" t="s">
        <v>101</v>
      </c>
      <c r="BX56" s="115" t="s">
        <v>97</v>
      </c>
      <c r="CL56" s="115" t="s">
        <v>21</v>
      </c>
    </row>
    <row r="57" spans="1:91" s="6" customFormat="1" ht="34.5" customHeight="1">
      <c r="A57" s="116" t="s">
        <v>90</v>
      </c>
      <c r="B57" s="107"/>
      <c r="C57" s="108"/>
      <c r="D57" s="108"/>
      <c r="E57" s="108"/>
      <c r="F57" s="108"/>
      <c r="G57" s="411" t="s">
        <v>102</v>
      </c>
      <c r="H57" s="411"/>
      <c r="I57" s="411"/>
      <c r="J57" s="411"/>
      <c r="K57" s="411"/>
      <c r="L57" s="108"/>
      <c r="M57" s="411" t="s">
        <v>103</v>
      </c>
      <c r="N57" s="411"/>
      <c r="O57" s="411"/>
      <c r="P57" s="411"/>
      <c r="Q57" s="411"/>
      <c r="R57" s="411"/>
      <c r="S57" s="411"/>
      <c r="T57" s="411"/>
      <c r="U57" s="411"/>
      <c r="V57" s="411"/>
      <c r="W57" s="411"/>
      <c r="X57" s="411"/>
      <c r="Y57" s="411"/>
      <c r="Z57" s="411"/>
      <c r="AA57" s="411"/>
      <c r="AB57" s="411"/>
      <c r="AC57" s="411"/>
      <c r="AD57" s="411"/>
      <c r="AE57" s="411"/>
      <c r="AF57" s="411"/>
      <c r="AG57" s="408">
        <f>'2_01_4.1b - Zařízení pro ...'!J31</f>
        <v>0</v>
      </c>
      <c r="AH57" s="409"/>
      <c r="AI57" s="409"/>
      <c r="AJ57" s="409"/>
      <c r="AK57" s="409"/>
      <c r="AL57" s="409"/>
      <c r="AM57" s="409"/>
      <c r="AN57" s="408">
        <f t="shared" si="0"/>
        <v>0</v>
      </c>
      <c r="AO57" s="409"/>
      <c r="AP57" s="409"/>
      <c r="AQ57" s="109" t="s">
        <v>88</v>
      </c>
      <c r="AR57" s="110"/>
      <c r="AS57" s="111">
        <v>0</v>
      </c>
      <c r="AT57" s="112">
        <f t="shared" si="1"/>
        <v>0</v>
      </c>
      <c r="AU57" s="113">
        <f>'2_01_4.1b - Zařízení pro ...'!P96</f>
        <v>0</v>
      </c>
      <c r="AV57" s="112">
        <f>'2_01_4.1b - Zařízení pro ...'!J34</f>
        <v>0</v>
      </c>
      <c r="AW57" s="112">
        <f>'2_01_4.1b - Zařízení pro ...'!J35</f>
        <v>0</v>
      </c>
      <c r="AX57" s="112">
        <f>'2_01_4.1b - Zařízení pro ...'!J36</f>
        <v>0</v>
      </c>
      <c r="AY57" s="112">
        <f>'2_01_4.1b - Zařízení pro ...'!J37</f>
        <v>0</v>
      </c>
      <c r="AZ57" s="112">
        <f>'2_01_4.1b - Zařízení pro ...'!F34</f>
        <v>0</v>
      </c>
      <c r="BA57" s="112">
        <f>'2_01_4.1b - Zařízení pro ...'!F35</f>
        <v>0</v>
      </c>
      <c r="BB57" s="112">
        <f>'2_01_4.1b - Zařízení pro ...'!F36</f>
        <v>0</v>
      </c>
      <c r="BC57" s="112">
        <f>'2_01_4.1b - Zařízení pro ...'!F37</f>
        <v>0</v>
      </c>
      <c r="BD57" s="114">
        <f>'2_01_4.1b - Zařízení pro ...'!F38</f>
        <v>0</v>
      </c>
      <c r="BT57" s="115" t="s">
        <v>100</v>
      </c>
      <c r="BV57" s="115" t="s">
        <v>78</v>
      </c>
      <c r="BW57" s="115" t="s">
        <v>104</v>
      </c>
      <c r="BX57" s="115" t="s">
        <v>97</v>
      </c>
      <c r="CL57" s="115" t="s">
        <v>21</v>
      </c>
    </row>
    <row r="58" spans="1:91" s="6" customFormat="1" ht="22.5" customHeight="1">
      <c r="A58" s="116" t="s">
        <v>90</v>
      </c>
      <c r="B58" s="107"/>
      <c r="C58" s="108"/>
      <c r="D58" s="108"/>
      <c r="E58" s="108"/>
      <c r="F58" s="411" t="s">
        <v>105</v>
      </c>
      <c r="G58" s="411"/>
      <c r="H58" s="411"/>
      <c r="I58" s="411"/>
      <c r="J58" s="411"/>
      <c r="K58" s="108"/>
      <c r="L58" s="411" t="s">
        <v>106</v>
      </c>
      <c r="M58" s="411"/>
      <c r="N58" s="411"/>
      <c r="O58" s="411"/>
      <c r="P58" s="411"/>
      <c r="Q58" s="411"/>
      <c r="R58" s="411"/>
      <c r="S58" s="411"/>
      <c r="T58" s="411"/>
      <c r="U58" s="411"/>
      <c r="V58" s="411"/>
      <c r="W58" s="411"/>
      <c r="X58" s="411"/>
      <c r="Y58" s="411"/>
      <c r="Z58" s="411"/>
      <c r="AA58" s="411"/>
      <c r="AB58" s="411"/>
      <c r="AC58" s="411"/>
      <c r="AD58" s="411"/>
      <c r="AE58" s="411"/>
      <c r="AF58" s="411"/>
      <c r="AG58" s="408">
        <f>'2_01_4.3 - Zařízení zdrav...'!J31</f>
        <v>0</v>
      </c>
      <c r="AH58" s="409"/>
      <c r="AI58" s="409"/>
      <c r="AJ58" s="409"/>
      <c r="AK58" s="409"/>
      <c r="AL58" s="409"/>
      <c r="AM58" s="409"/>
      <c r="AN58" s="408">
        <f t="shared" si="0"/>
        <v>0</v>
      </c>
      <c r="AO58" s="409"/>
      <c r="AP58" s="409"/>
      <c r="AQ58" s="109" t="s">
        <v>88</v>
      </c>
      <c r="AR58" s="110"/>
      <c r="AS58" s="111">
        <v>0</v>
      </c>
      <c r="AT58" s="112">
        <f t="shared" si="1"/>
        <v>0</v>
      </c>
      <c r="AU58" s="113">
        <f>'2_01_4.3 - Zařízení zdrav...'!P101</f>
        <v>0</v>
      </c>
      <c r="AV58" s="112">
        <f>'2_01_4.3 - Zařízení zdrav...'!J34</f>
        <v>0</v>
      </c>
      <c r="AW58" s="112">
        <f>'2_01_4.3 - Zařízení zdrav...'!J35</f>
        <v>0</v>
      </c>
      <c r="AX58" s="112">
        <f>'2_01_4.3 - Zařízení zdrav...'!J36</f>
        <v>0</v>
      </c>
      <c r="AY58" s="112">
        <f>'2_01_4.3 - Zařízení zdrav...'!J37</f>
        <v>0</v>
      </c>
      <c r="AZ58" s="112">
        <f>'2_01_4.3 - Zařízení zdrav...'!F34</f>
        <v>0</v>
      </c>
      <c r="BA58" s="112">
        <f>'2_01_4.3 - Zařízení zdrav...'!F35</f>
        <v>0</v>
      </c>
      <c r="BB58" s="112">
        <f>'2_01_4.3 - Zařízení zdrav...'!F36</f>
        <v>0</v>
      </c>
      <c r="BC58" s="112">
        <f>'2_01_4.3 - Zařízení zdrav...'!F37</f>
        <v>0</v>
      </c>
      <c r="BD58" s="114">
        <f>'2_01_4.3 - Zařízení zdrav...'!F38</f>
        <v>0</v>
      </c>
      <c r="BT58" s="115" t="s">
        <v>93</v>
      </c>
      <c r="BV58" s="115" t="s">
        <v>78</v>
      </c>
      <c r="BW58" s="115" t="s">
        <v>107</v>
      </c>
      <c r="BX58" s="115" t="s">
        <v>89</v>
      </c>
      <c r="CL58" s="115" t="s">
        <v>21</v>
      </c>
    </row>
    <row r="59" spans="1:91" s="6" customFormat="1" ht="22.5" customHeight="1">
      <c r="A59" s="116" t="s">
        <v>90</v>
      </c>
      <c r="B59" s="107"/>
      <c r="C59" s="108"/>
      <c r="D59" s="108"/>
      <c r="E59" s="108"/>
      <c r="F59" s="411" t="s">
        <v>108</v>
      </c>
      <c r="G59" s="411"/>
      <c r="H59" s="411"/>
      <c r="I59" s="411"/>
      <c r="J59" s="411"/>
      <c r="K59" s="108"/>
      <c r="L59" s="411" t="s">
        <v>109</v>
      </c>
      <c r="M59" s="411"/>
      <c r="N59" s="411"/>
      <c r="O59" s="411"/>
      <c r="P59" s="411"/>
      <c r="Q59" s="411"/>
      <c r="R59" s="411"/>
      <c r="S59" s="411"/>
      <c r="T59" s="411"/>
      <c r="U59" s="411"/>
      <c r="V59" s="411"/>
      <c r="W59" s="411"/>
      <c r="X59" s="411"/>
      <c r="Y59" s="411"/>
      <c r="Z59" s="411"/>
      <c r="AA59" s="411"/>
      <c r="AB59" s="411"/>
      <c r="AC59" s="411"/>
      <c r="AD59" s="411"/>
      <c r="AE59" s="411"/>
      <c r="AF59" s="411"/>
      <c r="AG59" s="408">
        <f>'2_01_4.4 - Zařízení silno...'!J31</f>
        <v>0</v>
      </c>
      <c r="AH59" s="409"/>
      <c r="AI59" s="409"/>
      <c r="AJ59" s="409"/>
      <c r="AK59" s="409"/>
      <c r="AL59" s="409"/>
      <c r="AM59" s="409"/>
      <c r="AN59" s="408">
        <f t="shared" si="0"/>
        <v>0</v>
      </c>
      <c r="AO59" s="409"/>
      <c r="AP59" s="409"/>
      <c r="AQ59" s="109" t="s">
        <v>88</v>
      </c>
      <c r="AR59" s="110"/>
      <c r="AS59" s="111">
        <v>0</v>
      </c>
      <c r="AT59" s="112">
        <f t="shared" si="1"/>
        <v>0</v>
      </c>
      <c r="AU59" s="113">
        <f>'2_01_4.4 - Zařízení silno...'!P95</f>
        <v>0</v>
      </c>
      <c r="AV59" s="112">
        <f>'2_01_4.4 - Zařízení silno...'!J34</f>
        <v>0</v>
      </c>
      <c r="AW59" s="112">
        <f>'2_01_4.4 - Zařízení silno...'!J35</f>
        <v>0</v>
      </c>
      <c r="AX59" s="112">
        <f>'2_01_4.4 - Zařízení silno...'!J36</f>
        <v>0</v>
      </c>
      <c r="AY59" s="112">
        <f>'2_01_4.4 - Zařízení silno...'!J37</f>
        <v>0</v>
      </c>
      <c r="AZ59" s="112">
        <f>'2_01_4.4 - Zařízení silno...'!F34</f>
        <v>0</v>
      </c>
      <c r="BA59" s="112">
        <f>'2_01_4.4 - Zařízení silno...'!F35</f>
        <v>0</v>
      </c>
      <c r="BB59" s="112">
        <f>'2_01_4.4 - Zařízení silno...'!F36</f>
        <v>0</v>
      </c>
      <c r="BC59" s="112">
        <f>'2_01_4.4 - Zařízení silno...'!F37</f>
        <v>0</v>
      </c>
      <c r="BD59" s="114">
        <f>'2_01_4.4 - Zařízení silno...'!F38</f>
        <v>0</v>
      </c>
      <c r="BT59" s="115" t="s">
        <v>93</v>
      </c>
      <c r="BV59" s="115" t="s">
        <v>78</v>
      </c>
      <c r="BW59" s="115" t="s">
        <v>110</v>
      </c>
      <c r="BX59" s="115" t="s">
        <v>89</v>
      </c>
      <c r="CL59" s="115" t="s">
        <v>21</v>
      </c>
    </row>
    <row r="60" spans="1:91" s="6" customFormat="1" ht="22.5" customHeight="1">
      <c r="A60" s="116" t="s">
        <v>90</v>
      </c>
      <c r="B60" s="107"/>
      <c r="C60" s="108"/>
      <c r="D60" s="108"/>
      <c r="E60" s="108"/>
      <c r="F60" s="411" t="s">
        <v>111</v>
      </c>
      <c r="G60" s="411"/>
      <c r="H60" s="411"/>
      <c r="I60" s="411"/>
      <c r="J60" s="411"/>
      <c r="K60" s="108"/>
      <c r="L60" s="411" t="s">
        <v>112</v>
      </c>
      <c r="M60" s="411"/>
      <c r="N60" s="411"/>
      <c r="O60" s="411"/>
      <c r="P60" s="411"/>
      <c r="Q60" s="411"/>
      <c r="R60" s="411"/>
      <c r="S60" s="411"/>
      <c r="T60" s="411"/>
      <c r="U60" s="411"/>
      <c r="V60" s="411"/>
      <c r="W60" s="411"/>
      <c r="X60" s="411"/>
      <c r="Y60" s="411"/>
      <c r="Z60" s="411"/>
      <c r="AA60" s="411"/>
      <c r="AB60" s="411"/>
      <c r="AC60" s="411"/>
      <c r="AD60" s="411"/>
      <c r="AE60" s="411"/>
      <c r="AF60" s="411"/>
      <c r="AG60" s="408">
        <f>'2_01_99 - Vedlejší a osta...'!J31</f>
        <v>0</v>
      </c>
      <c r="AH60" s="409"/>
      <c r="AI60" s="409"/>
      <c r="AJ60" s="409"/>
      <c r="AK60" s="409"/>
      <c r="AL60" s="409"/>
      <c r="AM60" s="409"/>
      <c r="AN60" s="408">
        <f t="shared" si="0"/>
        <v>0</v>
      </c>
      <c r="AO60" s="409"/>
      <c r="AP60" s="409"/>
      <c r="AQ60" s="109" t="s">
        <v>88</v>
      </c>
      <c r="AR60" s="110"/>
      <c r="AS60" s="111">
        <v>0</v>
      </c>
      <c r="AT60" s="112">
        <f t="shared" si="1"/>
        <v>0</v>
      </c>
      <c r="AU60" s="113">
        <f>'2_01_99 - Vedlejší a osta...'!P93</f>
        <v>0</v>
      </c>
      <c r="AV60" s="112">
        <f>'2_01_99 - Vedlejší a osta...'!J34</f>
        <v>0</v>
      </c>
      <c r="AW60" s="112">
        <f>'2_01_99 - Vedlejší a osta...'!J35</f>
        <v>0</v>
      </c>
      <c r="AX60" s="112">
        <f>'2_01_99 - Vedlejší a osta...'!J36</f>
        <v>0</v>
      </c>
      <c r="AY60" s="112">
        <f>'2_01_99 - Vedlejší a osta...'!J37</f>
        <v>0</v>
      </c>
      <c r="AZ60" s="112">
        <f>'2_01_99 - Vedlejší a osta...'!F34</f>
        <v>0</v>
      </c>
      <c r="BA60" s="112">
        <f>'2_01_99 - Vedlejší a osta...'!F35</f>
        <v>0</v>
      </c>
      <c r="BB60" s="112">
        <f>'2_01_99 - Vedlejší a osta...'!F36</f>
        <v>0</v>
      </c>
      <c r="BC60" s="112">
        <f>'2_01_99 - Vedlejší a osta...'!F37</f>
        <v>0</v>
      </c>
      <c r="BD60" s="114">
        <f>'2_01_99 - Vedlejší a osta...'!F38</f>
        <v>0</v>
      </c>
      <c r="BT60" s="115" t="s">
        <v>93</v>
      </c>
      <c r="BV60" s="115" t="s">
        <v>78</v>
      </c>
      <c r="BW60" s="115" t="s">
        <v>113</v>
      </c>
      <c r="BX60" s="115" t="s">
        <v>89</v>
      </c>
      <c r="CL60" s="115" t="s">
        <v>21</v>
      </c>
    </row>
    <row r="61" spans="1:91" s="6" customFormat="1" ht="34.5" customHeight="1">
      <c r="B61" s="107"/>
      <c r="C61" s="108"/>
      <c r="D61" s="108"/>
      <c r="E61" s="411" t="s">
        <v>114</v>
      </c>
      <c r="F61" s="411"/>
      <c r="G61" s="411"/>
      <c r="H61" s="411"/>
      <c r="I61" s="411"/>
      <c r="J61" s="108"/>
      <c r="K61" s="411" t="s">
        <v>115</v>
      </c>
      <c r="L61" s="411"/>
      <c r="M61" s="411"/>
      <c r="N61" s="411"/>
      <c r="O61" s="411"/>
      <c r="P61" s="411"/>
      <c r="Q61" s="411"/>
      <c r="R61" s="411"/>
      <c r="S61" s="411"/>
      <c r="T61" s="411"/>
      <c r="U61" s="411"/>
      <c r="V61" s="411"/>
      <c r="W61" s="411"/>
      <c r="X61" s="411"/>
      <c r="Y61" s="411"/>
      <c r="Z61" s="411"/>
      <c r="AA61" s="411"/>
      <c r="AB61" s="411"/>
      <c r="AC61" s="411"/>
      <c r="AD61" s="411"/>
      <c r="AE61" s="411"/>
      <c r="AF61" s="411"/>
      <c r="AG61" s="410">
        <f>ROUND(SUM(AG62:AG64),2)</f>
        <v>0</v>
      </c>
      <c r="AH61" s="409"/>
      <c r="AI61" s="409"/>
      <c r="AJ61" s="409"/>
      <c r="AK61" s="409"/>
      <c r="AL61" s="409"/>
      <c r="AM61" s="409"/>
      <c r="AN61" s="408">
        <f t="shared" si="0"/>
        <v>0</v>
      </c>
      <c r="AO61" s="409"/>
      <c r="AP61" s="409"/>
      <c r="AQ61" s="109" t="s">
        <v>88</v>
      </c>
      <c r="AR61" s="110"/>
      <c r="AS61" s="111">
        <f>ROUND(SUM(AS62:AS64),2)</f>
        <v>0</v>
      </c>
      <c r="AT61" s="112">
        <f t="shared" si="1"/>
        <v>0</v>
      </c>
      <c r="AU61" s="113">
        <f>ROUND(SUM(AU62:AU64),5)</f>
        <v>0</v>
      </c>
      <c r="AV61" s="112">
        <f>ROUND(AZ61*L26,2)</f>
        <v>0</v>
      </c>
      <c r="AW61" s="112">
        <f>ROUND(BA61*L27,2)</f>
        <v>0</v>
      </c>
      <c r="AX61" s="112">
        <f>ROUND(BB61*L26,2)</f>
        <v>0</v>
      </c>
      <c r="AY61" s="112">
        <f>ROUND(BC61*L27,2)</f>
        <v>0</v>
      </c>
      <c r="AZ61" s="112">
        <f>ROUND(SUM(AZ62:AZ64),2)</f>
        <v>0</v>
      </c>
      <c r="BA61" s="112">
        <f>ROUND(SUM(BA62:BA64),2)</f>
        <v>0</v>
      </c>
      <c r="BB61" s="112">
        <f>ROUND(SUM(BB62:BB64),2)</f>
        <v>0</v>
      </c>
      <c r="BC61" s="112">
        <f>ROUND(SUM(BC62:BC64),2)</f>
        <v>0</v>
      </c>
      <c r="BD61" s="114">
        <f>ROUND(SUM(BD62:BD64),2)</f>
        <v>0</v>
      </c>
      <c r="BS61" s="115" t="s">
        <v>75</v>
      </c>
      <c r="BT61" s="115" t="s">
        <v>85</v>
      </c>
      <c r="BU61" s="115" t="s">
        <v>77</v>
      </c>
      <c r="BV61" s="115" t="s">
        <v>78</v>
      </c>
      <c r="BW61" s="115" t="s">
        <v>116</v>
      </c>
      <c r="BX61" s="115" t="s">
        <v>84</v>
      </c>
      <c r="CL61" s="115" t="s">
        <v>21</v>
      </c>
    </row>
    <row r="62" spans="1:91" s="6" customFormat="1" ht="34.5" customHeight="1">
      <c r="A62" s="116" t="s">
        <v>90</v>
      </c>
      <c r="B62" s="107"/>
      <c r="C62" s="108"/>
      <c r="D62" s="108"/>
      <c r="E62" s="108"/>
      <c r="F62" s="411" t="s">
        <v>117</v>
      </c>
      <c r="G62" s="411"/>
      <c r="H62" s="411"/>
      <c r="I62" s="411"/>
      <c r="J62" s="411"/>
      <c r="K62" s="108"/>
      <c r="L62" s="411" t="s">
        <v>118</v>
      </c>
      <c r="M62" s="411"/>
      <c r="N62" s="411"/>
      <c r="O62" s="411"/>
      <c r="P62" s="411"/>
      <c r="Q62" s="411"/>
      <c r="R62" s="411"/>
      <c r="S62" s="411"/>
      <c r="T62" s="411"/>
      <c r="U62" s="411"/>
      <c r="V62" s="411"/>
      <c r="W62" s="411"/>
      <c r="X62" s="411"/>
      <c r="Y62" s="411"/>
      <c r="Z62" s="411"/>
      <c r="AA62" s="411"/>
      <c r="AB62" s="411"/>
      <c r="AC62" s="411"/>
      <c r="AD62" s="411"/>
      <c r="AE62" s="411"/>
      <c r="AF62" s="411"/>
      <c r="AG62" s="408">
        <f>'1_02_1.1b - Architektonic...'!J31</f>
        <v>0</v>
      </c>
      <c r="AH62" s="409"/>
      <c r="AI62" s="409"/>
      <c r="AJ62" s="409"/>
      <c r="AK62" s="409"/>
      <c r="AL62" s="409"/>
      <c r="AM62" s="409"/>
      <c r="AN62" s="408">
        <f t="shared" si="0"/>
        <v>0</v>
      </c>
      <c r="AO62" s="409"/>
      <c r="AP62" s="409"/>
      <c r="AQ62" s="109" t="s">
        <v>88</v>
      </c>
      <c r="AR62" s="110"/>
      <c r="AS62" s="111">
        <v>0</v>
      </c>
      <c r="AT62" s="112">
        <f t="shared" si="1"/>
        <v>0</v>
      </c>
      <c r="AU62" s="113">
        <f>'1_02_1.1b - Architektonic...'!P92</f>
        <v>0</v>
      </c>
      <c r="AV62" s="112">
        <f>'1_02_1.1b - Architektonic...'!J34</f>
        <v>0</v>
      </c>
      <c r="AW62" s="112">
        <f>'1_02_1.1b - Architektonic...'!J35</f>
        <v>0</v>
      </c>
      <c r="AX62" s="112">
        <f>'1_02_1.1b - Architektonic...'!J36</f>
        <v>0</v>
      </c>
      <c r="AY62" s="112">
        <f>'1_02_1.1b - Architektonic...'!J37</f>
        <v>0</v>
      </c>
      <c r="AZ62" s="112">
        <f>'1_02_1.1b - Architektonic...'!F34</f>
        <v>0</v>
      </c>
      <c r="BA62" s="112">
        <f>'1_02_1.1b - Architektonic...'!F35</f>
        <v>0</v>
      </c>
      <c r="BB62" s="112">
        <f>'1_02_1.1b - Architektonic...'!F36</f>
        <v>0</v>
      </c>
      <c r="BC62" s="112">
        <f>'1_02_1.1b - Architektonic...'!F37</f>
        <v>0</v>
      </c>
      <c r="BD62" s="114">
        <f>'1_02_1.1b - Architektonic...'!F38</f>
        <v>0</v>
      </c>
      <c r="BT62" s="115" t="s">
        <v>93</v>
      </c>
      <c r="BV62" s="115" t="s">
        <v>78</v>
      </c>
      <c r="BW62" s="115" t="s">
        <v>119</v>
      </c>
      <c r="BX62" s="115" t="s">
        <v>116</v>
      </c>
      <c r="CL62" s="115" t="s">
        <v>21</v>
      </c>
    </row>
    <row r="63" spans="1:91" s="6" customFormat="1" ht="34.5" customHeight="1">
      <c r="A63" s="116" t="s">
        <v>90</v>
      </c>
      <c r="B63" s="107"/>
      <c r="C63" s="108"/>
      <c r="D63" s="108"/>
      <c r="E63" s="108"/>
      <c r="F63" s="411" t="s">
        <v>120</v>
      </c>
      <c r="G63" s="411"/>
      <c r="H63" s="411"/>
      <c r="I63" s="411"/>
      <c r="J63" s="411"/>
      <c r="K63" s="108"/>
      <c r="L63" s="411" t="s">
        <v>103</v>
      </c>
      <c r="M63" s="411"/>
      <c r="N63" s="411"/>
      <c r="O63" s="411"/>
      <c r="P63" s="411"/>
      <c r="Q63" s="411"/>
      <c r="R63" s="411"/>
      <c r="S63" s="411"/>
      <c r="T63" s="411"/>
      <c r="U63" s="411"/>
      <c r="V63" s="411"/>
      <c r="W63" s="411"/>
      <c r="X63" s="411"/>
      <c r="Y63" s="411"/>
      <c r="Z63" s="411"/>
      <c r="AA63" s="411"/>
      <c r="AB63" s="411"/>
      <c r="AC63" s="411"/>
      <c r="AD63" s="411"/>
      <c r="AE63" s="411"/>
      <c r="AF63" s="411"/>
      <c r="AG63" s="408">
        <f>'1_02_4.1b - Zařízení pro ...'!J31</f>
        <v>0</v>
      </c>
      <c r="AH63" s="409"/>
      <c r="AI63" s="409"/>
      <c r="AJ63" s="409"/>
      <c r="AK63" s="409"/>
      <c r="AL63" s="409"/>
      <c r="AM63" s="409"/>
      <c r="AN63" s="408">
        <f t="shared" si="0"/>
        <v>0</v>
      </c>
      <c r="AO63" s="409"/>
      <c r="AP63" s="409"/>
      <c r="AQ63" s="109" t="s">
        <v>88</v>
      </c>
      <c r="AR63" s="110"/>
      <c r="AS63" s="111">
        <v>0</v>
      </c>
      <c r="AT63" s="112">
        <f t="shared" si="1"/>
        <v>0</v>
      </c>
      <c r="AU63" s="113">
        <f>'1_02_4.1b - Zařízení pro ...'!P96</f>
        <v>0</v>
      </c>
      <c r="AV63" s="112">
        <f>'1_02_4.1b - Zařízení pro ...'!J34</f>
        <v>0</v>
      </c>
      <c r="AW63" s="112">
        <f>'1_02_4.1b - Zařízení pro ...'!J35</f>
        <v>0</v>
      </c>
      <c r="AX63" s="112">
        <f>'1_02_4.1b - Zařízení pro ...'!J36</f>
        <v>0</v>
      </c>
      <c r="AY63" s="112">
        <f>'1_02_4.1b - Zařízení pro ...'!J37</f>
        <v>0</v>
      </c>
      <c r="AZ63" s="112">
        <f>'1_02_4.1b - Zařízení pro ...'!F34</f>
        <v>0</v>
      </c>
      <c r="BA63" s="112">
        <f>'1_02_4.1b - Zařízení pro ...'!F35</f>
        <v>0</v>
      </c>
      <c r="BB63" s="112">
        <f>'1_02_4.1b - Zařízení pro ...'!F36</f>
        <v>0</v>
      </c>
      <c r="BC63" s="112">
        <f>'1_02_4.1b - Zařízení pro ...'!F37</f>
        <v>0</v>
      </c>
      <c r="BD63" s="114">
        <f>'1_02_4.1b - Zařízení pro ...'!F38</f>
        <v>0</v>
      </c>
      <c r="BT63" s="115" t="s">
        <v>93</v>
      </c>
      <c r="BV63" s="115" t="s">
        <v>78</v>
      </c>
      <c r="BW63" s="115" t="s">
        <v>121</v>
      </c>
      <c r="BX63" s="115" t="s">
        <v>116</v>
      </c>
      <c r="CL63" s="115" t="s">
        <v>21</v>
      </c>
    </row>
    <row r="64" spans="1:91" s="6" customFormat="1" ht="22.5" customHeight="1">
      <c r="A64" s="116" t="s">
        <v>90</v>
      </c>
      <c r="B64" s="107"/>
      <c r="C64" s="108"/>
      <c r="D64" s="108"/>
      <c r="E64" s="108"/>
      <c r="F64" s="411" t="s">
        <v>122</v>
      </c>
      <c r="G64" s="411"/>
      <c r="H64" s="411"/>
      <c r="I64" s="411"/>
      <c r="J64" s="411"/>
      <c r="K64" s="108"/>
      <c r="L64" s="411" t="s">
        <v>112</v>
      </c>
      <c r="M64" s="411"/>
      <c r="N64" s="411"/>
      <c r="O64" s="411"/>
      <c r="P64" s="411"/>
      <c r="Q64" s="411"/>
      <c r="R64" s="411"/>
      <c r="S64" s="411"/>
      <c r="T64" s="411"/>
      <c r="U64" s="411"/>
      <c r="V64" s="411"/>
      <c r="W64" s="411"/>
      <c r="X64" s="411"/>
      <c r="Y64" s="411"/>
      <c r="Z64" s="411"/>
      <c r="AA64" s="411"/>
      <c r="AB64" s="411"/>
      <c r="AC64" s="411"/>
      <c r="AD64" s="411"/>
      <c r="AE64" s="411"/>
      <c r="AF64" s="411"/>
      <c r="AG64" s="408">
        <f>'1_02_99 - Vedlejší a osta...'!J31</f>
        <v>0</v>
      </c>
      <c r="AH64" s="409"/>
      <c r="AI64" s="409"/>
      <c r="AJ64" s="409"/>
      <c r="AK64" s="409"/>
      <c r="AL64" s="409"/>
      <c r="AM64" s="409"/>
      <c r="AN64" s="408">
        <f t="shared" si="0"/>
        <v>0</v>
      </c>
      <c r="AO64" s="409"/>
      <c r="AP64" s="409"/>
      <c r="AQ64" s="109" t="s">
        <v>88</v>
      </c>
      <c r="AR64" s="110"/>
      <c r="AS64" s="111">
        <v>0</v>
      </c>
      <c r="AT64" s="112">
        <f t="shared" si="1"/>
        <v>0</v>
      </c>
      <c r="AU64" s="113">
        <f>'1_02_99 - Vedlejší a osta...'!P93</f>
        <v>0</v>
      </c>
      <c r="AV64" s="112">
        <f>'1_02_99 - Vedlejší a osta...'!J34</f>
        <v>0</v>
      </c>
      <c r="AW64" s="112">
        <f>'1_02_99 - Vedlejší a osta...'!J35</f>
        <v>0</v>
      </c>
      <c r="AX64" s="112">
        <f>'1_02_99 - Vedlejší a osta...'!J36</f>
        <v>0</v>
      </c>
      <c r="AY64" s="112">
        <f>'1_02_99 - Vedlejší a osta...'!J37</f>
        <v>0</v>
      </c>
      <c r="AZ64" s="112">
        <f>'1_02_99 - Vedlejší a osta...'!F34</f>
        <v>0</v>
      </c>
      <c r="BA64" s="112">
        <f>'1_02_99 - Vedlejší a osta...'!F35</f>
        <v>0</v>
      </c>
      <c r="BB64" s="112">
        <f>'1_02_99 - Vedlejší a osta...'!F36</f>
        <v>0</v>
      </c>
      <c r="BC64" s="112">
        <f>'1_02_99 - Vedlejší a osta...'!F37</f>
        <v>0</v>
      </c>
      <c r="BD64" s="114">
        <f>'1_02_99 - Vedlejší a osta...'!F38</f>
        <v>0</v>
      </c>
      <c r="BT64" s="115" t="s">
        <v>93</v>
      </c>
      <c r="BV64" s="115" t="s">
        <v>78</v>
      </c>
      <c r="BW64" s="115" t="s">
        <v>123</v>
      </c>
      <c r="BX64" s="115" t="s">
        <v>116</v>
      </c>
      <c r="CL64" s="115" t="s">
        <v>21</v>
      </c>
    </row>
    <row r="65" spans="1:90" s="6" customFormat="1" ht="34.5" customHeight="1">
      <c r="B65" s="107"/>
      <c r="C65" s="108"/>
      <c r="D65" s="108"/>
      <c r="E65" s="411" t="s">
        <v>124</v>
      </c>
      <c r="F65" s="411"/>
      <c r="G65" s="411"/>
      <c r="H65" s="411"/>
      <c r="I65" s="411"/>
      <c r="J65" s="108"/>
      <c r="K65" s="411" t="s">
        <v>125</v>
      </c>
      <c r="L65" s="411"/>
      <c r="M65" s="411"/>
      <c r="N65" s="411"/>
      <c r="O65" s="411"/>
      <c r="P65" s="411"/>
      <c r="Q65" s="411"/>
      <c r="R65" s="411"/>
      <c r="S65" s="411"/>
      <c r="T65" s="411"/>
      <c r="U65" s="411"/>
      <c r="V65" s="411"/>
      <c r="W65" s="411"/>
      <c r="X65" s="411"/>
      <c r="Y65" s="411"/>
      <c r="Z65" s="411"/>
      <c r="AA65" s="411"/>
      <c r="AB65" s="411"/>
      <c r="AC65" s="411"/>
      <c r="AD65" s="411"/>
      <c r="AE65" s="411"/>
      <c r="AF65" s="411"/>
      <c r="AG65" s="410">
        <f>ROUND(SUM(AG66:AG70),2)</f>
        <v>0</v>
      </c>
      <c r="AH65" s="409"/>
      <c r="AI65" s="409"/>
      <c r="AJ65" s="409"/>
      <c r="AK65" s="409"/>
      <c r="AL65" s="409"/>
      <c r="AM65" s="409"/>
      <c r="AN65" s="408">
        <f t="shared" si="0"/>
        <v>0</v>
      </c>
      <c r="AO65" s="409"/>
      <c r="AP65" s="409"/>
      <c r="AQ65" s="109" t="s">
        <v>88</v>
      </c>
      <c r="AR65" s="110"/>
      <c r="AS65" s="111">
        <f>ROUND(SUM(AS66:AS70),2)</f>
        <v>0</v>
      </c>
      <c r="AT65" s="112">
        <f t="shared" si="1"/>
        <v>0</v>
      </c>
      <c r="AU65" s="113">
        <f>ROUND(SUM(AU66:AU70),5)</f>
        <v>0</v>
      </c>
      <c r="AV65" s="112">
        <f>ROUND(AZ65*L26,2)</f>
        <v>0</v>
      </c>
      <c r="AW65" s="112">
        <f>ROUND(BA65*L27,2)</f>
        <v>0</v>
      </c>
      <c r="AX65" s="112">
        <f>ROUND(BB65*L26,2)</f>
        <v>0</v>
      </c>
      <c r="AY65" s="112">
        <f>ROUND(BC65*L27,2)</f>
        <v>0</v>
      </c>
      <c r="AZ65" s="112">
        <f>ROUND(SUM(AZ66:AZ70),2)</f>
        <v>0</v>
      </c>
      <c r="BA65" s="112">
        <f>ROUND(SUM(BA66:BA70),2)</f>
        <v>0</v>
      </c>
      <c r="BB65" s="112">
        <f>ROUND(SUM(BB66:BB70),2)</f>
        <v>0</v>
      </c>
      <c r="BC65" s="112">
        <f>ROUND(SUM(BC66:BC70),2)</f>
        <v>0</v>
      </c>
      <c r="BD65" s="114">
        <f>ROUND(SUM(BD66:BD70),2)</f>
        <v>0</v>
      </c>
      <c r="BS65" s="115" t="s">
        <v>75</v>
      </c>
      <c r="BT65" s="115" t="s">
        <v>85</v>
      </c>
      <c r="BU65" s="115" t="s">
        <v>77</v>
      </c>
      <c r="BV65" s="115" t="s">
        <v>78</v>
      </c>
      <c r="BW65" s="115" t="s">
        <v>126</v>
      </c>
      <c r="BX65" s="115" t="s">
        <v>84</v>
      </c>
      <c r="CL65" s="115" t="s">
        <v>21</v>
      </c>
    </row>
    <row r="66" spans="1:90" s="6" customFormat="1" ht="22.5" customHeight="1">
      <c r="A66" s="116" t="s">
        <v>90</v>
      </c>
      <c r="B66" s="107"/>
      <c r="C66" s="108"/>
      <c r="D66" s="108"/>
      <c r="E66" s="108"/>
      <c r="F66" s="411" t="s">
        <v>127</v>
      </c>
      <c r="G66" s="411"/>
      <c r="H66" s="411"/>
      <c r="I66" s="411"/>
      <c r="J66" s="411"/>
      <c r="K66" s="108"/>
      <c r="L66" s="411" t="s">
        <v>92</v>
      </c>
      <c r="M66" s="411"/>
      <c r="N66" s="411"/>
      <c r="O66" s="411"/>
      <c r="P66" s="411"/>
      <c r="Q66" s="411"/>
      <c r="R66" s="411"/>
      <c r="S66" s="411"/>
      <c r="T66" s="411"/>
      <c r="U66" s="411"/>
      <c r="V66" s="411"/>
      <c r="W66" s="411"/>
      <c r="X66" s="411"/>
      <c r="Y66" s="411"/>
      <c r="Z66" s="411"/>
      <c r="AA66" s="411"/>
      <c r="AB66" s="411"/>
      <c r="AC66" s="411"/>
      <c r="AD66" s="411"/>
      <c r="AE66" s="411"/>
      <c r="AF66" s="411"/>
      <c r="AG66" s="408">
        <f>'2_04_1.1 - Architektonick...'!J31</f>
        <v>0</v>
      </c>
      <c r="AH66" s="409"/>
      <c r="AI66" s="409"/>
      <c r="AJ66" s="409"/>
      <c r="AK66" s="409"/>
      <c r="AL66" s="409"/>
      <c r="AM66" s="409"/>
      <c r="AN66" s="408">
        <f t="shared" si="0"/>
        <v>0</v>
      </c>
      <c r="AO66" s="409"/>
      <c r="AP66" s="409"/>
      <c r="AQ66" s="109" t="s">
        <v>88</v>
      </c>
      <c r="AR66" s="110"/>
      <c r="AS66" s="111">
        <v>0</v>
      </c>
      <c r="AT66" s="112">
        <f t="shared" si="1"/>
        <v>0</v>
      </c>
      <c r="AU66" s="113">
        <f>'2_04_1.1 - Architektonick...'!P103</f>
        <v>0</v>
      </c>
      <c r="AV66" s="112">
        <f>'2_04_1.1 - Architektonick...'!J34</f>
        <v>0</v>
      </c>
      <c r="AW66" s="112">
        <f>'2_04_1.1 - Architektonick...'!J35</f>
        <v>0</v>
      </c>
      <c r="AX66" s="112">
        <f>'2_04_1.1 - Architektonick...'!J36</f>
        <v>0</v>
      </c>
      <c r="AY66" s="112">
        <f>'2_04_1.1 - Architektonick...'!J37</f>
        <v>0</v>
      </c>
      <c r="AZ66" s="112">
        <f>'2_04_1.1 - Architektonick...'!F34</f>
        <v>0</v>
      </c>
      <c r="BA66" s="112">
        <f>'2_04_1.1 - Architektonick...'!F35</f>
        <v>0</v>
      </c>
      <c r="BB66" s="112">
        <f>'2_04_1.1 - Architektonick...'!F36</f>
        <v>0</v>
      </c>
      <c r="BC66" s="112">
        <f>'2_04_1.1 - Architektonick...'!F37</f>
        <v>0</v>
      </c>
      <c r="BD66" s="114">
        <f>'2_04_1.1 - Architektonick...'!F38</f>
        <v>0</v>
      </c>
      <c r="BT66" s="115" t="s">
        <v>93</v>
      </c>
      <c r="BV66" s="115" t="s">
        <v>78</v>
      </c>
      <c r="BW66" s="115" t="s">
        <v>128</v>
      </c>
      <c r="BX66" s="115" t="s">
        <v>126</v>
      </c>
      <c r="CL66" s="115" t="s">
        <v>21</v>
      </c>
    </row>
    <row r="67" spans="1:90" s="6" customFormat="1" ht="22.5" customHeight="1">
      <c r="A67" s="116" t="s">
        <v>90</v>
      </c>
      <c r="B67" s="107"/>
      <c r="C67" s="108"/>
      <c r="D67" s="108"/>
      <c r="E67" s="108"/>
      <c r="F67" s="411" t="s">
        <v>129</v>
      </c>
      <c r="G67" s="411"/>
      <c r="H67" s="411"/>
      <c r="I67" s="411"/>
      <c r="J67" s="411"/>
      <c r="K67" s="108"/>
      <c r="L67" s="411" t="s">
        <v>96</v>
      </c>
      <c r="M67" s="411"/>
      <c r="N67" s="411"/>
      <c r="O67" s="411"/>
      <c r="P67" s="411"/>
      <c r="Q67" s="411"/>
      <c r="R67" s="411"/>
      <c r="S67" s="411"/>
      <c r="T67" s="411"/>
      <c r="U67" s="411"/>
      <c r="V67" s="411"/>
      <c r="W67" s="411"/>
      <c r="X67" s="411"/>
      <c r="Y67" s="411"/>
      <c r="Z67" s="411"/>
      <c r="AA67" s="411"/>
      <c r="AB67" s="411"/>
      <c r="AC67" s="411"/>
      <c r="AD67" s="411"/>
      <c r="AE67" s="411"/>
      <c r="AF67" s="411"/>
      <c r="AG67" s="408">
        <f>'2_04_4.1 - Zařízení pro v...'!J31</f>
        <v>0</v>
      </c>
      <c r="AH67" s="409"/>
      <c r="AI67" s="409"/>
      <c r="AJ67" s="409"/>
      <c r="AK67" s="409"/>
      <c r="AL67" s="409"/>
      <c r="AM67" s="409"/>
      <c r="AN67" s="408">
        <f t="shared" si="0"/>
        <v>0</v>
      </c>
      <c r="AO67" s="409"/>
      <c r="AP67" s="409"/>
      <c r="AQ67" s="109" t="s">
        <v>88</v>
      </c>
      <c r="AR67" s="110"/>
      <c r="AS67" s="111">
        <v>0</v>
      </c>
      <c r="AT67" s="112">
        <f t="shared" si="1"/>
        <v>0</v>
      </c>
      <c r="AU67" s="113">
        <f>'2_04_4.1 - Zařízení pro v...'!P96</f>
        <v>0</v>
      </c>
      <c r="AV67" s="112">
        <f>'2_04_4.1 - Zařízení pro v...'!J34</f>
        <v>0</v>
      </c>
      <c r="AW67" s="112">
        <f>'2_04_4.1 - Zařízení pro v...'!J35</f>
        <v>0</v>
      </c>
      <c r="AX67" s="112">
        <f>'2_04_4.1 - Zařízení pro v...'!J36</f>
        <v>0</v>
      </c>
      <c r="AY67" s="112">
        <f>'2_04_4.1 - Zařízení pro v...'!J37</f>
        <v>0</v>
      </c>
      <c r="AZ67" s="112">
        <f>'2_04_4.1 - Zařízení pro v...'!F34</f>
        <v>0</v>
      </c>
      <c r="BA67" s="112">
        <f>'2_04_4.1 - Zařízení pro v...'!F35</f>
        <v>0</v>
      </c>
      <c r="BB67" s="112">
        <f>'2_04_4.1 - Zařízení pro v...'!F36</f>
        <v>0</v>
      </c>
      <c r="BC67" s="112">
        <f>'2_04_4.1 - Zařízení pro v...'!F37</f>
        <v>0</v>
      </c>
      <c r="BD67" s="114">
        <f>'2_04_4.1 - Zařízení pro v...'!F38</f>
        <v>0</v>
      </c>
      <c r="BT67" s="115" t="s">
        <v>93</v>
      </c>
      <c r="BV67" s="115" t="s">
        <v>78</v>
      </c>
      <c r="BW67" s="115" t="s">
        <v>130</v>
      </c>
      <c r="BX67" s="115" t="s">
        <v>126</v>
      </c>
      <c r="CL67" s="115" t="s">
        <v>21</v>
      </c>
    </row>
    <row r="68" spans="1:90" s="6" customFormat="1" ht="22.5" customHeight="1">
      <c r="A68" s="116" t="s">
        <v>90</v>
      </c>
      <c r="B68" s="107"/>
      <c r="C68" s="108"/>
      <c r="D68" s="108"/>
      <c r="E68" s="108"/>
      <c r="F68" s="411" t="s">
        <v>131</v>
      </c>
      <c r="G68" s="411"/>
      <c r="H68" s="411"/>
      <c r="I68" s="411"/>
      <c r="J68" s="411"/>
      <c r="K68" s="108"/>
      <c r="L68" s="411" t="s">
        <v>106</v>
      </c>
      <c r="M68" s="411"/>
      <c r="N68" s="411"/>
      <c r="O68" s="411"/>
      <c r="P68" s="411"/>
      <c r="Q68" s="411"/>
      <c r="R68" s="411"/>
      <c r="S68" s="411"/>
      <c r="T68" s="411"/>
      <c r="U68" s="411"/>
      <c r="V68" s="411"/>
      <c r="W68" s="411"/>
      <c r="X68" s="411"/>
      <c r="Y68" s="411"/>
      <c r="Z68" s="411"/>
      <c r="AA68" s="411"/>
      <c r="AB68" s="411"/>
      <c r="AC68" s="411"/>
      <c r="AD68" s="411"/>
      <c r="AE68" s="411"/>
      <c r="AF68" s="411"/>
      <c r="AG68" s="408">
        <f>'2_04_4.3 - Zařízení zdrav...'!J31</f>
        <v>0</v>
      </c>
      <c r="AH68" s="409"/>
      <c r="AI68" s="409"/>
      <c r="AJ68" s="409"/>
      <c r="AK68" s="409"/>
      <c r="AL68" s="409"/>
      <c r="AM68" s="409"/>
      <c r="AN68" s="408">
        <f t="shared" si="0"/>
        <v>0</v>
      </c>
      <c r="AO68" s="409"/>
      <c r="AP68" s="409"/>
      <c r="AQ68" s="109" t="s">
        <v>88</v>
      </c>
      <c r="AR68" s="110"/>
      <c r="AS68" s="111">
        <v>0</v>
      </c>
      <c r="AT68" s="112">
        <f t="shared" si="1"/>
        <v>0</v>
      </c>
      <c r="AU68" s="113">
        <f>'2_04_4.3 - Zařízení zdrav...'!P95</f>
        <v>0</v>
      </c>
      <c r="AV68" s="112">
        <f>'2_04_4.3 - Zařízení zdrav...'!J34</f>
        <v>0</v>
      </c>
      <c r="AW68" s="112">
        <f>'2_04_4.3 - Zařízení zdrav...'!J35</f>
        <v>0</v>
      </c>
      <c r="AX68" s="112">
        <f>'2_04_4.3 - Zařízení zdrav...'!J36</f>
        <v>0</v>
      </c>
      <c r="AY68" s="112">
        <f>'2_04_4.3 - Zařízení zdrav...'!J37</f>
        <v>0</v>
      </c>
      <c r="AZ68" s="112">
        <f>'2_04_4.3 - Zařízení zdrav...'!F34</f>
        <v>0</v>
      </c>
      <c r="BA68" s="112">
        <f>'2_04_4.3 - Zařízení zdrav...'!F35</f>
        <v>0</v>
      </c>
      <c r="BB68" s="112">
        <f>'2_04_4.3 - Zařízení zdrav...'!F36</f>
        <v>0</v>
      </c>
      <c r="BC68" s="112">
        <f>'2_04_4.3 - Zařízení zdrav...'!F37</f>
        <v>0</v>
      </c>
      <c r="BD68" s="114">
        <f>'2_04_4.3 - Zařízení zdrav...'!F38</f>
        <v>0</v>
      </c>
      <c r="BT68" s="115" t="s">
        <v>93</v>
      </c>
      <c r="BV68" s="115" t="s">
        <v>78</v>
      </c>
      <c r="BW68" s="115" t="s">
        <v>132</v>
      </c>
      <c r="BX68" s="115" t="s">
        <v>126</v>
      </c>
      <c r="CL68" s="115" t="s">
        <v>21</v>
      </c>
    </row>
    <row r="69" spans="1:90" s="6" customFormat="1" ht="22.5" customHeight="1">
      <c r="A69" s="116" t="s">
        <v>90</v>
      </c>
      <c r="B69" s="107"/>
      <c r="C69" s="108"/>
      <c r="D69" s="108"/>
      <c r="E69" s="108"/>
      <c r="F69" s="411" t="s">
        <v>133</v>
      </c>
      <c r="G69" s="411"/>
      <c r="H69" s="411"/>
      <c r="I69" s="411"/>
      <c r="J69" s="411"/>
      <c r="K69" s="108"/>
      <c r="L69" s="411" t="s">
        <v>109</v>
      </c>
      <c r="M69" s="411"/>
      <c r="N69" s="411"/>
      <c r="O69" s="411"/>
      <c r="P69" s="411"/>
      <c r="Q69" s="411"/>
      <c r="R69" s="411"/>
      <c r="S69" s="411"/>
      <c r="T69" s="411"/>
      <c r="U69" s="411"/>
      <c r="V69" s="411"/>
      <c r="W69" s="411"/>
      <c r="X69" s="411"/>
      <c r="Y69" s="411"/>
      <c r="Z69" s="411"/>
      <c r="AA69" s="411"/>
      <c r="AB69" s="411"/>
      <c r="AC69" s="411"/>
      <c r="AD69" s="411"/>
      <c r="AE69" s="411"/>
      <c r="AF69" s="411"/>
      <c r="AG69" s="408">
        <f>'2_04_4.4 - Zařízení silno...'!J31</f>
        <v>0</v>
      </c>
      <c r="AH69" s="409"/>
      <c r="AI69" s="409"/>
      <c r="AJ69" s="409"/>
      <c r="AK69" s="409"/>
      <c r="AL69" s="409"/>
      <c r="AM69" s="409"/>
      <c r="AN69" s="408">
        <f t="shared" si="0"/>
        <v>0</v>
      </c>
      <c r="AO69" s="409"/>
      <c r="AP69" s="409"/>
      <c r="AQ69" s="109" t="s">
        <v>88</v>
      </c>
      <c r="AR69" s="110"/>
      <c r="AS69" s="111">
        <v>0</v>
      </c>
      <c r="AT69" s="112">
        <f t="shared" si="1"/>
        <v>0</v>
      </c>
      <c r="AU69" s="113">
        <f>'2_04_4.4 - Zařízení silno...'!P96</f>
        <v>0</v>
      </c>
      <c r="AV69" s="112">
        <f>'2_04_4.4 - Zařízení silno...'!J34</f>
        <v>0</v>
      </c>
      <c r="AW69" s="112">
        <f>'2_04_4.4 - Zařízení silno...'!J35</f>
        <v>0</v>
      </c>
      <c r="AX69" s="112">
        <f>'2_04_4.4 - Zařízení silno...'!J36</f>
        <v>0</v>
      </c>
      <c r="AY69" s="112">
        <f>'2_04_4.4 - Zařízení silno...'!J37</f>
        <v>0</v>
      </c>
      <c r="AZ69" s="112">
        <f>'2_04_4.4 - Zařízení silno...'!F34</f>
        <v>0</v>
      </c>
      <c r="BA69" s="112">
        <f>'2_04_4.4 - Zařízení silno...'!F35</f>
        <v>0</v>
      </c>
      <c r="BB69" s="112">
        <f>'2_04_4.4 - Zařízení silno...'!F36</f>
        <v>0</v>
      </c>
      <c r="BC69" s="112">
        <f>'2_04_4.4 - Zařízení silno...'!F37</f>
        <v>0</v>
      </c>
      <c r="BD69" s="114">
        <f>'2_04_4.4 - Zařízení silno...'!F38</f>
        <v>0</v>
      </c>
      <c r="BT69" s="115" t="s">
        <v>93</v>
      </c>
      <c r="BV69" s="115" t="s">
        <v>78</v>
      </c>
      <c r="BW69" s="115" t="s">
        <v>134</v>
      </c>
      <c r="BX69" s="115" t="s">
        <v>126</v>
      </c>
      <c r="CL69" s="115" t="s">
        <v>21</v>
      </c>
    </row>
    <row r="70" spans="1:90" s="6" customFormat="1" ht="22.5" customHeight="1">
      <c r="A70" s="116" t="s">
        <v>90</v>
      </c>
      <c r="B70" s="107"/>
      <c r="C70" s="108"/>
      <c r="D70" s="108"/>
      <c r="E70" s="108"/>
      <c r="F70" s="411" t="s">
        <v>135</v>
      </c>
      <c r="G70" s="411"/>
      <c r="H70" s="411"/>
      <c r="I70" s="411"/>
      <c r="J70" s="411"/>
      <c r="K70" s="108"/>
      <c r="L70" s="411" t="s">
        <v>112</v>
      </c>
      <c r="M70" s="411"/>
      <c r="N70" s="411"/>
      <c r="O70" s="411"/>
      <c r="P70" s="411"/>
      <c r="Q70" s="411"/>
      <c r="R70" s="411"/>
      <c r="S70" s="411"/>
      <c r="T70" s="411"/>
      <c r="U70" s="411"/>
      <c r="V70" s="411"/>
      <c r="W70" s="411"/>
      <c r="X70" s="411"/>
      <c r="Y70" s="411"/>
      <c r="Z70" s="411"/>
      <c r="AA70" s="411"/>
      <c r="AB70" s="411"/>
      <c r="AC70" s="411"/>
      <c r="AD70" s="411"/>
      <c r="AE70" s="411"/>
      <c r="AF70" s="411"/>
      <c r="AG70" s="408">
        <f>'2_04_99 - Vedlejší a osta...'!J31</f>
        <v>0</v>
      </c>
      <c r="AH70" s="409"/>
      <c r="AI70" s="409"/>
      <c r="AJ70" s="409"/>
      <c r="AK70" s="409"/>
      <c r="AL70" s="409"/>
      <c r="AM70" s="409"/>
      <c r="AN70" s="408">
        <f t="shared" si="0"/>
        <v>0</v>
      </c>
      <c r="AO70" s="409"/>
      <c r="AP70" s="409"/>
      <c r="AQ70" s="109" t="s">
        <v>88</v>
      </c>
      <c r="AR70" s="110"/>
      <c r="AS70" s="111">
        <v>0</v>
      </c>
      <c r="AT70" s="112">
        <f t="shared" si="1"/>
        <v>0</v>
      </c>
      <c r="AU70" s="113">
        <f>'2_04_99 - Vedlejší a osta...'!P93</f>
        <v>0</v>
      </c>
      <c r="AV70" s="112">
        <f>'2_04_99 - Vedlejší a osta...'!J34</f>
        <v>0</v>
      </c>
      <c r="AW70" s="112">
        <f>'2_04_99 - Vedlejší a osta...'!J35</f>
        <v>0</v>
      </c>
      <c r="AX70" s="112">
        <f>'2_04_99 - Vedlejší a osta...'!J36</f>
        <v>0</v>
      </c>
      <c r="AY70" s="112">
        <f>'2_04_99 - Vedlejší a osta...'!J37</f>
        <v>0</v>
      </c>
      <c r="AZ70" s="112">
        <f>'2_04_99 - Vedlejší a osta...'!F34</f>
        <v>0</v>
      </c>
      <c r="BA70" s="112">
        <f>'2_04_99 - Vedlejší a osta...'!F35</f>
        <v>0</v>
      </c>
      <c r="BB70" s="112">
        <f>'2_04_99 - Vedlejší a osta...'!F36</f>
        <v>0</v>
      </c>
      <c r="BC70" s="112">
        <f>'2_04_99 - Vedlejší a osta...'!F37</f>
        <v>0</v>
      </c>
      <c r="BD70" s="114">
        <f>'2_04_99 - Vedlejší a osta...'!F38</f>
        <v>0</v>
      </c>
      <c r="BT70" s="115" t="s">
        <v>93</v>
      </c>
      <c r="BV70" s="115" t="s">
        <v>78</v>
      </c>
      <c r="BW70" s="115" t="s">
        <v>136</v>
      </c>
      <c r="BX70" s="115" t="s">
        <v>126</v>
      </c>
      <c r="CL70" s="115" t="s">
        <v>21</v>
      </c>
    </row>
    <row r="71" spans="1:90" s="6" customFormat="1" ht="22.5" customHeight="1">
      <c r="B71" s="107"/>
      <c r="C71" s="108"/>
      <c r="D71" s="108"/>
      <c r="E71" s="411" t="s">
        <v>137</v>
      </c>
      <c r="F71" s="411"/>
      <c r="G71" s="411"/>
      <c r="H71" s="411"/>
      <c r="I71" s="411"/>
      <c r="J71" s="108"/>
      <c r="K71" s="411" t="s">
        <v>138</v>
      </c>
      <c r="L71" s="411"/>
      <c r="M71" s="411"/>
      <c r="N71" s="411"/>
      <c r="O71" s="411"/>
      <c r="P71" s="411"/>
      <c r="Q71" s="411"/>
      <c r="R71" s="411"/>
      <c r="S71" s="411"/>
      <c r="T71" s="411"/>
      <c r="U71" s="411"/>
      <c r="V71" s="411"/>
      <c r="W71" s="411"/>
      <c r="X71" s="411"/>
      <c r="Y71" s="411"/>
      <c r="Z71" s="411"/>
      <c r="AA71" s="411"/>
      <c r="AB71" s="411"/>
      <c r="AC71" s="411"/>
      <c r="AD71" s="411"/>
      <c r="AE71" s="411"/>
      <c r="AF71" s="411"/>
      <c r="AG71" s="410">
        <f>ROUND(AG72+SUM(AG73:AG75)+AG78,2)</f>
        <v>0</v>
      </c>
      <c r="AH71" s="409"/>
      <c r="AI71" s="409"/>
      <c r="AJ71" s="409"/>
      <c r="AK71" s="409"/>
      <c r="AL71" s="409"/>
      <c r="AM71" s="409"/>
      <c r="AN71" s="408">
        <f t="shared" si="0"/>
        <v>0</v>
      </c>
      <c r="AO71" s="409"/>
      <c r="AP71" s="409"/>
      <c r="AQ71" s="109" t="s">
        <v>88</v>
      </c>
      <c r="AR71" s="110"/>
      <c r="AS71" s="111">
        <f>ROUND(AS72+SUM(AS73:AS75)+AS78,2)</f>
        <v>0</v>
      </c>
      <c r="AT71" s="112">
        <f t="shared" si="1"/>
        <v>0</v>
      </c>
      <c r="AU71" s="113">
        <f>ROUND(AU72+SUM(AU73:AU75)+AU78,5)</f>
        <v>0</v>
      </c>
      <c r="AV71" s="112">
        <f>ROUND(AZ71*L26,2)</f>
        <v>0</v>
      </c>
      <c r="AW71" s="112">
        <f>ROUND(BA71*L27,2)</f>
        <v>0</v>
      </c>
      <c r="AX71" s="112">
        <f>ROUND(BB71*L26,2)</f>
        <v>0</v>
      </c>
      <c r="AY71" s="112">
        <f>ROUND(BC71*L27,2)</f>
        <v>0</v>
      </c>
      <c r="AZ71" s="112">
        <f>ROUND(AZ72+SUM(AZ73:AZ75)+AZ78,2)</f>
        <v>0</v>
      </c>
      <c r="BA71" s="112">
        <f>ROUND(BA72+SUM(BA73:BA75)+BA78,2)</f>
        <v>0</v>
      </c>
      <c r="BB71" s="112">
        <f>ROUND(BB72+SUM(BB73:BB75)+BB78,2)</f>
        <v>0</v>
      </c>
      <c r="BC71" s="112">
        <f>ROUND(BC72+SUM(BC73:BC75)+BC78,2)</f>
        <v>0</v>
      </c>
      <c r="BD71" s="114">
        <f>ROUND(BD72+SUM(BD73:BD75)+BD78,2)</f>
        <v>0</v>
      </c>
      <c r="BS71" s="115" t="s">
        <v>75</v>
      </c>
      <c r="BT71" s="115" t="s">
        <v>85</v>
      </c>
      <c r="BU71" s="115" t="s">
        <v>77</v>
      </c>
      <c r="BV71" s="115" t="s">
        <v>78</v>
      </c>
      <c r="BW71" s="115" t="s">
        <v>139</v>
      </c>
      <c r="BX71" s="115" t="s">
        <v>84</v>
      </c>
      <c r="CL71" s="115" t="s">
        <v>21</v>
      </c>
    </row>
    <row r="72" spans="1:90" s="6" customFormat="1" ht="34.5" customHeight="1">
      <c r="A72" s="116" t="s">
        <v>90</v>
      </c>
      <c r="B72" s="107"/>
      <c r="C72" s="108"/>
      <c r="D72" s="108"/>
      <c r="E72" s="108"/>
      <c r="F72" s="411" t="s">
        <v>140</v>
      </c>
      <c r="G72" s="411"/>
      <c r="H72" s="411"/>
      <c r="I72" s="411"/>
      <c r="J72" s="411"/>
      <c r="K72" s="108"/>
      <c r="L72" s="411" t="s">
        <v>141</v>
      </c>
      <c r="M72" s="411"/>
      <c r="N72" s="411"/>
      <c r="O72" s="411"/>
      <c r="P72" s="411"/>
      <c r="Q72" s="411"/>
      <c r="R72" s="411"/>
      <c r="S72" s="411"/>
      <c r="T72" s="411"/>
      <c r="U72" s="411"/>
      <c r="V72" s="411"/>
      <c r="W72" s="411"/>
      <c r="X72" s="411"/>
      <c r="Y72" s="411"/>
      <c r="Z72" s="411"/>
      <c r="AA72" s="411"/>
      <c r="AB72" s="411"/>
      <c r="AC72" s="411"/>
      <c r="AD72" s="411"/>
      <c r="AE72" s="411"/>
      <c r="AF72" s="411"/>
      <c r="AG72" s="408">
        <f>'2.E_VU_01 - Venkovní úpra...'!J31</f>
        <v>0</v>
      </c>
      <c r="AH72" s="409"/>
      <c r="AI72" s="409"/>
      <c r="AJ72" s="409"/>
      <c r="AK72" s="409"/>
      <c r="AL72" s="409"/>
      <c r="AM72" s="409"/>
      <c r="AN72" s="408">
        <f t="shared" si="0"/>
        <v>0</v>
      </c>
      <c r="AO72" s="409"/>
      <c r="AP72" s="409"/>
      <c r="AQ72" s="109" t="s">
        <v>88</v>
      </c>
      <c r="AR72" s="110"/>
      <c r="AS72" s="111">
        <v>0</v>
      </c>
      <c r="AT72" s="112">
        <f t="shared" si="1"/>
        <v>0</v>
      </c>
      <c r="AU72" s="113">
        <f>'2.E_VU_01 - Venkovní úpra...'!P106</f>
        <v>0</v>
      </c>
      <c r="AV72" s="112">
        <f>'2.E_VU_01 - Venkovní úpra...'!J34</f>
        <v>0</v>
      </c>
      <c r="AW72" s="112">
        <f>'2.E_VU_01 - Venkovní úpra...'!J35</f>
        <v>0</v>
      </c>
      <c r="AX72" s="112">
        <f>'2.E_VU_01 - Venkovní úpra...'!J36</f>
        <v>0</v>
      </c>
      <c r="AY72" s="112">
        <f>'2.E_VU_01 - Venkovní úpra...'!J37</f>
        <v>0</v>
      </c>
      <c r="AZ72" s="112">
        <f>'2.E_VU_01 - Venkovní úpra...'!F34</f>
        <v>0</v>
      </c>
      <c r="BA72" s="112">
        <f>'2.E_VU_01 - Venkovní úpra...'!F35</f>
        <v>0</v>
      </c>
      <c r="BB72" s="112">
        <f>'2.E_VU_01 - Venkovní úpra...'!F36</f>
        <v>0</v>
      </c>
      <c r="BC72" s="112">
        <f>'2.E_VU_01 - Venkovní úpra...'!F37</f>
        <v>0</v>
      </c>
      <c r="BD72" s="114">
        <f>'2.E_VU_01 - Venkovní úpra...'!F38</f>
        <v>0</v>
      </c>
      <c r="BT72" s="115" t="s">
        <v>93</v>
      </c>
      <c r="BV72" s="115" t="s">
        <v>78</v>
      </c>
      <c r="BW72" s="115" t="s">
        <v>142</v>
      </c>
      <c r="BX72" s="115" t="s">
        <v>139</v>
      </c>
      <c r="CL72" s="115" t="s">
        <v>21</v>
      </c>
    </row>
    <row r="73" spans="1:90" s="6" customFormat="1" ht="34.5" customHeight="1">
      <c r="A73" s="116" t="s">
        <v>90</v>
      </c>
      <c r="B73" s="107"/>
      <c r="C73" s="108"/>
      <c r="D73" s="108"/>
      <c r="E73" s="108"/>
      <c r="F73" s="411" t="s">
        <v>143</v>
      </c>
      <c r="G73" s="411"/>
      <c r="H73" s="411"/>
      <c r="I73" s="411"/>
      <c r="J73" s="411"/>
      <c r="K73" s="108"/>
      <c r="L73" s="411" t="s">
        <v>144</v>
      </c>
      <c r="M73" s="411"/>
      <c r="N73" s="411"/>
      <c r="O73" s="411"/>
      <c r="P73" s="411"/>
      <c r="Q73" s="411"/>
      <c r="R73" s="411"/>
      <c r="S73" s="411"/>
      <c r="T73" s="411"/>
      <c r="U73" s="411"/>
      <c r="V73" s="411"/>
      <c r="W73" s="411"/>
      <c r="X73" s="411"/>
      <c r="Y73" s="411"/>
      <c r="Z73" s="411"/>
      <c r="AA73" s="411"/>
      <c r="AB73" s="411"/>
      <c r="AC73" s="411"/>
      <c r="AD73" s="411"/>
      <c r="AE73" s="411"/>
      <c r="AF73" s="411"/>
      <c r="AG73" s="408">
        <f>'2.E_VU_02 - Venkovní úpra...'!J31</f>
        <v>0</v>
      </c>
      <c r="AH73" s="409"/>
      <c r="AI73" s="409"/>
      <c r="AJ73" s="409"/>
      <c r="AK73" s="409"/>
      <c r="AL73" s="409"/>
      <c r="AM73" s="409"/>
      <c r="AN73" s="408">
        <f t="shared" si="0"/>
        <v>0</v>
      </c>
      <c r="AO73" s="409"/>
      <c r="AP73" s="409"/>
      <c r="AQ73" s="109" t="s">
        <v>88</v>
      </c>
      <c r="AR73" s="110"/>
      <c r="AS73" s="111">
        <v>0</v>
      </c>
      <c r="AT73" s="112">
        <f t="shared" si="1"/>
        <v>0</v>
      </c>
      <c r="AU73" s="113">
        <f>'2.E_VU_02 - Venkovní úpra...'!P95</f>
        <v>0</v>
      </c>
      <c r="AV73" s="112">
        <f>'2.E_VU_02 - Venkovní úpra...'!J34</f>
        <v>0</v>
      </c>
      <c r="AW73" s="112">
        <f>'2.E_VU_02 - Venkovní úpra...'!J35</f>
        <v>0</v>
      </c>
      <c r="AX73" s="112">
        <f>'2.E_VU_02 - Venkovní úpra...'!J36</f>
        <v>0</v>
      </c>
      <c r="AY73" s="112">
        <f>'2.E_VU_02 - Venkovní úpra...'!J37</f>
        <v>0</v>
      </c>
      <c r="AZ73" s="112">
        <f>'2.E_VU_02 - Venkovní úpra...'!F34</f>
        <v>0</v>
      </c>
      <c r="BA73" s="112">
        <f>'2.E_VU_02 - Venkovní úpra...'!F35</f>
        <v>0</v>
      </c>
      <c r="BB73" s="112">
        <f>'2.E_VU_02 - Venkovní úpra...'!F36</f>
        <v>0</v>
      </c>
      <c r="BC73" s="112">
        <f>'2.E_VU_02 - Venkovní úpra...'!F37</f>
        <v>0</v>
      </c>
      <c r="BD73" s="114">
        <f>'2.E_VU_02 - Venkovní úpra...'!F38</f>
        <v>0</v>
      </c>
      <c r="BT73" s="115" t="s">
        <v>93</v>
      </c>
      <c r="BV73" s="115" t="s">
        <v>78</v>
      </c>
      <c r="BW73" s="115" t="s">
        <v>145</v>
      </c>
      <c r="BX73" s="115" t="s">
        <v>139</v>
      </c>
      <c r="CL73" s="115" t="s">
        <v>21</v>
      </c>
    </row>
    <row r="74" spans="1:90" s="6" customFormat="1" ht="34.5" customHeight="1">
      <c r="A74" s="116" t="s">
        <v>90</v>
      </c>
      <c r="B74" s="107"/>
      <c r="C74" s="108"/>
      <c r="D74" s="108"/>
      <c r="E74" s="108"/>
      <c r="F74" s="411" t="s">
        <v>146</v>
      </c>
      <c r="G74" s="411"/>
      <c r="H74" s="411"/>
      <c r="I74" s="411"/>
      <c r="J74" s="411"/>
      <c r="K74" s="108"/>
      <c r="L74" s="411" t="s">
        <v>147</v>
      </c>
      <c r="M74" s="411"/>
      <c r="N74" s="411"/>
      <c r="O74" s="411"/>
      <c r="P74" s="411"/>
      <c r="Q74" s="411"/>
      <c r="R74" s="411"/>
      <c r="S74" s="411"/>
      <c r="T74" s="411"/>
      <c r="U74" s="411"/>
      <c r="V74" s="411"/>
      <c r="W74" s="411"/>
      <c r="X74" s="411"/>
      <c r="Y74" s="411"/>
      <c r="Z74" s="411"/>
      <c r="AA74" s="411"/>
      <c r="AB74" s="411"/>
      <c r="AC74" s="411"/>
      <c r="AD74" s="411"/>
      <c r="AE74" s="411"/>
      <c r="AF74" s="411"/>
      <c r="AG74" s="408">
        <f>'2.E_VU_03 - Venkovní úpra...'!J31</f>
        <v>0</v>
      </c>
      <c r="AH74" s="409"/>
      <c r="AI74" s="409"/>
      <c r="AJ74" s="409"/>
      <c r="AK74" s="409"/>
      <c r="AL74" s="409"/>
      <c r="AM74" s="409"/>
      <c r="AN74" s="408">
        <f t="shared" si="0"/>
        <v>0</v>
      </c>
      <c r="AO74" s="409"/>
      <c r="AP74" s="409"/>
      <c r="AQ74" s="109" t="s">
        <v>88</v>
      </c>
      <c r="AR74" s="110"/>
      <c r="AS74" s="111">
        <v>0</v>
      </c>
      <c r="AT74" s="112">
        <f t="shared" si="1"/>
        <v>0</v>
      </c>
      <c r="AU74" s="113">
        <f>'2.E_VU_03 - Venkovní úpra...'!P99</f>
        <v>0</v>
      </c>
      <c r="AV74" s="112">
        <f>'2.E_VU_03 - Venkovní úpra...'!J34</f>
        <v>0</v>
      </c>
      <c r="AW74" s="112">
        <f>'2.E_VU_03 - Venkovní úpra...'!J35</f>
        <v>0</v>
      </c>
      <c r="AX74" s="112">
        <f>'2.E_VU_03 - Venkovní úpra...'!J36</f>
        <v>0</v>
      </c>
      <c r="AY74" s="112">
        <f>'2.E_VU_03 - Venkovní úpra...'!J37</f>
        <v>0</v>
      </c>
      <c r="AZ74" s="112">
        <f>'2.E_VU_03 - Venkovní úpra...'!F34</f>
        <v>0</v>
      </c>
      <c r="BA74" s="112">
        <f>'2.E_VU_03 - Venkovní úpra...'!F35</f>
        <v>0</v>
      </c>
      <c r="BB74" s="112">
        <f>'2.E_VU_03 - Venkovní úpra...'!F36</f>
        <v>0</v>
      </c>
      <c r="BC74" s="112">
        <f>'2.E_VU_03 - Venkovní úpra...'!F37</f>
        <v>0</v>
      </c>
      <c r="BD74" s="114">
        <f>'2.E_VU_03 - Venkovní úpra...'!F38</f>
        <v>0</v>
      </c>
      <c r="BT74" s="115" t="s">
        <v>93</v>
      </c>
      <c r="BV74" s="115" t="s">
        <v>78</v>
      </c>
      <c r="BW74" s="115" t="s">
        <v>148</v>
      </c>
      <c r="BX74" s="115" t="s">
        <v>139</v>
      </c>
      <c r="CL74" s="115" t="s">
        <v>21</v>
      </c>
    </row>
    <row r="75" spans="1:90" s="6" customFormat="1" ht="34.5" customHeight="1">
      <c r="B75" s="107"/>
      <c r="C75" s="108"/>
      <c r="D75" s="108"/>
      <c r="E75" s="108"/>
      <c r="F75" s="411" t="s">
        <v>149</v>
      </c>
      <c r="G75" s="411"/>
      <c r="H75" s="411"/>
      <c r="I75" s="411"/>
      <c r="J75" s="411"/>
      <c r="K75" s="108"/>
      <c r="L75" s="411" t="s">
        <v>150</v>
      </c>
      <c r="M75" s="411"/>
      <c r="N75" s="411"/>
      <c r="O75" s="411"/>
      <c r="P75" s="411"/>
      <c r="Q75" s="411"/>
      <c r="R75" s="411"/>
      <c r="S75" s="411"/>
      <c r="T75" s="411"/>
      <c r="U75" s="411"/>
      <c r="V75" s="411"/>
      <c r="W75" s="411"/>
      <c r="X75" s="411"/>
      <c r="Y75" s="411"/>
      <c r="Z75" s="411"/>
      <c r="AA75" s="411"/>
      <c r="AB75" s="411"/>
      <c r="AC75" s="411"/>
      <c r="AD75" s="411"/>
      <c r="AE75" s="411"/>
      <c r="AF75" s="411"/>
      <c r="AG75" s="410">
        <f>ROUND(SUM(AG76:AG77),2)</f>
        <v>0</v>
      </c>
      <c r="AH75" s="409"/>
      <c r="AI75" s="409"/>
      <c r="AJ75" s="409"/>
      <c r="AK75" s="409"/>
      <c r="AL75" s="409"/>
      <c r="AM75" s="409"/>
      <c r="AN75" s="408">
        <f t="shared" si="0"/>
        <v>0</v>
      </c>
      <c r="AO75" s="409"/>
      <c r="AP75" s="409"/>
      <c r="AQ75" s="109" t="s">
        <v>88</v>
      </c>
      <c r="AR75" s="110"/>
      <c r="AS75" s="111">
        <f>ROUND(SUM(AS76:AS77),2)</f>
        <v>0</v>
      </c>
      <c r="AT75" s="112">
        <f t="shared" si="1"/>
        <v>0</v>
      </c>
      <c r="AU75" s="113">
        <f>ROUND(SUM(AU76:AU77),5)</f>
        <v>0</v>
      </c>
      <c r="AV75" s="112">
        <f>ROUND(AZ75*L26,2)</f>
        <v>0</v>
      </c>
      <c r="AW75" s="112">
        <f>ROUND(BA75*L27,2)</f>
        <v>0</v>
      </c>
      <c r="AX75" s="112">
        <f>ROUND(BB75*L26,2)</f>
        <v>0</v>
      </c>
      <c r="AY75" s="112">
        <f>ROUND(BC75*L27,2)</f>
        <v>0</v>
      </c>
      <c r="AZ75" s="112">
        <f>ROUND(SUM(AZ76:AZ77),2)</f>
        <v>0</v>
      </c>
      <c r="BA75" s="112">
        <f>ROUND(SUM(BA76:BA77),2)</f>
        <v>0</v>
      </c>
      <c r="BB75" s="112">
        <f>ROUND(SUM(BB76:BB77),2)</f>
        <v>0</v>
      </c>
      <c r="BC75" s="112">
        <f>ROUND(SUM(BC76:BC77),2)</f>
        <v>0</v>
      </c>
      <c r="BD75" s="114">
        <f>ROUND(SUM(BD76:BD77),2)</f>
        <v>0</v>
      </c>
      <c r="BS75" s="115" t="s">
        <v>75</v>
      </c>
      <c r="BT75" s="115" t="s">
        <v>93</v>
      </c>
      <c r="BU75" s="115" t="s">
        <v>77</v>
      </c>
      <c r="BV75" s="115" t="s">
        <v>78</v>
      </c>
      <c r="BW75" s="115" t="s">
        <v>151</v>
      </c>
      <c r="BX75" s="115" t="s">
        <v>139</v>
      </c>
      <c r="CL75" s="115" t="s">
        <v>21</v>
      </c>
    </row>
    <row r="76" spans="1:90" s="6" customFormat="1" ht="34.5" customHeight="1">
      <c r="A76" s="116" t="s">
        <v>90</v>
      </c>
      <c r="B76" s="107"/>
      <c r="C76" s="108"/>
      <c r="D76" s="108"/>
      <c r="E76" s="108"/>
      <c r="F76" s="108"/>
      <c r="G76" s="411" t="s">
        <v>152</v>
      </c>
      <c r="H76" s="411"/>
      <c r="I76" s="411"/>
      <c r="J76" s="411"/>
      <c r="K76" s="411"/>
      <c r="L76" s="108"/>
      <c r="M76" s="411" t="s">
        <v>153</v>
      </c>
      <c r="N76" s="411"/>
      <c r="O76" s="411"/>
      <c r="P76" s="411"/>
      <c r="Q76" s="411"/>
      <c r="R76" s="411"/>
      <c r="S76" s="411"/>
      <c r="T76" s="411"/>
      <c r="U76" s="411"/>
      <c r="V76" s="411"/>
      <c r="W76" s="411"/>
      <c r="X76" s="411"/>
      <c r="Y76" s="411"/>
      <c r="Z76" s="411"/>
      <c r="AA76" s="411"/>
      <c r="AB76" s="411"/>
      <c r="AC76" s="411"/>
      <c r="AD76" s="411"/>
      <c r="AE76" s="411"/>
      <c r="AF76" s="411"/>
      <c r="AG76" s="408">
        <f>'2.E_VU_04-1 - Venkovní úp...'!J31</f>
        <v>0</v>
      </c>
      <c r="AH76" s="409"/>
      <c r="AI76" s="409"/>
      <c r="AJ76" s="409"/>
      <c r="AK76" s="409"/>
      <c r="AL76" s="409"/>
      <c r="AM76" s="409"/>
      <c r="AN76" s="408">
        <f t="shared" si="0"/>
        <v>0</v>
      </c>
      <c r="AO76" s="409"/>
      <c r="AP76" s="409"/>
      <c r="AQ76" s="109" t="s">
        <v>88</v>
      </c>
      <c r="AR76" s="110"/>
      <c r="AS76" s="111">
        <v>0</v>
      </c>
      <c r="AT76" s="112">
        <f t="shared" si="1"/>
        <v>0</v>
      </c>
      <c r="AU76" s="113">
        <f>'2.E_VU_04-1 - Venkovní úp...'!P98</f>
        <v>0</v>
      </c>
      <c r="AV76" s="112">
        <f>'2.E_VU_04-1 - Venkovní úp...'!J34</f>
        <v>0</v>
      </c>
      <c r="AW76" s="112">
        <f>'2.E_VU_04-1 - Venkovní úp...'!J35</f>
        <v>0</v>
      </c>
      <c r="AX76" s="112">
        <f>'2.E_VU_04-1 - Venkovní úp...'!J36</f>
        <v>0</v>
      </c>
      <c r="AY76" s="112">
        <f>'2.E_VU_04-1 - Venkovní úp...'!J37</f>
        <v>0</v>
      </c>
      <c r="AZ76" s="112">
        <f>'2.E_VU_04-1 - Venkovní úp...'!F34</f>
        <v>0</v>
      </c>
      <c r="BA76" s="112">
        <f>'2.E_VU_04-1 - Venkovní úp...'!F35</f>
        <v>0</v>
      </c>
      <c r="BB76" s="112">
        <f>'2.E_VU_04-1 - Venkovní úp...'!F36</f>
        <v>0</v>
      </c>
      <c r="BC76" s="112">
        <f>'2.E_VU_04-1 - Venkovní úp...'!F37</f>
        <v>0</v>
      </c>
      <c r="BD76" s="114">
        <f>'2.E_VU_04-1 - Venkovní úp...'!F38</f>
        <v>0</v>
      </c>
      <c r="BT76" s="115" t="s">
        <v>100</v>
      </c>
      <c r="BV76" s="115" t="s">
        <v>78</v>
      </c>
      <c r="BW76" s="115" t="s">
        <v>154</v>
      </c>
      <c r="BX76" s="115" t="s">
        <v>151</v>
      </c>
      <c r="CL76" s="115" t="s">
        <v>21</v>
      </c>
    </row>
    <row r="77" spans="1:90" s="6" customFormat="1" ht="34.5" customHeight="1">
      <c r="A77" s="116" t="s">
        <v>90</v>
      </c>
      <c r="B77" s="107"/>
      <c r="C77" s="108"/>
      <c r="D77" s="108"/>
      <c r="E77" s="108"/>
      <c r="F77" s="108"/>
      <c r="G77" s="411" t="s">
        <v>155</v>
      </c>
      <c r="H77" s="411"/>
      <c r="I77" s="411"/>
      <c r="J77" s="411"/>
      <c r="K77" s="411"/>
      <c r="L77" s="108"/>
      <c r="M77" s="411" t="s">
        <v>156</v>
      </c>
      <c r="N77" s="411"/>
      <c r="O77" s="411"/>
      <c r="P77" s="411"/>
      <c r="Q77" s="411"/>
      <c r="R77" s="411"/>
      <c r="S77" s="411"/>
      <c r="T77" s="411"/>
      <c r="U77" s="411"/>
      <c r="V77" s="411"/>
      <c r="W77" s="411"/>
      <c r="X77" s="411"/>
      <c r="Y77" s="411"/>
      <c r="Z77" s="411"/>
      <c r="AA77" s="411"/>
      <c r="AB77" s="411"/>
      <c r="AC77" s="411"/>
      <c r="AD77" s="411"/>
      <c r="AE77" s="411"/>
      <c r="AF77" s="411"/>
      <c r="AG77" s="408">
        <f>'2.E_VU_04-2 - Venkovní úp...'!J31</f>
        <v>0</v>
      </c>
      <c r="AH77" s="409"/>
      <c r="AI77" s="409"/>
      <c r="AJ77" s="409"/>
      <c r="AK77" s="409"/>
      <c r="AL77" s="409"/>
      <c r="AM77" s="409"/>
      <c r="AN77" s="408">
        <f t="shared" si="0"/>
        <v>0</v>
      </c>
      <c r="AO77" s="409"/>
      <c r="AP77" s="409"/>
      <c r="AQ77" s="109" t="s">
        <v>88</v>
      </c>
      <c r="AR77" s="110"/>
      <c r="AS77" s="111">
        <v>0</v>
      </c>
      <c r="AT77" s="112">
        <f t="shared" si="1"/>
        <v>0</v>
      </c>
      <c r="AU77" s="113">
        <f>'2.E_VU_04-2 - Venkovní úp...'!P98</f>
        <v>0</v>
      </c>
      <c r="AV77" s="112">
        <f>'2.E_VU_04-2 - Venkovní úp...'!J34</f>
        <v>0</v>
      </c>
      <c r="AW77" s="112">
        <f>'2.E_VU_04-2 - Venkovní úp...'!J35</f>
        <v>0</v>
      </c>
      <c r="AX77" s="112">
        <f>'2.E_VU_04-2 - Venkovní úp...'!J36</f>
        <v>0</v>
      </c>
      <c r="AY77" s="112">
        <f>'2.E_VU_04-2 - Venkovní úp...'!J37</f>
        <v>0</v>
      </c>
      <c r="AZ77" s="112">
        <f>'2.E_VU_04-2 - Venkovní úp...'!F34</f>
        <v>0</v>
      </c>
      <c r="BA77" s="112">
        <f>'2.E_VU_04-2 - Venkovní úp...'!F35</f>
        <v>0</v>
      </c>
      <c r="BB77" s="112">
        <f>'2.E_VU_04-2 - Venkovní úp...'!F36</f>
        <v>0</v>
      </c>
      <c r="BC77" s="112">
        <f>'2.E_VU_04-2 - Venkovní úp...'!F37</f>
        <v>0</v>
      </c>
      <c r="BD77" s="114">
        <f>'2.E_VU_04-2 - Venkovní úp...'!F38</f>
        <v>0</v>
      </c>
      <c r="BT77" s="115" t="s">
        <v>100</v>
      </c>
      <c r="BV77" s="115" t="s">
        <v>78</v>
      </c>
      <c r="BW77" s="115" t="s">
        <v>157</v>
      </c>
      <c r="BX77" s="115" t="s">
        <v>151</v>
      </c>
      <c r="CL77" s="115" t="s">
        <v>21</v>
      </c>
    </row>
    <row r="78" spans="1:90" s="6" customFormat="1" ht="34.5" customHeight="1">
      <c r="A78" s="116" t="s">
        <v>90</v>
      </c>
      <c r="B78" s="107"/>
      <c r="C78" s="108"/>
      <c r="D78" s="108"/>
      <c r="E78" s="108"/>
      <c r="F78" s="411" t="s">
        <v>158</v>
      </c>
      <c r="G78" s="411"/>
      <c r="H78" s="411"/>
      <c r="I78" s="411"/>
      <c r="J78" s="411"/>
      <c r="K78" s="108"/>
      <c r="L78" s="411" t="s">
        <v>159</v>
      </c>
      <c r="M78" s="411"/>
      <c r="N78" s="411"/>
      <c r="O78" s="411"/>
      <c r="P78" s="411"/>
      <c r="Q78" s="411"/>
      <c r="R78" s="411"/>
      <c r="S78" s="411"/>
      <c r="T78" s="411"/>
      <c r="U78" s="411"/>
      <c r="V78" s="411"/>
      <c r="W78" s="411"/>
      <c r="X78" s="411"/>
      <c r="Y78" s="411"/>
      <c r="Z78" s="411"/>
      <c r="AA78" s="411"/>
      <c r="AB78" s="411"/>
      <c r="AC78" s="411"/>
      <c r="AD78" s="411"/>
      <c r="AE78" s="411"/>
      <c r="AF78" s="411"/>
      <c r="AG78" s="408">
        <f>'2.E_VU_99 - Venkovní úpra...'!J31</f>
        <v>0</v>
      </c>
      <c r="AH78" s="409"/>
      <c r="AI78" s="409"/>
      <c r="AJ78" s="409"/>
      <c r="AK78" s="409"/>
      <c r="AL78" s="409"/>
      <c r="AM78" s="409"/>
      <c r="AN78" s="408">
        <f t="shared" si="0"/>
        <v>0</v>
      </c>
      <c r="AO78" s="409"/>
      <c r="AP78" s="409"/>
      <c r="AQ78" s="109" t="s">
        <v>88</v>
      </c>
      <c r="AR78" s="110"/>
      <c r="AS78" s="117">
        <v>0</v>
      </c>
      <c r="AT78" s="118">
        <f t="shared" si="1"/>
        <v>0</v>
      </c>
      <c r="AU78" s="119">
        <f>'2.E_VU_99 - Venkovní úpra...'!P93</f>
        <v>0</v>
      </c>
      <c r="AV78" s="118">
        <f>'2.E_VU_99 - Venkovní úpra...'!J34</f>
        <v>0</v>
      </c>
      <c r="AW78" s="118">
        <f>'2.E_VU_99 - Venkovní úpra...'!J35</f>
        <v>0</v>
      </c>
      <c r="AX78" s="118">
        <f>'2.E_VU_99 - Venkovní úpra...'!J36</f>
        <v>0</v>
      </c>
      <c r="AY78" s="118">
        <f>'2.E_VU_99 - Venkovní úpra...'!J37</f>
        <v>0</v>
      </c>
      <c r="AZ78" s="118">
        <f>'2.E_VU_99 - Venkovní úpra...'!F34</f>
        <v>0</v>
      </c>
      <c r="BA78" s="118">
        <f>'2.E_VU_99 - Venkovní úpra...'!F35</f>
        <v>0</v>
      </c>
      <c r="BB78" s="118">
        <f>'2.E_VU_99 - Venkovní úpra...'!F36</f>
        <v>0</v>
      </c>
      <c r="BC78" s="118">
        <f>'2.E_VU_99 - Venkovní úpra...'!F37</f>
        <v>0</v>
      </c>
      <c r="BD78" s="120">
        <f>'2.E_VU_99 - Venkovní úpra...'!F38</f>
        <v>0</v>
      </c>
      <c r="BT78" s="115" t="s">
        <v>93</v>
      </c>
      <c r="BV78" s="115" t="s">
        <v>78</v>
      </c>
      <c r="BW78" s="115" t="s">
        <v>160</v>
      </c>
      <c r="BX78" s="115" t="s">
        <v>139</v>
      </c>
      <c r="CL78" s="115" t="s">
        <v>21</v>
      </c>
    </row>
    <row r="79" spans="1:90" s="1" customFormat="1" ht="30" customHeight="1">
      <c r="B79" s="42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2"/>
    </row>
    <row r="80" spans="1:90" s="1" customFormat="1" ht="6.95" customHeight="1"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62"/>
    </row>
  </sheetData>
  <sheetProtection password="CC35" sheet="1" objects="1" scenarios="1" formatCells="0" formatColumns="0" formatRows="0" sort="0" autoFilter="0"/>
  <mergeCells count="145">
    <mergeCell ref="AG51:AM51"/>
    <mergeCell ref="AN51:AP51"/>
    <mergeCell ref="AR2:BE2"/>
    <mergeCell ref="AN76:AP76"/>
    <mergeCell ref="AG76:AM76"/>
    <mergeCell ref="G76:K76"/>
    <mergeCell ref="M76:AF76"/>
    <mergeCell ref="AN77:AP77"/>
    <mergeCell ref="AG77:AM77"/>
    <mergeCell ref="G77:K77"/>
    <mergeCell ref="M77:AF77"/>
    <mergeCell ref="AN78:AP78"/>
    <mergeCell ref="AG78:AM78"/>
    <mergeCell ref="F78:J78"/>
    <mergeCell ref="L78:AF78"/>
    <mergeCell ref="AN73:AP73"/>
    <mergeCell ref="AG73:AM73"/>
    <mergeCell ref="F73:J73"/>
    <mergeCell ref="L73:AF73"/>
    <mergeCell ref="AN74:AP74"/>
    <mergeCell ref="AG74:AM74"/>
    <mergeCell ref="F74:J74"/>
    <mergeCell ref="L74:AF74"/>
    <mergeCell ref="AN75:AP75"/>
    <mergeCell ref="AG75:AM75"/>
    <mergeCell ref="F75:J75"/>
    <mergeCell ref="L75:AF75"/>
    <mergeCell ref="AN70:AP70"/>
    <mergeCell ref="AG70:AM70"/>
    <mergeCell ref="F70:J70"/>
    <mergeCell ref="L70:AF70"/>
    <mergeCell ref="AN71:AP71"/>
    <mergeCell ref="AG71:AM71"/>
    <mergeCell ref="E71:I71"/>
    <mergeCell ref="K71:AF71"/>
    <mergeCell ref="AN72:AP72"/>
    <mergeCell ref="AG72:AM72"/>
    <mergeCell ref="F72:J72"/>
    <mergeCell ref="L72:AF72"/>
    <mergeCell ref="AN67:AP67"/>
    <mergeCell ref="AG67:AM67"/>
    <mergeCell ref="F67:J67"/>
    <mergeCell ref="L67:AF67"/>
    <mergeCell ref="AN68:AP68"/>
    <mergeCell ref="AG68:AM68"/>
    <mergeCell ref="F68:J68"/>
    <mergeCell ref="L68:AF68"/>
    <mergeCell ref="AN69:AP69"/>
    <mergeCell ref="AG69:AM69"/>
    <mergeCell ref="F69:J69"/>
    <mergeCell ref="L69:AF69"/>
    <mergeCell ref="AN64:AP64"/>
    <mergeCell ref="AG64:AM64"/>
    <mergeCell ref="F64:J64"/>
    <mergeCell ref="L64:AF64"/>
    <mergeCell ref="AN65:AP65"/>
    <mergeCell ref="AG65:AM65"/>
    <mergeCell ref="E65:I65"/>
    <mergeCell ref="K65:AF65"/>
    <mergeCell ref="AN66:AP66"/>
    <mergeCell ref="AG66:AM66"/>
    <mergeCell ref="F66:J66"/>
    <mergeCell ref="L66:AF66"/>
    <mergeCell ref="AN61:AP61"/>
    <mergeCell ref="AG61:AM61"/>
    <mergeCell ref="E61:I61"/>
    <mergeCell ref="K61:AF61"/>
    <mergeCell ref="AN62:AP62"/>
    <mergeCell ref="AG62:AM62"/>
    <mergeCell ref="F62:J62"/>
    <mergeCell ref="L62:AF62"/>
    <mergeCell ref="AN63:AP63"/>
    <mergeCell ref="AG63:AM63"/>
    <mergeCell ref="F63:J63"/>
    <mergeCell ref="L63:AF63"/>
    <mergeCell ref="AN58:AP58"/>
    <mergeCell ref="AG58:AM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F60:J60"/>
    <mergeCell ref="L60:AF60"/>
    <mergeCell ref="AN55:AP55"/>
    <mergeCell ref="AG55:AM55"/>
    <mergeCell ref="F55:J55"/>
    <mergeCell ref="L55:AF55"/>
    <mergeCell ref="AN56:AP56"/>
    <mergeCell ref="AG56:AM56"/>
    <mergeCell ref="G56:K56"/>
    <mergeCell ref="M56:AF56"/>
    <mergeCell ref="AN57:AP57"/>
    <mergeCell ref="AG57:AM57"/>
    <mergeCell ref="G57:K57"/>
    <mergeCell ref="M57:AF57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F54:J54"/>
    <mergeCell ref="L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4" location="'2_01_1.1 - Architektonick...'!C2" display="/"/>
    <hyperlink ref="A56" location="'2_01_4.1a - Zařízení pro ...'!C2" display="/"/>
    <hyperlink ref="A57" location="'2_01_4.1b - Zařízení pro ...'!C2" display="/"/>
    <hyperlink ref="A58" location="'2_01_4.3 - Zařízení zdrav...'!C2" display="/"/>
    <hyperlink ref="A59" location="'2_01_4.4 - Zařízení silno...'!C2" display="/"/>
    <hyperlink ref="A60" location="'2_01_99 - Vedlejší a osta...'!C2" display="/"/>
    <hyperlink ref="A62" location="'1_02_1.1b - Architektonic...'!C2" display="/"/>
    <hyperlink ref="A63" location="'1_02_4.1b - Zařízení pro ...'!C2" display="/"/>
    <hyperlink ref="A64" location="'1_02_99 - Vedlejší a osta...'!C2" display="/"/>
    <hyperlink ref="A66" location="'2_04_1.1 - Architektonick...'!C2" display="/"/>
    <hyperlink ref="A67" location="'2_04_4.1 - Zařízení pro v...'!C2" display="/"/>
    <hyperlink ref="A68" location="'2_04_4.3 - Zařízení zdrav...'!C2" display="/"/>
    <hyperlink ref="A69" location="'2_04_4.4 - Zařízení silno...'!C2" display="/"/>
    <hyperlink ref="A70" location="'2_04_99 - Vedlejší a osta...'!C2" display="/"/>
    <hyperlink ref="A72" location="'2.E_VU_01 - Venkovní úpra...'!C2" display="/"/>
    <hyperlink ref="A73" location="'2.E_VU_02 - Venkovní úpra...'!C2" display="/"/>
    <hyperlink ref="A74" location="'2.E_VU_03 - Venkovní úpra...'!C2" display="/"/>
    <hyperlink ref="A76" location="'2.E_VU_04-1 - Venkovní úp...'!C2" display="/"/>
    <hyperlink ref="A77" location="'2.E_VU_04-2 - Venkovní úp...'!C2" display="/"/>
    <hyperlink ref="A78" location="'2.E_VU_99 - Venkovní úpr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123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1930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1992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ROUND(J93,2)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ROUND(SUM(BE93:BE102), 2)</f>
        <v>0</v>
      </c>
      <c r="G34" s="43"/>
      <c r="H34" s="43"/>
      <c r="I34" s="141">
        <v>0.21</v>
      </c>
      <c r="J34" s="140">
        <f>ROUND(ROUND((SUM(BE93:BE102)),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ROUND(SUM(BF93:BF102), 2)</f>
        <v>0</v>
      </c>
      <c r="G35" s="43"/>
      <c r="H35" s="43"/>
      <c r="I35" s="141">
        <v>0.15</v>
      </c>
      <c r="J35" s="140">
        <f>ROUND(ROUND((SUM(BF93:BF102)),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ROUND(SUM(BG93:BG102),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ROUND(SUM(BH93:BH102),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ROUND(SUM(BI93:BI102),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1930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1_02_99 - Vedlejší a ostatní náklady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J93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1894</v>
      </c>
      <c r="E65" s="162"/>
      <c r="F65" s="162"/>
      <c r="G65" s="162"/>
      <c r="H65" s="162"/>
      <c r="I65" s="163"/>
      <c r="J65" s="164">
        <f>J94</f>
        <v>0</v>
      </c>
      <c r="K65" s="165"/>
    </row>
    <row r="66" spans="2:12" s="9" customFormat="1" ht="19.899999999999999" customHeight="1">
      <c r="B66" s="166"/>
      <c r="C66" s="167"/>
      <c r="D66" s="168" t="s">
        <v>1895</v>
      </c>
      <c r="E66" s="169"/>
      <c r="F66" s="169"/>
      <c r="G66" s="169"/>
      <c r="H66" s="169"/>
      <c r="I66" s="170"/>
      <c r="J66" s="171">
        <f>J95</f>
        <v>0</v>
      </c>
      <c r="K66" s="172"/>
    </row>
    <row r="67" spans="2:12" s="9" customFormat="1" ht="19.899999999999999" customHeight="1">
      <c r="B67" s="166"/>
      <c r="C67" s="167"/>
      <c r="D67" s="168" t="s">
        <v>1896</v>
      </c>
      <c r="E67" s="169"/>
      <c r="F67" s="169"/>
      <c r="G67" s="169"/>
      <c r="H67" s="169"/>
      <c r="I67" s="170"/>
      <c r="J67" s="171">
        <f>J97</f>
        <v>0</v>
      </c>
      <c r="K67" s="172"/>
    </row>
    <row r="68" spans="2:12" s="9" customFormat="1" ht="19.899999999999999" customHeight="1">
      <c r="B68" s="166"/>
      <c r="C68" s="167"/>
      <c r="D68" s="168" t="s">
        <v>1897</v>
      </c>
      <c r="E68" s="169"/>
      <c r="F68" s="169"/>
      <c r="G68" s="169"/>
      <c r="H68" s="169"/>
      <c r="I68" s="170"/>
      <c r="J68" s="171">
        <f>J99</f>
        <v>0</v>
      </c>
      <c r="K68" s="172"/>
    </row>
    <row r="69" spans="2:12" s="9" customFormat="1" ht="19.899999999999999" customHeight="1">
      <c r="B69" s="166"/>
      <c r="C69" s="167"/>
      <c r="D69" s="168" t="s">
        <v>1898</v>
      </c>
      <c r="E69" s="169"/>
      <c r="F69" s="169"/>
      <c r="G69" s="169"/>
      <c r="H69" s="169"/>
      <c r="I69" s="170"/>
      <c r="J69" s="171">
        <f>J101</f>
        <v>0</v>
      </c>
      <c r="K69" s="172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28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52"/>
      <c r="J75" s="61"/>
      <c r="K75" s="61"/>
      <c r="L75" s="62"/>
    </row>
    <row r="76" spans="2:12" s="1" customFormat="1" ht="36.950000000000003" customHeight="1">
      <c r="B76" s="42"/>
      <c r="C76" s="63" t="s">
        <v>195</v>
      </c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4.45" customHeight="1">
      <c r="B78" s="42"/>
      <c r="C78" s="66" t="s">
        <v>18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22.5" customHeight="1">
      <c r="B79" s="42"/>
      <c r="C79" s="64"/>
      <c r="D79" s="64"/>
      <c r="E79" s="419" t="str">
        <f>E7</f>
        <v>Beroun, MŠ Pod Homolkou - technické instalace</v>
      </c>
      <c r="F79" s="420"/>
      <c r="G79" s="420"/>
      <c r="H79" s="420"/>
      <c r="I79" s="173"/>
      <c r="J79" s="64"/>
      <c r="K79" s="64"/>
      <c r="L79" s="62"/>
    </row>
    <row r="80" spans="2:12">
      <c r="B80" s="29"/>
      <c r="C80" s="66" t="s">
        <v>167</v>
      </c>
      <c r="D80" s="174"/>
      <c r="E80" s="174"/>
      <c r="F80" s="174"/>
      <c r="G80" s="174"/>
      <c r="H80" s="174"/>
      <c r="J80" s="174"/>
      <c r="K80" s="174"/>
      <c r="L80" s="175"/>
    </row>
    <row r="81" spans="2:65" ht="22.5" customHeight="1">
      <c r="B81" s="29"/>
      <c r="C81" s="174"/>
      <c r="D81" s="174"/>
      <c r="E81" s="419" t="s">
        <v>168</v>
      </c>
      <c r="F81" s="423"/>
      <c r="G81" s="423"/>
      <c r="H81" s="423"/>
      <c r="J81" s="174"/>
      <c r="K81" s="174"/>
      <c r="L81" s="175"/>
    </row>
    <row r="82" spans="2:65">
      <c r="B82" s="29"/>
      <c r="C82" s="66" t="s">
        <v>169</v>
      </c>
      <c r="D82" s="174"/>
      <c r="E82" s="174"/>
      <c r="F82" s="174"/>
      <c r="G82" s="174"/>
      <c r="H82" s="174"/>
      <c r="J82" s="174"/>
      <c r="K82" s="174"/>
      <c r="L82" s="175"/>
    </row>
    <row r="83" spans="2:65" s="1" customFormat="1" ht="22.5" customHeight="1">
      <c r="B83" s="42"/>
      <c r="C83" s="64"/>
      <c r="D83" s="64"/>
      <c r="E83" s="421" t="s">
        <v>1930</v>
      </c>
      <c r="F83" s="422"/>
      <c r="G83" s="422"/>
      <c r="H83" s="422"/>
      <c r="I83" s="173"/>
      <c r="J83" s="64"/>
      <c r="K83" s="64"/>
      <c r="L83" s="62"/>
    </row>
    <row r="84" spans="2:65" s="1" customFormat="1" ht="14.45" customHeight="1">
      <c r="B84" s="42"/>
      <c r="C84" s="66" t="s">
        <v>171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23.25" customHeight="1">
      <c r="B85" s="42"/>
      <c r="C85" s="64"/>
      <c r="D85" s="64"/>
      <c r="E85" s="390" t="str">
        <f>E13</f>
        <v>1_02_99 - Vedlejší a ostatní náklady</v>
      </c>
      <c r="F85" s="422"/>
      <c r="G85" s="422"/>
      <c r="H85" s="422"/>
      <c r="I85" s="173"/>
      <c r="J85" s="64"/>
      <c r="K85" s="64"/>
      <c r="L85" s="62"/>
    </row>
    <row r="86" spans="2:65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" customFormat="1" ht="18" customHeight="1">
      <c r="B87" s="42"/>
      <c r="C87" s="66" t="s">
        <v>23</v>
      </c>
      <c r="D87" s="64"/>
      <c r="E87" s="64"/>
      <c r="F87" s="176" t="str">
        <f>F16</f>
        <v>Beroun</v>
      </c>
      <c r="G87" s="64"/>
      <c r="H87" s="64"/>
      <c r="I87" s="177" t="s">
        <v>25</v>
      </c>
      <c r="J87" s="74" t="str">
        <f>IF(J16="","",J16)</f>
        <v>21. 3. 2017</v>
      </c>
      <c r="K87" s="64"/>
      <c r="L87" s="62"/>
    </row>
    <row r="88" spans="2:65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5" s="1" customFormat="1">
      <c r="B89" s="42"/>
      <c r="C89" s="66" t="s">
        <v>27</v>
      </c>
      <c r="D89" s="64"/>
      <c r="E89" s="64"/>
      <c r="F89" s="176" t="str">
        <f>E19</f>
        <v>Město Beroun</v>
      </c>
      <c r="G89" s="64"/>
      <c r="H89" s="64"/>
      <c r="I89" s="177" t="s">
        <v>35</v>
      </c>
      <c r="J89" s="176" t="str">
        <f>E25</f>
        <v>SPECTA, s.r.o.</v>
      </c>
      <c r="K89" s="64"/>
      <c r="L89" s="62"/>
    </row>
    <row r="90" spans="2:65" s="1" customFormat="1" ht="14.45" customHeight="1">
      <c r="B90" s="42"/>
      <c r="C90" s="66" t="s">
        <v>33</v>
      </c>
      <c r="D90" s="64"/>
      <c r="E90" s="64"/>
      <c r="F90" s="176" t="str">
        <f>IF(E22="","",E22)</f>
        <v/>
      </c>
      <c r="G90" s="64"/>
      <c r="H90" s="64"/>
      <c r="I90" s="173"/>
      <c r="J90" s="64"/>
      <c r="K90" s="64"/>
      <c r="L90" s="62"/>
    </row>
    <row r="91" spans="2:65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5" s="10" customFormat="1" ht="29.25" customHeight="1">
      <c r="B92" s="178"/>
      <c r="C92" s="179" t="s">
        <v>196</v>
      </c>
      <c r="D92" s="180" t="s">
        <v>61</v>
      </c>
      <c r="E92" s="180" t="s">
        <v>57</v>
      </c>
      <c r="F92" s="180" t="s">
        <v>197</v>
      </c>
      <c r="G92" s="180" t="s">
        <v>198</v>
      </c>
      <c r="H92" s="180" t="s">
        <v>199</v>
      </c>
      <c r="I92" s="181" t="s">
        <v>200</v>
      </c>
      <c r="J92" s="180" t="s">
        <v>175</v>
      </c>
      <c r="K92" s="182" t="s">
        <v>201</v>
      </c>
      <c r="L92" s="183"/>
      <c r="M92" s="82" t="s">
        <v>202</v>
      </c>
      <c r="N92" s="83" t="s">
        <v>46</v>
      </c>
      <c r="O92" s="83" t="s">
        <v>203</v>
      </c>
      <c r="P92" s="83" t="s">
        <v>204</v>
      </c>
      <c r="Q92" s="83" t="s">
        <v>205</v>
      </c>
      <c r="R92" s="83" t="s">
        <v>206</v>
      </c>
      <c r="S92" s="83" t="s">
        <v>207</v>
      </c>
      <c r="T92" s="84" t="s">
        <v>208</v>
      </c>
    </row>
    <row r="93" spans="2:65" s="1" customFormat="1" ht="29.25" customHeight="1">
      <c r="B93" s="42"/>
      <c r="C93" s="88" t="s">
        <v>176</v>
      </c>
      <c r="D93" s="64"/>
      <c r="E93" s="64"/>
      <c r="F93" s="64"/>
      <c r="G93" s="64"/>
      <c r="H93" s="64"/>
      <c r="I93" s="173"/>
      <c r="J93" s="184">
        <f>BK93</f>
        <v>0</v>
      </c>
      <c r="K93" s="64"/>
      <c r="L93" s="62"/>
      <c r="M93" s="85"/>
      <c r="N93" s="86"/>
      <c r="O93" s="86"/>
      <c r="P93" s="185">
        <f>P94</f>
        <v>0</v>
      </c>
      <c r="Q93" s="86"/>
      <c r="R93" s="185">
        <f>R94</f>
        <v>0</v>
      </c>
      <c r="S93" s="86"/>
      <c r="T93" s="186">
        <f>T94</f>
        <v>0</v>
      </c>
      <c r="AT93" s="25" t="s">
        <v>75</v>
      </c>
      <c r="AU93" s="25" t="s">
        <v>177</v>
      </c>
      <c r="BK93" s="187">
        <f>BK94</f>
        <v>0</v>
      </c>
    </row>
    <row r="94" spans="2:65" s="11" customFormat="1" ht="37.35" customHeight="1">
      <c r="B94" s="188"/>
      <c r="C94" s="189"/>
      <c r="D94" s="190" t="s">
        <v>75</v>
      </c>
      <c r="E94" s="191" t="s">
        <v>1899</v>
      </c>
      <c r="F94" s="191" t="s">
        <v>1900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P95+P97+P99+P101</f>
        <v>0</v>
      </c>
      <c r="Q94" s="196"/>
      <c r="R94" s="197">
        <f>R95+R97+R99+R101</f>
        <v>0</v>
      </c>
      <c r="S94" s="196"/>
      <c r="T94" s="198">
        <f>T95+T97+T99+T101</f>
        <v>0</v>
      </c>
      <c r="AR94" s="199" t="s">
        <v>242</v>
      </c>
      <c r="AT94" s="200" t="s">
        <v>75</v>
      </c>
      <c r="AU94" s="200" t="s">
        <v>76</v>
      </c>
      <c r="AY94" s="199" t="s">
        <v>211</v>
      </c>
      <c r="BK94" s="201">
        <f>BK95+BK97+BK99+BK101</f>
        <v>0</v>
      </c>
    </row>
    <row r="95" spans="2:65" s="11" customFormat="1" ht="19.899999999999999" customHeight="1">
      <c r="B95" s="188"/>
      <c r="C95" s="189"/>
      <c r="D95" s="202" t="s">
        <v>75</v>
      </c>
      <c r="E95" s="203" t="s">
        <v>1901</v>
      </c>
      <c r="F95" s="203" t="s">
        <v>1902</v>
      </c>
      <c r="G95" s="189"/>
      <c r="H95" s="189"/>
      <c r="I95" s="192"/>
      <c r="J95" s="204">
        <f>BK95</f>
        <v>0</v>
      </c>
      <c r="K95" s="189"/>
      <c r="L95" s="194"/>
      <c r="M95" s="195"/>
      <c r="N95" s="196"/>
      <c r="O95" s="196"/>
      <c r="P95" s="197">
        <f>P96</f>
        <v>0</v>
      </c>
      <c r="Q95" s="196"/>
      <c r="R95" s="197">
        <f>R96</f>
        <v>0</v>
      </c>
      <c r="S95" s="196"/>
      <c r="T95" s="198">
        <f>T96</f>
        <v>0</v>
      </c>
      <c r="AR95" s="199" t="s">
        <v>242</v>
      </c>
      <c r="AT95" s="200" t="s">
        <v>75</v>
      </c>
      <c r="AU95" s="200" t="s">
        <v>83</v>
      </c>
      <c r="AY95" s="199" t="s">
        <v>211</v>
      </c>
      <c r="BK95" s="201">
        <f>BK96</f>
        <v>0</v>
      </c>
    </row>
    <row r="96" spans="2:65" s="1" customFormat="1" ht="22.5" customHeight="1">
      <c r="B96" s="42"/>
      <c r="C96" s="205" t="s">
        <v>83</v>
      </c>
      <c r="D96" s="205" t="s">
        <v>213</v>
      </c>
      <c r="E96" s="206" t="s">
        <v>1903</v>
      </c>
      <c r="F96" s="207" t="s">
        <v>1904</v>
      </c>
      <c r="G96" s="208" t="s">
        <v>553</v>
      </c>
      <c r="H96" s="209">
        <v>1</v>
      </c>
      <c r="I96" s="210"/>
      <c r="J96" s="211">
        <f>ROUND(I96*H96,2)</f>
        <v>0</v>
      </c>
      <c r="K96" s="207" t="s">
        <v>1905</v>
      </c>
      <c r="L96" s="62"/>
      <c r="M96" s="212" t="s">
        <v>21</v>
      </c>
      <c r="N96" s="213" t="s">
        <v>47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5" t="s">
        <v>1906</v>
      </c>
      <c r="AT96" s="25" t="s">
        <v>213</v>
      </c>
      <c r="AU96" s="25" t="s">
        <v>85</v>
      </c>
      <c r="AY96" s="25" t="s">
        <v>211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83</v>
      </c>
      <c r="BK96" s="216">
        <f>ROUND(I96*H96,2)</f>
        <v>0</v>
      </c>
      <c r="BL96" s="25" t="s">
        <v>1906</v>
      </c>
      <c r="BM96" s="25" t="s">
        <v>1993</v>
      </c>
    </row>
    <row r="97" spans="2:65" s="11" customFormat="1" ht="29.85" customHeight="1">
      <c r="B97" s="188"/>
      <c r="C97" s="189"/>
      <c r="D97" s="202" t="s">
        <v>75</v>
      </c>
      <c r="E97" s="203" t="s">
        <v>1911</v>
      </c>
      <c r="F97" s="203" t="s">
        <v>1912</v>
      </c>
      <c r="G97" s="189"/>
      <c r="H97" s="189"/>
      <c r="I97" s="192"/>
      <c r="J97" s="204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242</v>
      </c>
      <c r="AT97" s="200" t="s">
        <v>75</v>
      </c>
      <c r="AU97" s="200" t="s">
        <v>83</v>
      </c>
      <c r="AY97" s="199" t="s">
        <v>211</v>
      </c>
      <c r="BK97" s="201">
        <f>BK98</f>
        <v>0</v>
      </c>
    </row>
    <row r="98" spans="2:65" s="1" customFormat="1" ht="22.5" customHeight="1">
      <c r="B98" s="42"/>
      <c r="C98" s="205" t="s">
        <v>85</v>
      </c>
      <c r="D98" s="205" t="s">
        <v>213</v>
      </c>
      <c r="E98" s="206" t="s">
        <v>1913</v>
      </c>
      <c r="F98" s="207" t="s">
        <v>1914</v>
      </c>
      <c r="G98" s="208" t="s">
        <v>21</v>
      </c>
      <c r="H98" s="209">
        <v>1</v>
      </c>
      <c r="I98" s="210"/>
      <c r="J98" s="211">
        <f>ROUND(I98*H98,2)</f>
        <v>0</v>
      </c>
      <c r="K98" s="207" t="s">
        <v>217</v>
      </c>
      <c r="L98" s="62"/>
      <c r="M98" s="212" t="s">
        <v>21</v>
      </c>
      <c r="N98" s="213" t="s">
        <v>47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25" t="s">
        <v>1906</v>
      </c>
      <c r="AT98" s="25" t="s">
        <v>213</v>
      </c>
      <c r="AU98" s="25" t="s">
        <v>85</v>
      </c>
      <c r="AY98" s="25" t="s">
        <v>211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83</v>
      </c>
      <c r="BK98" s="216">
        <f>ROUND(I98*H98,2)</f>
        <v>0</v>
      </c>
      <c r="BL98" s="25" t="s">
        <v>1906</v>
      </c>
      <c r="BM98" s="25" t="s">
        <v>1994</v>
      </c>
    </row>
    <row r="99" spans="2:65" s="11" customFormat="1" ht="29.85" customHeight="1">
      <c r="B99" s="188"/>
      <c r="C99" s="189"/>
      <c r="D99" s="202" t="s">
        <v>75</v>
      </c>
      <c r="E99" s="203" t="s">
        <v>1916</v>
      </c>
      <c r="F99" s="203" t="s">
        <v>1917</v>
      </c>
      <c r="G99" s="189"/>
      <c r="H99" s="189"/>
      <c r="I99" s="192"/>
      <c r="J99" s="204">
        <f>BK99</f>
        <v>0</v>
      </c>
      <c r="K99" s="189"/>
      <c r="L99" s="194"/>
      <c r="M99" s="195"/>
      <c r="N99" s="196"/>
      <c r="O99" s="196"/>
      <c r="P99" s="197">
        <f>P100</f>
        <v>0</v>
      </c>
      <c r="Q99" s="196"/>
      <c r="R99" s="197">
        <f>R100</f>
        <v>0</v>
      </c>
      <c r="S99" s="196"/>
      <c r="T99" s="198">
        <f>T100</f>
        <v>0</v>
      </c>
      <c r="AR99" s="199" t="s">
        <v>242</v>
      </c>
      <c r="AT99" s="200" t="s">
        <v>75</v>
      </c>
      <c r="AU99" s="200" t="s">
        <v>83</v>
      </c>
      <c r="AY99" s="199" t="s">
        <v>211</v>
      </c>
      <c r="BK99" s="201">
        <f>BK100</f>
        <v>0</v>
      </c>
    </row>
    <row r="100" spans="2:65" s="1" customFormat="1" ht="22.5" customHeight="1">
      <c r="B100" s="42"/>
      <c r="C100" s="205" t="s">
        <v>93</v>
      </c>
      <c r="D100" s="205" t="s">
        <v>213</v>
      </c>
      <c r="E100" s="206" t="s">
        <v>1922</v>
      </c>
      <c r="F100" s="207" t="s">
        <v>1923</v>
      </c>
      <c r="G100" s="208" t="s">
        <v>553</v>
      </c>
      <c r="H100" s="209">
        <v>1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1906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1906</v>
      </c>
      <c r="BM100" s="25" t="s">
        <v>1995</v>
      </c>
    </row>
    <row r="101" spans="2:65" s="11" customFormat="1" ht="29.85" customHeight="1">
      <c r="B101" s="188"/>
      <c r="C101" s="189"/>
      <c r="D101" s="202" t="s">
        <v>75</v>
      </c>
      <c r="E101" s="203" t="s">
        <v>1925</v>
      </c>
      <c r="F101" s="203" t="s">
        <v>1926</v>
      </c>
      <c r="G101" s="189"/>
      <c r="H101" s="189"/>
      <c r="I101" s="192"/>
      <c r="J101" s="204">
        <f>BK101</f>
        <v>0</v>
      </c>
      <c r="K101" s="189"/>
      <c r="L101" s="194"/>
      <c r="M101" s="195"/>
      <c r="N101" s="196"/>
      <c r="O101" s="196"/>
      <c r="P101" s="197">
        <f>P102</f>
        <v>0</v>
      </c>
      <c r="Q101" s="196"/>
      <c r="R101" s="197">
        <f>R102</f>
        <v>0</v>
      </c>
      <c r="S101" s="196"/>
      <c r="T101" s="198">
        <f>T102</f>
        <v>0</v>
      </c>
      <c r="AR101" s="199" t="s">
        <v>242</v>
      </c>
      <c r="AT101" s="200" t="s">
        <v>75</v>
      </c>
      <c r="AU101" s="200" t="s">
        <v>83</v>
      </c>
      <c r="AY101" s="199" t="s">
        <v>211</v>
      </c>
      <c r="BK101" s="201">
        <f>BK102</f>
        <v>0</v>
      </c>
    </row>
    <row r="102" spans="2:65" s="1" customFormat="1" ht="22.5" customHeight="1">
      <c r="B102" s="42"/>
      <c r="C102" s="205" t="s">
        <v>100</v>
      </c>
      <c r="D102" s="205" t="s">
        <v>213</v>
      </c>
      <c r="E102" s="206" t="s">
        <v>1927</v>
      </c>
      <c r="F102" s="207" t="s">
        <v>1928</v>
      </c>
      <c r="G102" s="208" t="s">
        <v>21</v>
      </c>
      <c r="H102" s="209">
        <v>1</v>
      </c>
      <c r="I102" s="210"/>
      <c r="J102" s="211">
        <f>ROUND(I102*H102,2)</f>
        <v>0</v>
      </c>
      <c r="K102" s="207" t="s">
        <v>217</v>
      </c>
      <c r="L102" s="62"/>
      <c r="M102" s="212" t="s">
        <v>21</v>
      </c>
      <c r="N102" s="280" t="s">
        <v>47</v>
      </c>
      <c r="O102" s="281"/>
      <c r="P102" s="282">
        <f>O102*H102</f>
        <v>0</v>
      </c>
      <c r="Q102" s="282">
        <v>0</v>
      </c>
      <c r="R102" s="282">
        <f>Q102*H102</f>
        <v>0</v>
      </c>
      <c r="S102" s="282">
        <v>0</v>
      </c>
      <c r="T102" s="283">
        <f>S102*H102</f>
        <v>0</v>
      </c>
      <c r="AR102" s="25" t="s">
        <v>1906</v>
      </c>
      <c r="AT102" s="25" t="s">
        <v>213</v>
      </c>
      <c r="AU102" s="25" t="s">
        <v>85</v>
      </c>
      <c r="AY102" s="25" t="s">
        <v>211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83</v>
      </c>
      <c r="BK102" s="216">
        <f>ROUND(I102*H102,2)</f>
        <v>0</v>
      </c>
      <c r="BL102" s="25" t="s">
        <v>1906</v>
      </c>
      <c r="BM102" s="25" t="s">
        <v>1996</v>
      </c>
    </row>
    <row r="103" spans="2:65" s="1" customFormat="1" ht="6.95" customHeight="1">
      <c r="B103" s="57"/>
      <c r="C103" s="58"/>
      <c r="D103" s="58"/>
      <c r="E103" s="58"/>
      <c r="F103" s="58"/>
      <c r="G103" s="58"/>
      <c r="H103" s="58"/>
      <c r="I103" s="149"/>
      <c r="J103" s="58"/>
      <c r="K103" s="58"/>
      <c r="L103" s="62"/>
    </row>
  </sheetData>
  <sheetProtection password="CC35" sheet="1" objects="1" scenarios="1" formatCells="0" formatColumns="0" formatRows="0" sort="0" autoFilter="0"/>
  <autoFilter ref="C92:K102"/>
  <mergeCells count="15">
    <mergeCell ref="E83:H83"/>
    <mergeCell ref="E81:H81"/>
    <mergeCell ref="E85:H85"/>
    <mergeCell ref="G1:H1"/>
    <mergeCell ref="L2:V2"/>
    <mergeCell ref="E49:H49"/>
    <mergeCell ref="E53:H53"/>
    <mergeCell ref="E51:H51"/>
    <mergeCell ref="E55:H55"/>
    <mergeCell ref="E79:H79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128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1997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1998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ROUND(J103,2)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ROUND(SUM(BE103:BE679), 2)</f>
        <v>0</v>
      </c>
      <c r="G34" s="43"/>
      <c r="H34" s="43"/>
      <c r="I34" s="141">
        <v>0.21</v>
      </c>
      <c r="J34" s="140">
        <f>ROUND(ROUND((SUM(BE103:BE679)),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ROUND(SUM(BF103:BF679), 2)</f>
        <v>0</v>
      </c>
      <c r="G35" s="43"/>
      <c r="H35" s="43"/>
      <c r="I35" s="141">
        <v>0.15</v>
      </c>
      <c r="J35" s="140">
        <f>ROUND(ROUND((SUM(BF103:BF679)),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ROUND(SUM(BG103:BG679),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ROUND(SUM(BH103:BH679),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ROUND(SUM(BI103:BI679),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1997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2_04_1.1 - Architektonicko stavební řešení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J103</f>
        <v>0</v>
      </c>
      <c r="K64" s="46"/>
      <c r="AU64" s="25" t="s">
        <v>177</v>
      </c>
    </row>
    <row r="65" spans="2:11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J104</f>
        <v>0</v>
      </c>
      <c r="K65" s="165"/>
    </row>
    <row r="66" spans="2:11" s="9" customFormat="1" ht="19.899999999999999" customHeight="1">
      <c r="B66" s="166"/>
      <c r="C66" s="167"/>
      <c r="D66" s="168" t="s">
        <v>182</v>
      </c>
      <c r="E66" s="169"/>
      <c r="F66" s="169"/>
      <c r="G66" s="169"/>
      <c r="H66" s="169"/>
      <c r="I66" s="170"/>
      <c r="J66" s="171">
        <f>J105</f>
        <v>0</v>
      </c>
      <c r="K66" s="172"/>
    </row>
    <row r="67" spans="2:11" s="9" customFormat="1" ht="19.899999999999999" customHeight="1">
      <c r="B67" s="166"/>
      <c r="C67" s="167"/>
      <c r="D67" s="168" t="s">
        <v>183</v>
      </c>
      <c r="E67" s="169"/>
      <c r="F67" s="169"/>
      <c r="G67" s="169"/>
      <c r="H67" s="169"/>
      <c r="I67" s="170"/>
      <c r="J67" s="171">
        <f>J131</f>
        <v>0</v>
      </c>
      <c r="K67" s="172"/>
    </row>
    <row r="68" spans="2:11" s="9" customFormat="1" ht="19.899999999999999" customHeight="1">
      <c r="B68" s="166"/>
      <c r="C68" s="167"/>
      <c r="D68" s="168" t="s">
        <v>184</v>
      </c>
      <c r="E68" s="169"/>
      <c r="F68" s="169"/>
      <c r="G68" s="169"/>
      <c r="H68" s="169"/>
      <c r="I68" s="170"/>
      <c r="J68" s="171">
        <f>J234</f>
        <v>0</v>
      </c>
      <c r="K68" s="172"/>
    </row>
    <row r="69" spans="2:11" s="9" customFormat="1" ht="19.899999999999999" customHeight="1">
      <c r="B69" s="166"/>
      <c r="C69" s="167"/>
      <c r="D69" s="168" t="s">
        <v>185</v>
      </c>
      <c r="E69" s="169"/>
      <c r="F69" s="169"/>
      <c r="G69" s="169"/>
      <c r="H69" s="169"/>
      <c r="I69" s="170"/>
      <c r="J69" s="171">
        <f>J239</f>
        <v>0</v>
      </c>
      <c r="K69" s="172"/>
    </row>
    <row r="70" spans="2:11" s="8" customFormat="1" ht="24.95" customHeight="1">
      <c r="B70" s="159"/>
      <c r="C70" s="160"/>
      <c r="D70" s="161" t="s">
        <v>186</v>
      </c>
      <c r="E70" s="162"/>
      <c r="F70" s="162"/>
      <c r="G70" s="162"/>
      <c r="H70" s="162"/>
      <c r="I70" s="163"/>
      <c r="J70" s="164">
        <f>J241</f>
        <v>0</v>
      </c>
      <c r="K70" s="165"/>
    </row>
    <row r="71" spans="2:11" s="9" customFormat="1" ht="19.899999999999999" customHeight="1">
      <c r="B71" s="166"/>
      <c r="C71" s="167"/>
      <c r="D71" s="168" t="s">
        <v>188</v>
      </c>
      <c r="E71" s="169"/>
      <c r="F71" s="169"/>
      <c r="G71" s="169"/>
      <c r="H71" s="169"/>
      <c r="I71" s="170"/>
      <c r="J71" s="171">
        <f>J242</f>
        <v>0</v>
      </c>
      <c r="K71" s="172"/>
    </row>
    <row r="72" spans="2:11" s="9" customFormat="1" ht="19.899999999999999" customHeight="1">
      <c r="B72" s="166"/>
      <c r="C72" s="167"/>
      <c r="D72" s="168" t="s">
        <v>189</v>
      </c>
      <c r="E72" s="169"/>
      <c r="F72" s="169"/>
      <c r="G72" s="169"/>
      <c r="H72" s="169"/>
      <c r="I72" s="170"/>
      <c r="J72" s="171">
        <f>J328</f>
        <v>0</v>
      </c>
      <c r="K72" s="172"/>
    </row>
    <row r="73" spans="2:11" s="9" customFormat="1" ht="19.899999999999999" customHeight="1">
      <c r="B73" s="166"/>
      <c r="C73" s="167"/>
      <c r="D73" s="168" t="s">
        <v>1999</v>
      </c>
      <c r="E73" s="169"/>
      <c r="F73" s="169"/>
      <c r="G73" s="169"/>
      <c r="H73" s="169"/>
      <c r="I73" s="170"/>
      <c r="J73" s="171">
        <f>J373</f>
        <v>0</v>
      </c>
      <c r="K73" s="172"/>
    </row>
    <row r="74" spans="2:11" s="9" customFormat="1" ht="19.899999999999999" customHeight="1">
      <c r="B74" s="166"/>
      <c r="C74" s="167"/>
      <c r="D74" s="168" t="s">
        <v>2000</v>
      </c>
      <c r="E74" s="169"/>
      <c r="F74" s="169"/>
      <c r="G74" s="169"/>
      <c r="H74" s="169"/>
      <c r="I74" s="170"/>
      <c r="J74" s="171">
        <f>J377</f>
        <v>0</v>
      </c>
      <c r="K74" s="172"/>
    </row>
    <row r="75" spans="2:11" s="9" customFormat="1" ht="19.899999999999999" customHeight="1">
      <c r="B75" s="166"/>
      <c r="C75" s="167"/>
      <c r="D75" s="168" t="s">
        <v>1932</v>
      </c>
      <c r="E75" s="169"/>
      <c r="F75" s="169"/>
      <c r="G75" s="169"/>
      <c r="H75" s="169"/>
      <c r="I75" s="170"/>
      <c r="J75" s="171">
        <f>J453</f>
        <v>0</v>
      </c>
      <c r="K75" s="172"/>
    </row>
    <row r="76" spans="2:11" s="9" customFormat="1" ht="19.899999999999999" customHeight="1">
      <c r="B76" s="166"/>
      <c r="C76" s="167"/>
      <c r="D76" s="168" t="s">
        <v>191</v>
      </c>
      <c r="E76" s="169"/>
      <c r="F76" s="169"/>
      <c r="G76" s="169"/>
      <c r="H76" s="169"/>
      <c r="I76" s="170"/>
      <c r="J76" s="171">
        <f>J484</f>
        <v>0</v>
      </c>
      <c r="K76" s="172"/>
    </row>
    <row r="77" spans="2:11" s="9" customFormat="1" ht="19.899999999999999" customHeight="1">
      <c r="B77" s="166"/>
      <c r="C77" s="167"/>
      <c r="D77" s="168" t="s">
        <v>2001</v>
      </c>
      <c r="E77" s="169"/>
      <c r="F77" s="169"/>
      <c r="G77" s="169"/>
      <c r="H77" s="169"/>
      <c r="I77" s="170"/>
      <c r="J77" s="171">
        <f>J520</f>
        <v>0</v>
      </c>
      <c r="K77" s="172"/>
    </row>
    <row r="78" spans="2:11" s="9" customFormat="1" ht="19.899999999999999" customHeight="1">
      <c r="B78" s="166"/>
      <c r="C78" s="167"/>
      <c r="D78" s="168" t="s">
        <v>193</v>
      </c>
      <c r="E78" s="169"/>
      <c r="F78" s="169"/>
      <c r="G78" s="169"/>
      <c r="H78" s="169"/>
      <c r="I78" s="170"/>
      <c r="J78" s="171">
        <f>J551</f>
        <v>0</v>
      </c>
      <c r="K78" s="172"/>
    </row>
    <row r="79" spans="2:11" s="9" customFormat="1" ht="19.899999999999999" customHeight="1">
      <c r="B79" s="166"/>
      <c r="C79" s="167"/>
      <c r="D79" s="168" t="s">
        <v>194</v>
      </c>
      <c r="E79" s="169"/>
      <c r="F79" s="169"/>
      <c r="G79" s="169"/>
      <c r="H79" s="169"/>
      <c r="I79" s="170"/>
      <c r="J79" s="171">
        <f>J586</f>
        <v>0</v>
      </c>
      <c r="K79" s="172"/>
    </row>
    <row r="80" spans="2:11" s="1" customFormat="1" ht="21.75" customHeight="1">
      <c r="B80" s="42"/>
      <c r="C80" s="43"/>
      <c r="D80" s="43"/>
      <c r="E80" s="43"/>
      <c r="F80" s="43"/>
      <c r="G80" s="43"/>
      <c r="H80" s="43"/>
      <c r="I80" s="128"/>
      <c r="J80" s="43"/>
      <c r="K80" s="46"/>
    </row>
    <row r="81" spans="2:12" s="1" customFormat="1" ht="6.95" customHeight="1">
      <c r="B81" s="57"/>
      <c r="C81" s="58"/>
      <c r="D81" s="58"/>
      <c r="E81" s="58"/>
      <c r="F81" s="58"/>
      <c r="G81" s="58"/>
      <c r="H81" s="58"/>
      <c r="I81" s="149"/>
      <c r="J81" s="58"/>
      <c r="K81" s="59"/>
    </row>
    <row r="85" spans="2:12" s="1" customFormat="1" ht="6.95" customHeight="1">
      <c r="B85" s="60"/>
      <c r="C85" s="61"/>
      <c r="D85" s="61"/>
      <c r="E85" s="61"/>
      <c r="F85" s="61"/>
      <c r="G85" s="61"/>
      <c r="H85" s="61"/>
      <c r="I85" s="152"/>
      <c r="J85" s="61"/>
      <c r="K85" s="61"/>
      <c r="L85" s="62"/>
    </row>
    <row r="86" spans="2:12" s="1" customFormat="1" ht="36.950000000000003" customHeight="1">
      <c r="B86" s="42"/>
      <c r="C86" s="63" t="s">
        <v>195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12" s="1" customFormat="1" ht="6.95" customHeight="1">
      <c r="B87" s="42"/>
      <c r="C87" s="64"/>
      <c r="D87" s="64"/>
      <c r="E87" s="64"/>
      <c r="F87" s="64"/>
      <c r="G87" s="64"/>
      <c r="H87" s="64"/>
      <c r="I87" s="173"/>
      <c r="J87" s="64"/>
      <c r="K87" s="64"/>
      <c r="L87" s="62"/>
    </row>
    <row r="88" spans="2:12" s="1" customFormat="1" ht="14.45" customHeight="1">
      <c r="B88" s="42"/>
      <c r="C88" s="66" t="s">
        <v>18</v>
      </c>
      <c r="D88" s="64"/>
      <c r="E88" s="64"/>
      <c r="F88" s="64"/>
      <c r="G88" s="64"/>
      <c r="H88" s="64"/>
      <c r="I88" s="173"/>
      <c r="J88" s="64"/>
      <c r="K88" s="64"/>
      <c r="L88" s="62"/>
    </row>
    <row r="89" spans="2:12" s="1" customFormat="1" ht="22.5" customHeight="1">
      <c r="B89" s="42"/>
      <c r="C89" s="64"/>
      <c r="D89" s="64"/>
      <c r="E89" s="419" t="str">
        <f>E7</f>
        <v>Beroun, MŠ Pod Homolkou - technické instalace</v>
      </c>
      <c r="F89" s="420"/>
      <c r="G89" s="420"/>
      <c r="H89" s="420"/>
      <c r="I89" s="173"/>
      <c r="J89" s="64"/>
      <c r="K89" s="64"/>
      <c r="L89" s="62"/>
    </row>
    <row r="90" spans="2:12">
      <c r="B90" s="29"/>
      <c r="C90" s="66" t="s">
        <v>167</v>
      </c>
      <c r="D90" s="174"/>
      <c r="E90" s="174"/>
      <c r="F90" s="174"/>
      <c r="G90" s="174"/>
      <c r="H90" s="174"/>
      <c r="J90" s="174"/>
      <c r="K90" s="174"/>
      <c r="L90" s="175"/>
    </row>
    <row r="91" spans="2:12" ht="22.5" customHeight="1">
      <c r="B91" s="29"/>
      <c r="C91" s="174"/>
      <c r="D91" s="174"/>
      <c r="E91" s="419" t="s">
        <v>168</v>
      </c>
      <c r="F91" s="423"/>
      <c r="G91" s="423"/>
      <c r="H91" s="423"/>
      <c r="J91" s="174"/>
      <c r="K91" s="174"/>
      <c r="L91" s="175"/>
    </row>
    <row r="92" spans="2:12">
      <c r="B92" s="29"/>
      <c r="C92" s="66" t="s">
        <v>169</v>
      </c>
      <c r="D92" s="174"/>
      <c r="E92" s="174"/>
      <c r="F92" s="174"/>
      <c r="G92" s="174"/>
      <c r="H92" s="174"/>
      <c r="J92" s="174"/>
      <c r="K92" s="174"/>
      <c r="L92" s="175"/>
    </row>
    <row r="93" spans="2:12" s="1" customFormat="1" ht="22.5" customHeight="1">
      <c r="B93" s="42"/>
      <c r="C93" s="64"/>
      <c r="D93" s="64"/>
      <c r="E93" s="421" t="s">
        <v>1997</v>
      </c>
      <c r="F93" s="422"/>
      <c r="G93" s="422"/>
      <c r="H93" s="422"/>
      <c r="I93" s="173"/>
      <c r="J93" s="64"/>
      <c r="K93" s="64"/>
      <c r="L93" s="62"/>
    </row>
    <row r="94" spans="2:12" s="1" customFormat="1" ht="14.45" customHeight="1">
      <c r="B94" s="42"/>
      <c r="C94" s="66" t="s">
        <v>171</v>
      </c>
      <c r="D94" s="64"/>
      <c r="E94" s="64"/>
      <c r="F94" s="64"/>
      <c r="G94" s="64"/>
      <c r="H94" s="64"/>
      <c r="I94" s="173"/>
      <c r="J94" s="64"/>
      <c r="K94" s="64"/>
      <c r="L94" s="62"/>
    </row>
    <row r="95" spans="2:12" s="1" customFormat="1" ht="23.25" customHeight="1">
      <c r="B95" s="42"/>
      <c r="C95" s="64"/>
      <c r="D95" s="64"/>
      <c r="E95" s="390" t="str">
        <f>E13</f>
        <v>2_04_1.1 - Architektonicko stavební řešení</v>
      </c>
      <c r="F95" s="422"/>
      <c r="G95" s="422"/>
      <c r="H95" s="422"/>
      <c r="I95" s="173"/>
      <c r="J95" s="64"/>
      <c r="K95" s="64"/>
      <c r="L95" s="62"/>
    </row>
    <row r="96" spans="2:12" s="1" customFormat="1" ht="6.95" customHeight="1">
      <c r="B96" s="42"/>
      <c r="C96" s="64"/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" customFormat="1" ht="18" customHeight="1">
      <c r="B97" s="42"/>
      <c r="C97" s="66" t="s">
        <v>23</v>
      </c>
      <c r="D97" s="64"/>
      <c r="E97" s="64"/>
      <c r="F97" s="176" t="str">
        <f>F16</f>
        <v>Beroun</v>
      </c>
      <c r="G97" s="64"/>
      <c r="H97" s="64"/>
      <c r="I97" s="177" t="s">
        <v>25</v>
      </c>
      <c r="J97" s="74" t="str">
        <f>IF(J16="","",J16)</f>
        <v>21. 3. 2017</v>
      </c>
      <c r="K97" s="64"/>
      <c r="L97" s="62"/>
    </row>
    <row r="98" spans="2:65" s="1" customFormat="1" ht="6.95" customHeight="1">
      <c r="B98" s="42"/>
      <c r="C98" s="64"/>
      <c r="D98" s="64"/>
      <c r="E98" s="64"/>
      <c r="F98" s="64"/>
      <c r="G98" s="64"/>
      <c r="H98" s="64"/>
      <c r="I98" s="173"/>
      <c r="J98" s="64"/>
      <c r="K98" s="64"/>
      <c r="L98" s="62"/>
    </row>
    <row r="99" spans="2:65" s="1" customFormat="1">
      <c r="B99" s="42"/>
      <c r="C99" s="66" t="s">
        <v>27</v>
      </c>
      <c r="D99" s="64"/>
      <c r="E99" s="64"/>
      <c r="F99" s="176" t="str">
        <f>E19</f>
        <v>Město Beroun</v>
      </c>
      <c r="G99" s="64"/>
      <c r="H99" s="64"/>
      <c r="I99" s="177" t="s">
        <v>35</v>
      </c>
      <c r="J99" s="176" t="str">
        <f>E25</f>
        <v>SPECTA, s.r.o.</v>
      </c>
      <c r="K99" s="64"/>
      <c r="L99" s="62"/>
    </row>
    <row r="100" spans="2:65" s="1" customFormat="1" ht="14.45" customHeight="1">
      <c r="B100" s="42"/>
      <c r="C100" s="66" t="s">
        <v>33</v>
      </c>
      <c r="D100" s="64"/>
      <c r="E100" s="64"/>
      <c r="F100" s="176" t="str">
        <f>IF(E22="","",E22)</f>
        <v/>
      </c>
      <c r="G100" s="64"/>
      <c r="H100" s="64"/>
      <c r="I100" s="173"/>
      <c r="J100" s="64"/>
      <c r="K100" s="64"/>
      <c r="L100" s="62"/>
    </row>
    <row r="101" spans="2:65" s="1" customFormat="1" ht="10.35" customHeight="1">
      <c r="B101" s="42"/>
      <c r="C101" s="64"/>
      <c r="D101" s="64"/>
      <c r="E101" s="64"/>
      <c r="F101" s="64"/>
      <c r="G101" s="64"/>
      <c r="H101" s="64"/>
      <c r="I101" s="173"/>
      <c r="J101" s="64"/>
      <c r="K101" s="64"/>
      <c r="L101" s="62"/>
    </row>
    <row r="102" spans="2:65" s="10" customFormat="1" ht="29.25" customHeight="1">
      <c r="B102" s="178"/>
      <c r="C102" s="179" t="s">
        <v>196</v>
      </c>
      <c r="D102" s="180" t="s">
        <v>61</v>
      </c>
      <c r="E102" s="180" t="s">
        <v>57</v>
      </c>
      <c r="F102" s="180" t="s">
        <v>197</v>
      </c>
      <c r="G102" s="180" t="s">
        <v>198</v>
      </c>
      <c r="H102" s="180" t="s">
        <v>199</v>
      </c>
      <c r="I102" s="181" t="s">
        <v>200</v>
      </c>
      <c r="J102" s="180" t="s">
        <v>175</v>
      </c>
      <c r="K102" s="182" t="s">
        <v>201</v>
      </c>
      <c r="L102" s="183"/>
      <c r="M102" s="82" t="s">
        <v>202</v>
      </c>
      <c r="N102" s="83" t="s">
        <v>46</v>
      </c>
      <c r="O102" s="83" t="s">
        <v>203</v>
      </c>
      <c r="P102" s="83" t="s">
        <v>204</v>
      </c>
      <c r="Q102" s="83" t="s">
        <v>205</v>
      </c>
      <c r="R102" s="83" t="s">
        <v>206</v>
      </c>
      <c r="S102" s="83" t="s">
        <v>207</v>
      </c>
      <c r="T102" s="84" t="s">
        <v>208</v>
      </c>
    </row>
    <row r="103" spans="2:65" s="1" customFormat="1" ht="29.25" customHeight="1">
      <c r="B103" s="42"/>
      <c r="C103" s="88" t="s">
        <v>176</v>
      </c>
      <c r="D103" s="64"/>
      <c r="E103" s="64"/>
      <c r="F103" s="64"/>
      <c r="G103" s="64"/>
      <c r="H103" s="64"/>
      <c r="I103" s="173"/>
      <c r="J103" s="184">
        <f>BK103</f>
        <v>0</v>
      </c>
      <c r="K103" s="64"/>
      <c r="L103" s="62"/>
      <c r="M103" s="85"/>
      <c r="N103" s="86"/>
      <c r="O103" s="86"/>
      <c r="P103" s="185">
        <f>P104+P241</f>
        <v>0</v>
      </c>
      <c r="Q103" s="86"/>
      <c r="R103" s="185">
        <f>R104+R241</f>
        <v>8.94691568</v>
      </c>
      <c r="S103" s="86"/>
      <c r="T103" s="186">
        <f>T104+T241</f>
        <v>8.2815943999999995</v>
      </c>
      <c r="AT103" s="25" t="s">
        <v>75</v>
      </c>
      <c r="AU103" s="25" t="s">
        <v>177</v>
      </c>
      <c r="BK103" s="187">
        <f>BK104+BK241</f>
        <v>0</v>
      </c>
    </row>
    <row r="104" spans="2:65" s="11" customFormat="1" ht="37.35" customHeight="1">
      <c r="B104" s="188"/>
      <c r="C104" s="189"/>
      <c r="D104" s="190" t="s">
        <v>75</v>
      </c>
      <c r="E104" s="191" t="s">
        <v>209</v>
      </c>
      <c r="F104" s="191" t="s">
        <v>210</v>
      </c>
      <c r="G104" s="189"/>
      <c r="H104" s="189"/>
      <c r="I104" s="192"/>
      <c r="J104" s="193">
        <f>BK104</f>
        <v>0</v>
      </c>
      <c r="K104" s="189"/>
      <c r="L104" s="194"/>
      <c r="M104" s="195"/>
      <c r="N104" s="196"/>
      <c r="O104" s="196"/>
      <c r="P104" s="197">
        <f>P105+P131+P234+P239</f>
        <v>0</v>
      </c>
      <c r="Q104" s="196"/>
      <c r="R104" s="197">
        <f>R105+R131+R234+R239</f>
        <v>3.0352635000000001</v>
      </c>
      <c r="S104" s="196"/>
      <c r="T104" s="198">
        <f>T105+T131+T234+T239</f>
        <v>7.2552000000000003</v>
      </c>
      <c r="AR104" s="199" t="s">
        <v>83</v>
      </c>
      <c r="AT104" s="200" t="s">
        <v>75</v>
      </c>
      <c r="AU104" s="200" t="s">
        <v>76</v>
      </c>
      <c r="AY104" s="199" t="s">
        <v>211</v>
      </c>
      <c r="BK104" s="201">
        <f>BK105+BK131+BK234+BK239</f>
        <v>0</v>
      </c>
    </row>
    <row r="105" spans="2:65" s="11" customFormat="1" ht="19.899999999999999" customHeight="1">
      <c r="B105" s="188"/>
      <c r="C105" s="189"/>
      <c r="D105" s="202" t="s">
        <v>75</v>
      </c>
      <c r="E105" s="203" t="s">
        <v>250</v>
      </c>
      <c r="F105" s="203" t="s">
        <v>260</v>
      </c>
      <c r="G105" s="189"/>
      <c r="H105" s="189"/>
      <c r="I105" s="192"/>
      <c r="J105" s="204">
        <f>BK105</f>
        <v>0</v>
      </c>
      <c r="K105" s="189"/>
      <c r="L105" s="194"/>
      <c r="M105" s="195"/>
      <c r="N105" s="196"/>
      <c r="O105" s="196"/>
      <c r="P105" s="197">
        <f>SUM(P106:P130)</f>
        <v>0</v>
      </c>
      <c r="Q105" s="196"/>
      <c r="R105" s="197">
        <f>SUM(R106:R130)</f>
        <v>3.0153017000000002</v>
      </c>
      <c r="S105" s="196"/>
      <c r="T105" s="198">
        <f>SUM(T106:T130)</f>
        <v>0</v>
      </c>
      <c r="AR105" s="199" t="s">
        <v>83</v>
      </c>
      <c r="AT105" s="200" t="s">
        <v>75</v>
      </c>
      <c r="AU105" s="200" t="s">
        <v>83</v>
      </c>
      <c r="AY105" s="199" t="s">
        <v>211</v>
      </c>
      <c r="BK105" s="201">
        <f>SUM(BK106:BK130)</f>
        <v>0</v>
      </c>
    </row>
    <row r="106" spans="2:65" s="1" customFormat="1" ht="31.5" customHeight="1">
      <c r="B106" s="42"/>
      <c r="C106" s="205" t="s">
        <v>83</v>
      </c>
      <c r="D106" s="205" t="s">
        <v>213</v>
      </c>
      <c r="E106" s="206" t="s">
        <v>2002</v>
      </c>
      <c r="F106" s="207" t="s">
        <v>2003</v>
      </c>
      <c r="G106" s="208" t="s">
        <v>275</v>
      </c>
      <c r="H106" s="209">
        <v>10</v>
      </c>
      <c r="I106" s="210"/>
      <c r="J106" s="211">
        <f>ROUND(I106*H106,2)</f>
        <v>0</v>
      </c>
      <c r="K106" s="207" t="s">
        <v>217</v>
      </c>
      <c r="L106" s="62"/>
      <c r="M106" s="212" t="s">
        <v>21</v>
      </c>
      <c r="N106" s="213" t="s">
        <v>47</v>
      </c>
      <c r="O106" s="43"/>
      <c r="P106" s="214">
        <f>O106*H106</f>
        <v>0</v>
      </c>
      <c r="Q106" s="214">
        <v>4.81E-3</v>
      </c>
      <c r="R106" s="214">
        <f>Q106*H106</f>
        <v>4.8100000000000004E-2</v>
      </c>
      <c r="S106" s="214">
        <v>0</v>
      </c>
      <c r="T106" s="215">
        <f>S106*H106</f>
        <v>0</v>
      </c>
      <c r="AR106" s="25" t="s">
        <v>100</v>
      </c>
      <c r="AT106" s="25" t="s">
        <v>213</v>
      </c>
      <c r="AU106" s="25" t="s">
        <v>85</v>
      </c>
      <c r="AY106" s="25" t="s">
        <v>211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83</v>
      </c>
      <c r="BK106" s="216">
        <f>ROUND(I106*H106,2)</f>
        <v>0</v>
      </c>
      <c r="BL106" s="25" t="s">
        <v>100</v>
      </c>
      <c r="BM106" s="25" t="s">
        <v>2004</v>
      </c>
    </row>
    <row r="107" spans="2:65" s="1" customFormat="1" ht="31.5" customHeight="1">
      <c r="B107" s="42"/>
      <c r="C107" s="205" t="s">
        <v>85</v>
      </c>
      <c r="D107" s="205" t="s">
        <v>213</v>
      </c>
      <c r="E107" s="206" t="s">
        <v>2005</v>
      </c>
      <c r="F107" s="207" t="s">
        <v>2006</v>
      </c>
      <c r="G107" s="208" t="s">
        <v>235</v>
      </c>
      <c r="H107" s="209">
        <v>51.68</v>
      </c>
      <c r="I107" s="210"/>
      <c r="J107" s="211">
        <f>ROUND(I107*H107,2)</f>
        <v>0</v>
      </c>
      <c r="K107" s="207" t="s">
        <v>217</v>
      </c>
      <c r="L107" s="62"/>
      <c r="M107" s="212" t="s">
        <v>21</v>
      </c>
      <c r="N107" s="213" t="s">
        <v>47</v>
      </c>
      <c r="O107" s="43"/>
      <c r="P107" s="214">
        <f>O107*H107</f>
        <v>0</v>
      </c>
      <c r="Q107" s="214">
        <v>2.0480000000000002E-2</v>
      </c>
      <c r="R107" s="214">
        <f>Q107*H107</f>
        <v>1.0584064000000002</v>
      </c>
      <c r="S107" s="214">
        <v>0</v>
      </c>
      <c r="T107" s="215">
        <f>S107*H107</f>
        <v>0</v>
      </c>
      <c r="AR107" s="25" t="s">
        <v>100</v>
      </c>
      <c r="AT107" s="25" t="s">
        <v>213</v>
      </c>
      <c r="AU107" s="25" t="s">
        <v>85</v>
      </c>
      <c r="AY107" s="25" t="s">
        <v>211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83</v>
      </c>
      <c r="BK107" s="216">
        <f>ROUND(I107*H107,2)</f>
        <v>0</v>
      </c>
      <c r="BL107" s="25" t="s">
        <v>100</v>
      </c>
      <c r="BM107" s="25" t="s">
        <v>2007</v>
      </c>
    </row>
    <row r="108" spans="2:65" s="13" customFormat="1" ht="13.5">
      <c r="B108" s="229"/>
      <c r="C108" s="230"/>
      <c r="D108" s="219" t="s">
        <v>219</v>
      </c>
      <c r="E108" s="231" t="s">
        <v>21</v>
      </c>
      <c r="F108" s="232" t="s">
        <v>2008</v>
      </c>
      <c r="G108" s="230"/>
      <c r="H108" s="233">
        <v>2.04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219</v>
      </c>
      <c r="AU108" s="239" t="s">
        <v>85</v>
      </c>
      <c r="AV108" s="13" t="s">
        <v>85</v>
      </c>
      <c r="AW108" s="13" t="s">
        <v>39</v>
      </c>
      <c r="AX108" s="13" t="s">
        <v>76</v>
      </c>
      <c r="AY108" s="239" t="s">
        <v>211</v>
      </c>
    </row>
    <row r="109" spans="2:65" s="13" customFormat="1" ht="13.5">
      <c r="B109" s="229"/>
      <c r="C109" s="230"/>
      <c r="D109" s="219" t="s">
        <v>219</v>
      </c>
      <c r="E109" s="231" t="s">
        <v>21</v>
      </c>
      <c r="F109" s="232" t="s">
        <v>2009</v>
      </c>
      <c r="G109" s="230"/>
      <c r="H109" s="233">
        <v>16.66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219</v>
      </c>
      <c r="AU109" s="239" t="s">
        <v>85</v>
      </c>
      <c r="AV109" s="13" t="s">
        <v>85</v>
      </c>
      <c r="AW109" s="13" t="s">
        <v>39</v>
      </c>
      <c r="AX109" s="13" t="s">
        <v>76</v>
      </c>
      <c r="AY109" s="239" t="s">
        <v>211</v>
      </c>
    </row>
    <row r="110" spans="2:65" s="13" customFormat="1" ht="13.5">
      <c r="B110" s="229"/>
      <c r="C110" s="230"/>
      <c r="D110" s="219" t="s">
        <v>219</v>
      </c>
      <c r="E110" s="231" t="s">
        <v>21</v>
      </c>
      <c r="F110" s="232" t="s">
        <v>2010</v>
      </c>
      <c r="G110" s="230"/>
      <c r="H110" s="233">
        <v>30.94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219</v>
      </c>
      <c r="AU110" s="239" t="s">
        <v>85</v>
      </c>
      <c r="AV110" s="13" t="s">
        <v>85</v>
      </c>
      <c r="AW110" s="13" t="s">
        <v>39</v>
      </c>
      <c r="AX110" s="13" t="s">
        <v>76</v>
      </c>
      <c r="AY110" s="239" t="s">
        <v>211</v>
      </c>
    </row>
    <row r="111" spans="2:65" s="13" customFormat="1" ht="13.5">
      <c r="B111" s="229"/>
      <c r="C111" s="230"/>
      <c r="D111" s="219" t="s">
        <v>219</v>
      </c>
      <c r="E111" s="231" t="s">
        <v>21</v>
      </c>
      <c r="F111" s="232" t="s">
        <v>2011</v>
      </c>
      <c r="G111" s="230"/>
      <c r="H111" s="233">
        <v>2.04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219</v>
      </c>
      <c r="AU111" s="239" t="s">
        <v>85</v>
      </c>
      <c r="AV111" s="13" t="s">
        <v>85</v>
      </c>
      <c r="AW111" s="13" t="s">
        <v>39</v>
      </c>
      <c r="AX111" s="13" t="s">
        <v>76</v>
      </c>
      <c r="AY111" s="239" t="s">
        <v>211</v>
      </c>
    </row>
    <row r="112" spans="2:65" s="15" customFormat="1" ht="13.5">
      <c r="B112" s="251"/>
      <c r="C112" s="252"/>
      <c r="D112" s="262" t="s">
        <v>219</v>
      </c>
      <c r="E112" s="263" t="s">
        <v>21</v>
      </c>
      <c r="F112" s="264" t="s">
        <v>226</v>
      </c>
      <c r="G112" s="252"/>
      <c r="H112" s="265">
        <v>51.68</v>
      </c>
      <c r="I112" s="256"/>
      <c r="J112" s="252"/>
      <c r="K112" s="252"/>
      <c r="L112" s="257"/>
      <c r="M112" s="258"/>
      <c r="N112" s="259"/>
      <c r="O112" s="259"/>
      <c r="P112" s="259"/>
      <c r="Q112" s="259"/>
      <c r="R112" s="259"/>
      <c r="S112" s="259"/>
      <c r="T112" s="260"/>
      <c r="AT112" s="261" t="s">
        <v>219</v>
      </c>
      <c r="AU112" s="261" t="s">
        <v>85</v>
      </c>
      <c r="AV112" s="15" t="s">
        <v>100</v>
      </c>
      <c r="AW112" s="15" t="s">
        <v>39</v>
      </c>
      <c r="AX112" s="15" t="s">
        <v>83</v>
      </c>
      <c r="AY112" s="261" t="s">
        <v>211</v>
      </c>
    </row>
    <row r="113" spans="2:65" s="1" customFormat="1" ht="22.5" customHeight="1">
      <c r="B113" s="42"/>
      <c r="C113" s="205" t="s">
        <v>93</v>
      </c>
      <c r="D113" s="205" t="s">
        <v>213</v>
      </c>
      <c r="E113" s="206" t="s">
        <v>2012</v>
      </c>
      <c r="F113" s="207" t="s">
        <v>2013</v>
      </c>
      <c r="G113" s="208" t="s">
        <v>235</v>
      </c>
      <c r="H113" s="209">
        <v>6.4</v>
      </c>
      <c r="I113" s="210"/>
      <c r="J113" s="211">
        <f>ROUND(I113*H113,2)</f>
        <v>0</v>
      </c>
      <c r="K113" s="207" t="s">
        <v>217</v>
      </c>
      <c r="L113" s="62"/>
      <c r="M113" s="212" t="s">
        <v>21</v>
      </c>
      <c r="N113" s="213" t="s">
        <v>47</v>
      </c>
      <c r="O113" s="43"/>
      <c r="P113" s="214">
        <f>O113*H113</f>
        <v>0</v>
      </c>
      <c r="Q113" s="214">
        <v>4.1529999999999997E-2</v>
      </c>
      <c r="R113" s="214">
        <f>Q113*H113</f>
        <v>0.26579199999999997</v>
      </c>
      <c r="S113" s="214">
        <v>0</v>
      </c>
      <c r="T113" s="215">
        <f>S113*H113</f>
        <v>0</v>
      </c>
      <c r="AR113" s="25" t="s">
        <v>100</v>
      </c>
      <c r="AT113" s="25" t="s">
        <v>213</v>
      </c>
      <c r="AU113" s="25" t="s">
        <v>85</v>
      </c>
      <c r="AY113" s="25" t="s">
        <v>211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83</v>
      </c>
      <c r="BK113" s="216">
        <f>ROUND(I113*H113,2)</f>
        <v>0</v>
      </c>
      <c r="BL113" s="25" t="s">
        <v>100</v>
      </c>
      <c r="BM113" s="25" t="s">
        <v>2014</v>
      </c>
    </row>
    <row r="114" spans="2:65" s="13" customFormat="1" ht="13.5">
      <c r="B114" s="229"/>
      <c r="C114" s="230"/>
      <c r="D114" s="219" t="s">
        <v>219</v>
      </c>
      <c r="E114" s="231" t="s">
        <v>21</v>
      </c>
      <c r="F114" s="232" t="s">
        <v>2015</v>
      </c>
      <c r="G114" s="230"/>
      <c r="H114" s="233">
        <v>3.2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219</v>
      </c>
      <c r="AU114" s="239" t="s">
        <v>85</v>
      </c>
      <c r="AV114" s="13" t="s">
        <v>85</v>
      </c>
      <c r="AW114" s="13" t="s">
        <v>39</v>
      </c>
      <c r="AX114" s="13" t="s">
        <v>76</v>
      </c>
      <c r="AY114" s="239" t="s">
        <v>211</v>
      </c>
    </row>
    <row r="115" spans="2:65" s="13" customFormat="1" ht="13.5">
      <c r="B115" s="229"/>
      <c r="C115" s="230"/>
      <c r="D115" s="219" t="s">
        <v>219</v>
      </c>
      <c r="E115" s="231" t="s">
        <v>21</v>
      </c>
      <c r="F115" s="232" t="s">
        <v>2016</v>
      </c>
      <c r="G115" s="230"/>
      <c r="H115" s="233">
        <v>3.2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219</v>
      </c>
      <c r="AU115" s="239" t="s">
        <v>85</v>
      </c>
      <c r="AV115" s="13" t="s">
        <v>85</v>
      </c>
      <c r="AW115" s="13" t="s">
        <v>39</v>
      </c>
      <c r="AX115" s="13" t="s">
        <v>76</v>
      </c>
      <c r="AY115" s="239" t="s">
        <v>211</v>
      </c>
    </row>
    <row r="116" spans="2:65" s="15" customFormat="1" ht="13.5">
      <c r="B116" s="251"/>
      <c r="C116" s="252"/>
      <c r="D116" s="262" t="s">
        <v>219</v>
      </c>
      <c r="E116" s="263" t="s">
        <v>21</v>
      </c>
      <c r="F116" s="264" t="s">
        <v>226</v>
      </c>
      <c r="G116" s="252"/>
      <c r="H116" s="265">
        <v>6.4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AT116" s="261" t="s">
        <v>219</v>
      </c>
      <c r="AU116" s="261" t="s">
        <v>85</v>
      </c>
      <c r="AV116" s="15" t="s">
        <v>100</v>
      </c>
      <c r="AW116" s="15" t="s">
        <v>39</v>
      </c>
      <c r="AX116" s="15" t="s">
        <v>83</v>
      </c>
      <c r="AY116" s="261" t="s">
        <v>211</v>
      </c>
    </row>
    <row r="117" spans="2:65" s="1" customFormat="1" ht="31.5" customHeight="1">
      <c r="B117" s="42"/>
      <c r="C117" s="205" t="s">
        <v>100</v>
      </c>
      <c r="D117" s="205" t="s">
        <v>213</v>
      </c>
      <c r="E117" s="206" t="s">
        <v>273</v>
      </c>
      <c r="F117" s="207" t="s">
        <v>274</v>
      </c>
      <c r="G117" s="208" t="s">
        <v>275</v>
      </c>
      <c r="H117" s="209">
        <v>62</v>
      </c>
      <c r="I117" s="210"/>
      <c r="J117" s="211">
        <f>ROUND(I117*H117,2)</f>
        <v>0</v>
      </c>
      <c r="K117" s="207" t="s">
        <v>217</v>
      </c>
      <c r="L117" s="62"/>
      <c r="M117" s="212" t="s">
        <v>21</v>
      </c>
      <c r="N117" s="213" t="s">
        <v>47</v>
      </c>
      <c r="O117" s="43"/>
      <c r="P117" s="214">
        <f>O117*H117</f>
        <v>0</v>
      </c>
      <c r="Q117" s="214">
        <v>4.81E-3</v>
      </c>
      <c r="R117" s="214">
        <f>Q117*H117</f>
        <v>0.29821999999999999</v>
      </c>
      <c r="S117" s="214">
        <v>0</v>
      </c>
      <c r="T117" s="215">
        <f>S117*H117</f>
        <v>0</v>
      </c>
      <c r="AR117" s="25" t="s">
        <v>100</v>
      </c>
      <c r="AT117" s="25" t="s">
        <v>213</v>
      </c>
      <c r="AU117" s="25" t="s">
        <v>85</v>
      </c>
      <c r="AY117" s="25" t="s">
        <v>211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83</v>
      </c>
      <c r="BK117" s="216">
        <f>ROUND(I117*H117,2)</f>
        <v>0</v>
      </c>
      <c r="BL117" s="25" t="s">
        <v>100</v>
      </c>
      <c r="BM117" s="25" t="s">
        <v>2017</v>
      </c>
    </row>
    <row r="118" spans="2:65" s="1" customFormat="1" ht="31.5" customHeight="1">
      <c r="B118" s="42"/>
      <c r="C118" s="205" t="s">
        <v>242</v>
      </c>
      <c r="D118" s="205" t="s">
        <v>213</v>
      </c>
      <c r="E118" s="206" t="s">
        <v>2018</v>
      </c>
      <c r="F118" s="207" t="s">
        <v>2019</v>
      </c>
      <c r="G118" s="208" t="s">
        <v>216</v>
      </c>
      <c r="H118" s="209">
        <v>4.4999999999999998E-2</v>
      </c>
      <c r="I118" s="210"/>
      <c r="J118" s="211">
        <f>ROUND(I118*H118,2)</f>
        <v>0</v>
      </c>
      <c r="K118" s="207" t="s">
        <v>217</v>
      </c>
      <c r="L118" s="62"/>
      <c r="M118" s="212" t="s">
        <v>21</v>
      </c>
      <c r="N118" s="213" t="s">
        <v>47</v>
      </c>
      <c r="O118" s="43"/>
      <c r="P118" s="214">
        <f>O118*H118</f>
        <v>0</v>
      </c>
      <c r="Q118" s="214">
        <v>2.2563399999999998</v>
      </c>
      <c r="R118" s="214">
        <f>Q118*H118</f>
        <v>0.10153529999999998</v>
      </c>
      <c r="S118" s="214">
        <v>0</v>
      </c>
      <c r="T118" s="215">
        <f>S118*H118</f>
        <v>0</v>
      </c>
      <c r="AR118" s="25" t="s">
        <v>100</v>
      </c>
      <c r="AT118" s="25" t="s">
        <v>213</v>
      </c>
      <c r="AU118" s="25" t="s">
        <v>85</v>
      </c>
      <c r="AY118" s="25" t="s">
        <v>211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83</v>
      </c>
      <c r="BK118" s="216">
        <f>ROUND(I118*H118,2)</f>
        <v>0</v>
      </c>
      <c r="BL118" s="25" t="s">
        <v>100</v>
      </c>
      <c r="BM118" s="25" t="s">
        <v>2020</v>
      </c>
    </row>
    <row r="119" spans="2:65" s="13" customFormat="1" ht="13.5">
      <c r="B119" s="229"/>
      <c r="C119" s="230"/>
      <c r="D119" s="262" t="s">
        <v>219</v>
      </c>
      <c r="E119" s="285" t="s">
        <v>21</v>
      </c>
      <c r="F119" s="266" t="s">
        <v>2021</v>
      </c>
      <c r="G119" s="230"/>
      <c r="H119" s="267">
        <v>4.4999999999999998E-2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219</v>
      </c>
      <c r="AU119" s="239" t="s">
        <v>85</v>
      </c>
      <c r="AV119" s="13" t="s">
        <v>85</v>
      </c>
      <c r="AW119" s="13" t="s">
        <v>39</v>
      </c>
      <c r="AX119" s="13" t="s">
        <v>83</v>
      </c>
      <c r="AY119" s="239" t="s">
        <v>211</v>
      </c>
    </row>
    <row r="120" spans="2:65" s="1" customFormat="1" ht="44.25" customHeight="1">
      <c r="B120" s="42"/>
      <c r="C120" s="205" t="s">
        <v>250</v>
      </c>
      <c r="D120" s="205" t="s">
        <v>213</v>
      </c>
      <c r="E120" s="206" t="s">
        <v>310</v>
      </c>
      <c r="F120" s="207" t="s">
        <v>311</v>
      </c>
      <c r="G120" s="208" t="s">
        <v>235</v>
      </c>
      <c r="H120" s="209">
        <v>47.2</v>
      </c>
      <c r="I120" s="210"/>
      <c r="J120" s="211">
        <f>ROUND(I120*H120,2)</f>
        <v>0</v>
      </c>
      <c r="K120" s="207" t="s">
        <v>217</v>
      </c>
      <c r="L120" s="62"/>
      <c r="M120" s="212" t="s">
        <v>21</v>
      </c>
      <c r="N120" s="213" t="s">
        <v>47</v>
      </c>
      <c r="O120" s="43"/>
      <c r="P120" s="214">
        <f>O120*H120</f>
        <v>0</v>
      </c>
      <c r="Q120" s="214">
        <v>2.6339999999999999E-2</v>
      </c>
      <c r="R120" s="214">
        <f>Q120*H120</f>
        <v>1.2432479999999999</v>
      </c>
      <c r="S120" s="214">
        <v>0</v>
      </c>
      <c r="T120" s="215">
        <f>S120*H120</f>
        <v>0</v>
      </c>
      <c r="AR120" s="25" t="s">
        <v>100</v>
      </c>
      <c r="AT120" s="25" t="s">
        <v>213</v>
      </c>
      <c r="AU120" s="25" t="s">
        <v>85</v>
      </c>
      <c r="AY120" s="25" t="s">
        <v>211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83</v>
      </c>
      <c r="BK120" s="216">
        <f>ROUND(I120*H120,2)</f>
        <v>0</v>
      </c>
      <c r="BL120" s="25" t="s">
        <v>100</v>
      </c>
      <c r="BM120" s="25" t="s">
        <v>2022</v>
      </c>
    </row>
    <row r="121" spans="2:65" s="12" customFormat="1" ht="13.5">
      <c r="B121" s="217"/>
      <c r="C121" s="218"/>
      <c r="D121" s="219" t="s">
        <v>219</v>
      </c>
      <c r="E121" s="220" t="s">
        <v>21</v>
      </c>
      <c r="F121" s="221" t="s">
        <v>333</v>
      </c>
      <c r="G121" s="218"/>
      <c r="H121" s="222" t="s">
        <v>21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219</v>
      </c>
      <c r="AU121" s="228" t="s">
        <v>85</v>
      </c>
      <c r="AV121" s="12" t="s">
        <v>83</v>
      </c>
      <c r="AW121" s="12" t="s">
        <v>39</v>
      </c>
      <c r="AX121" s="12" t="s">
        <v>76</v>
      </c>
      <c r="AY121" s="228" t="s">
        <v>211</v>
      </c>
    </row>
    <row r="122" spans="2:65" s="13" customFormat="1" ht="13.5">
      <c r="B122" s="229"/>
      <c r="C122" s="230"/>
      <c r="D122" s="219" t="s">
        <v>219</v>
      </c>
      <c r="E122" s="231" t="s">
        <v>21</v>
      </c>
      <c r="F122" s="232" t="s">
        <v>2023</v>
      </c>
      <c r="G122" s="230"/>
      <c r="H122" s="233">
        <v>3.73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219</v>
      </c>
      <c r="AU122" s="239" t="s">
        <v>85</v>
      </c>
      <c r="AV122" s="13" t="s">
        <v>85</v>
      </c>
      <c r="AW122" s="13" t="s">
        <v>39</v>
      </c>
      <c r="AX122" s="13" t="s">
        <v>76</v>
      </c>
      <c r="AY122" s="239" t="s">
        <v>211</v>
      </c>
    </row>
    <row r="123" spans="2:65" s="13" customFormat="1" ht="13.5">
      <c r="B123" s="229"/>
      <c r="C123" s="230"/>
      <c r="D123" s="219" t="s">
        <v>219</v>
      </c>
      <c r="E123" s="231" t="s">
        <v>21</v>
      </c>
      <c r="F123" s="232" t="s">
        <v>2024</v>
      </c>
      <c r="G123" s="230"/>
      <c r="H123" s="233">
        <v>8.17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219</v>
      </c>
      <c r="AU123" s="239" t="s">
        <v>85</v>
      </c>
      <c r="AV123" s="13" t="s">
        <v>85</v>
      </c>
      <c r="AW123" s="13" t="s">
        <v>39</v>
      </c>
      <c r="AX123" s="13" t="s">
        <v>76</v>
      </c>
      <c r="AY123" s="239" t="s">
        <v>211</v>
      </c>
    </row>
    <row r="124" spans="2:65" s="13" customFormat="1" ht="13.5">
      <c r="B124" s="229"/>
      <c r="C124" s="230"/>
      <c r="D124" s="219" t="s">
        <v>219</v>
      </c>
      <c r="E124" s="231" t="s">
        <v>21</v>
      </c>
      <c r="F124" s="232" t="s">
        <v>2025</v>
      </c>
      <c r="G124" s="230"/>
      <c r="H124" s="233">
        <v>6.74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219</v>
      </c>
      <c r="AU124" s="239" t="s">
        <v>85</v>
      </c>
      <c r="AV124" s="13" t="s">
        <v>85</v>
      </c>
      <c r="AW124" s="13" t="s">
        <v>39</v>
      </c>
      <c r="AX124" s="13" t="s">
        <v>76</v>
      </c>
      <c r="AY124" s="239" t="s">
        <v>211</v>
      </c>
    </row>
    <row r="125" spans="2:65" s="13" customFormat="1" ht="13.5">
      <c r="B125" s="229"/>
      <c r="C125" s="230"/>
      <c r="D125" s="219" t="s">
        <v>219</v>
      </c>
      <c r="E125" s="231" t="s">
        <v>21</v>
      </c>
      <c r="F125" s="232" t="s">
        <v>2026</v>
      </c>
      <c r="G125" s="230"/>
      <c r="H125" s="233">
        <v>16.2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219</v>
      </c>
      <c r="AU125" s="239" t="s">
        <v>85</v>
      </c>
      <c r="AV125" s="13" t="s">
        <v>85</v>
      </c>
      <c r="AW125" s="13" t="s">
        <v>39</v>
      </c>
      <c r="AX125" s="13" t="s">
        <v>76</v>
      </c>
      <c r="AY125" s="239" t="s">
        <v>211</v>
      </c>
    </row>
    <row r="126" spans="2:65" s="14" customFormat="1" ht="13.5">
      <c r="B126" s="240"/>
      <c r="C126" s="241"/>
      <c r="D126" s="219" t="s">
        <v>219</v>
      </c>
      <c r="E126" s="242" t="s">
        <v>21</v>
      </c>
      <c r="F126" s="243" t="s">
        <v>222</v>
      </c>
      <c r="G126" s="241"/>
      <c r="H126" s="244">
        <v>34.840000000000003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219</v>
      </c>
      <c r="AU126" s="250" t="s">
        <v>85</v>
      </c>
      <c r="AV126" s="14" t="s">
        <v>93</v>
      </c>
      <c r="AW126" s="14" t="s">
        <v>39</v>
      </c>
      <c r="AX126" s="14" t="s">
        <v>76</v>
      </c>
      <c r="AY126" s="250" t="s">
        <v>211</v>
      </c>
    </row>
    <row r="127" spans="2:65" s="12" customFormat="1" ht="13.5">
      <c r="B127" s="217"/>
      <c r="C127" s="218"/>
      <c r="D127" s="219" t="s">
        <v>219</v>
      </c>
      <c r="E127" s="220" t="s">
        <v>21</v>
      </c>
      <c r="F127" s="221" t="s">
        <v>1951</v>
      </c>
      <c r="G127" s="218"/>
      <c r="H127" s="222" t="s">
        <v>21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219</v>
      </c>
      <c r="AU127" s="228" t="s">
        <v>85</v>
      </c>
      <c r="AV127" s="12" t="s">
        <v>83</v>
      </c>
      <c r="AW127" s="12" t="s">
        <v>39</v>
      </c>
      <c r="AX127" s="12" t="s">
        <v>76</v>
      </c>
      <c r="AY127" s="228" t="s">
        <v>211</v>
      </c>
    </row>
    <row r="128" spans="2:65" s="13" customFormat="1" ht="13.5">
      <c r="B128" s="229"/>
      <c r="C128" s="230"/>
      <c r="D128" s="219" t="s">
        <v>219</v>
      </c>
      <c r="E128" s="231" t="s">
        <v>21</v>
      </c>
      <c r="F128" s="232" t="s">
        <v>2027</v>
      </c>
      <c r="G128" s="230"/>
      <c r="H128" s="233">
        <v>12.36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219</v>
      </c>
      <c r="AU128" s="239" t="s">
        <v>85</v>
      </c>
      <c r="AV128" s="13" t="s">
        <v>85</v>
      </c>
      <c r="AW128" s="13" t="s">
        <v>39</v>
      </c>
      <c r="AX128" s="13" t="s">
        <v>76</v>
      </c>
      <c r="AY128" s="239" t="s">
        <v>211</v>
      </c>
    </row>
    <row r="129" spans="2:65" s="14" customFormat="1" ht="13.5">
      <c r="B129" s="240"/>
      <c r="C129" s="241"/>
      <c r="D129" s="219" t="s">
        <v>219</v>
      </c>
      <c r="E129" s="242" t="s">
        <v>21</v>
      </c>
      <c r="F129" s="243" t="s">
        <v>222</v>
      </c>
      <c r="G129" s="241"/>
      <c r="H129" s="244">
        <v>12.36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219</v>
      </c>
      <c r="AU129" s="250" t="s">
        <v>85</v>
      </c>
      <c r="AV129" s="14" t="s">
        <v>93</v>
      </c>
      <c r="AW129" s="14" t="s">
        <v>39</v>
      </c>
      <c r="AX129" s="14" t="s">
        <v>76</v>
      </c>
      <c r="AY129" s="250" t="s">
        <v>211</v>
      </c>
    </row>
    <row r="130" spans="2:65" s="15" customFormat="1" ht="13.5">
      <c r="B130" s="251"/>
      <c r="C130" s="252"/>
      <c r="D130" s="219" t="s">
        <v>219</v>
      </c>
      <c r="E130" s="253" t="s">
        <v>21</v>
      </c>
      <c r="F130" s="254" t="s">
        <v>226</v>
      </c>
      <c r="G130" s="252"/>
      <c r="H130" s="255">
        <v>47.2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AT130" s="261" t="s">
        <v>219</v>
      </c>
      <c r="AU130" s="261" t="s">
        <v>85</v>
      </c>
      <c r="AV130" s="15" t="s">
        <v>100</v>
      </c>
      <c r="AW130" s="15" t="s">
        <v>39</v>
      </c>
      <c r="AX130" s="15" t="s">
        <v>83</v>
      </c>
      <c r="AY130" s="261" t="s">
        <v>211</v>
      </c>
    </row>
    <row r="131" spans="2:65" s="11" customFormat="1" ht="29.85" customHeight="1">
      <c r="B131" s="188"/>
      <c r="C131" s="189"/>
      <c r="D131" s="202" t="s">
        <v>75</v>
      </c>
      <c r="E131" s="203" t="s">
        <v>267</v>
      </c>
      <c r="F131" s="203" t="s">
        <v>323</v>
      </c>
      <c r="G131" s="189"/>
      <c r="H131" s="189"/>
      <c r="I131" s="192"/>
      <c r="J131" s="204">
        <f>BK131</f>
        <v>0</v>
      </c>
      <c r="K131" s="189"/>
      <c r="L131" s="194"/>
      <c r="M131" s="195"/>
      <c r="N131" s="196"/>
      <c r="O131" s="196"/>
      <c r="P131" s="197">
        <f>SUM(P132:P233)</f>
        <v>0</v>
      </c>
      <c r="Q131" s="196"/>
      <c r="R131" s="197">
        <f>SUM(R132:R233)</f>
        <v>1.9961800000000002E-2</v>
      </c>
      <c r="S131" s="196"/>
      <c r="T131" s="198">
        <f>SUM(T132:T233)</f>
        <v>7.2552000000000003</v>
      </c>
      <c r="AR131" s="199" t="s">
        <v>83</v>
      </c>
      <c r="AT131" s="200" t="s">
        <v>75</v>
      </c>
      <c r="AU131" s="200" t="s">
        <v>83</v>
      </c>
      <c r="AY131" s="199" t="s">
        <v>211</v>
      </c>
      <c r="BK131" s="201">
        <f>SUM(BK132:BK233)</f>
        <v>0</v>
      </c>
    </row>
    <row r="132" spans="2:65" s="1" customFormat="1" ht="31.5" customHeight="1">
      <c r="B132" s="42"/>
      <c r="C132" s="205" t="s">
        <v>256</v>
      </c>
      <c r="D132" s="205" t="s">
        <v>213</v>
      </c>
      <c r="E132" s="206" t="s">
        <v>325</v>
      </c>
      <c r="F132" s="207" t="s">
        <v>326</v>
      </c>
      <c r="G132" s="208" t="s">
        <v>235</v>
      </c>
      <c r="H132" s="209">
        <v>22.5</v>
      </c>
      <c r="I132" s="210"/>
      <c r="J132" s="211">
        <f>ROUND(I132*H132,2)</f>
        <v>0</v>
      </c>
      <c r="K132" s="207" t="s">
        <v>217</v>
      </c>
      <c r="L132" s="62"/>
      <c r="M132" s="212" t="s">
        <v>21</v>
      </c>
      <c r="N132" s="213" t="s">
        <v>47</v>
      </c>
      <c r="O132" s="43"/>
      <c r="P132" s="214">
        <f>O132*H132</f>
        <v>0</v>
      </c>
      <c r="Q132" s="214">
        <v>1.2999999999999999E-4</v>
      </c>
      <c r="R132" s="214">
        <f>Q132*H132</f>
        <v>2.9249999999999996E-3</v>
      </c>
      <c r="S132" s="214">
        <v>0</v>
      </c>
      <c r="T132" s="215">
        <f>S132*H132</f>
        <v>0</v>
      </c>
      <c r="AR132" s="25" t="s">
        <v>100</v>
      </c>
      <c r="AT132" s="25" t="s">
        <v>213</v>
      </c>
      <c r="AU132" s="25" t="s">
        <v>85</v>
      </c>
      <c r="AY132" s="25" t="s">
        <v>211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83</v>
      </c>
      <c r="BK132" s="216">
        <f>ROUND(I132*H132,2)</f>
        <v>0</v>
      </c>
      <c r="BL132" s="25" t="s">
        <v>100</v>
      </c>
      <c r="BM132" s="25" t="s">
        <v>2028</v>
      </c>
    </row>
    <row r="133" spans="2:65" s="12" customFormat="1" ht="13.5">
      <c r="B133" s="217"/>
      <c r="C133" s="218"/>
      <c r="D133" s="219" t="s">
        <v>219</v>
      </c>
      <c r="E133" s="220" t="s">
        <v>21</v>
      </c>
      <c r="F133" s="221" t="s">
        <v>328</v>
      </c>
      <c r="G133" s="218"/>
      <c r="H133" s="222" t="s">
        <v>21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219</v>
      </c>
      <c r="AU133" s="228" t="s">
        <v>85</v>
      </c>
      <c r="AV133" s="12" t="s">
        <v>83</v>
      </c>
      <c r="AW133" s="12" t="s">
        <v>39</v>
      </c>
      <c r="AX133" s="12" t="s">
        <v>76</v>
      </c>
      <c r="AY133" s="228" t="s">
        <v>211</v>
      </c>
    </row>
    <row r="134" spans="2:65" s="13" customFormat="1" ht="13.5">
      <c r="B134" s="229"/>
      <c r="C134" s="230"/>
      <c r="D134" s="219" t="s">
        <v>219</v>
      </c>
      <c r="E134" s="231" t="s">
        <v>21</v>
      </c>
      <c r="F134" s="232" t="s">
        <v>2029</v>
      </c>
      <c r="G134" s="230"/>
      <c r="H134" s="233">
        <v>9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219</v>
      </c>
      <c r="AU134" s="239" t="s">
        <v>85</v>
      </c>
      <c r="AV134" s="13" t="s">
        <v>85</v>
      </c>
      <c r="AW134" s="13" t="s">
        <v>39</v>
      </c>
      <c r="AX134" s="13" t="s">
        <v>76</v>
      </c>
      <c r="AY134" s="239" t="s">
        <v>211</v>
      </c>
    </row>
    <row r="135" spans="2:65" s="14" customFormat="1" ht="13.5">
      <c r="B135" s="240"/>
      <c r="C135" s="241"/>
      <c r="D135" s="219" t="s">
        <v>219</v>
      </c>
      <c r="E135" s="242" t="s">
        <v>21</v>
      </c>
      <c r="F135" s="243" t="s">
        <v>222</v>
      </c>
      <c r="G135" s="241"/>
      <c r="H135" s="244">
        <v>9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219</v>
      </c>
      <c r="AU135" s="250" t="s">
        <v>85</v>
      </c>
      <c r="AV135" s="14" t="s">
        <v>93</v>
      </c>
      <c r="AW135" s="14" t="s">
        <v>39</v>
      </c>
      <c r="AX135" s="14" t="s">
        <v>76</v>
      </c>
      <c r="AY135" s="250" t="s">
        <v>211</v>
      </c>
    </row>
    <row r="136" spans="2:65" s="12" customFormat="1" ht="13.5">
      <c r="B136" s="217"/>
      <c r="C136" s="218"/>
      <c r="D136" s="219" t="s">
        <v>219</v>
      </c>
      <c r="E136" s="220" t="s">
        <v>21</v>
      </c>
      <c r="F136" s="221" t="s">
        <v>2030</v>
      </c>
      <c r="G136" s="218"/>
      <c r="H136" s="222" t="s">
        <v>21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219</v>
      </c>
      <c r="AU136" s="228" t="s">
        <v>85</v>
      </c>
      <c r="AV136" s="12" t="s">
        <v>83</v>
      </c>
      <c r="AW136" s="12" t="s">
        <v>39</v>
      </c>
      <c r="AX136" s="12" t="s">
        <v>76</v>
      </c>
      <c r="AY136" s="228" t="s">
        <v>211</v>
      </c>
    </row>
    <row r="137" spans="2:65" s="13" customFormat="1" ht="13.5">
      <c r="B137" s="229"/>
      <c r="C137" s="230"/>
      <c r="D137" s="219" t="s">
        <v>219</v>
      </c>
      <c r="E137" s="231" t="s">
        <v>21</v>
      </c>
      <c r="F137" s="232" t="s">
        <v>2031</v>
      </c>
      <c r="G137" s="230"/>
      <c r="H137" s="233">
        <v>13.5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219</v>
      </c>
      <c r="AU137" s="239" t="s">
        <v>85</v>
      </c>
      <c r="AV137" s="13" t="s">
        <v>85</v>
      </c>
      <c r="AW137" s="13" t="s">
        <v>39</v>
      </c>
      <c r="AX137" s="13" t="s">
        <v>76</v>
      </c>
      <c r="AY137" s="239" t="s">
        <v>211</v>
      </c>
    </row>
    <row r="138" spans="2:65" s="14" customFormat="1" ht="13.5">
      <c r="B138" s="240"/>
      <c r="C138" s="241"/>
      <c r="D138" s="219" t="s">
        <v>219</v>
      </c>
      <c r="E138" s="242" t="s">
        <v>21</v>
      </c>
      <c r="F138" s="243" t="s">
        <v>222</v>
      </c>
      <c r="G138" s="241"/>
      <c r="H138" s="244">
        <v>13.5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219</v>
      </c>
      <c r="AU138" s="250" t="s">
        <v>85</v>
      </c>
      <c r="AV138" s="14" t="s">
        <v>93</v>
      </c>
      <c r="AW138" s="14" t="s">
        <v>39</v>
      </c>
      <c r="AX138" s="14" t="s">
        <v>76</v>
      </c>
      <c r="AY138" s="250" t="s">
        <v>211</v>
      </c>
    </row>
    <row r="139" spans="2:65" s="15" customFormat="1" ht="13.5">
      <c r="B139" s="251"/>
      <c r="C139" s="252"/>
      <c r="D139" s="262" t="s">
        <v>219</v>
      </c>
      <c r="E139" s="263" t="s">
        <v>21</v>
      </c>
      <c r="F139" s="264" t="s">
        <v>226</v>
      </c>
      <c r="G139" s="252"/>
      <c r="H139" s="265">
        <v>22.5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AT139" s="261" t="s">
        <v>219</v>
      </c>
      <c r="AU139" s="261" t="s">
        <v>85</v>
      </c>
      <c r="AV139" s="15" t="s">
        <v>100</v>
      </c>
      <c r="AW139" s="15" t="s">
        <v>39</v>
      </c>
      <c r="AX139" s="15" t="s">
        <v>83</v>
      </c>
      <c r="AY139" s="261" t="s">
        <v>211</v>
      </c>
    </row>
    <row r="140" spans="2:65" s="1" customFormat="1" ht="57" customHeight="1">
      <c r="B140" s="42"/>
      <c r="C140" s="205" t="s">
        <v>261</v>
      </c>
      <c r="D140" s="205" t="s">
        <v>213</v>
      </c>
      <c r="E140" s="206" t="s">
        <v>330</v>
      </c>
      <c r="F140" s="207" t="s">
        <v>331</v>
      </c>
      <c r="G140" s="208" t="s">
        <v>235</v>
      </c>
      <c r="H140" s="209">
        <v>425.92</v>
      </c>
      <c r="I140" s="210"/>
      <c r="J140" s="211">
        <f>ROUND(I140*H140,2)</f>
        <v>0</v>
      </c>
      <c r="K140" s="207" t="s">
        <v>217</v>
      </c>
      <c r="L140" s="62"/>
      <c r="M140" s="212" t="s">
        <v>21</v>
      </c>
      <c r="N140" s="213" t="s">
        <v>47</v>
      </c>
      <c r="O140" s="43"/>
      <c r="P140" s="214">
        <f>O140*H140</f>
        <v>0</v>
      </c>
      <c r="Q140" s="214">
        <v>4.0000000000000003E-5</v>
      </c>
      <c r="R140" s="214">
        <f>Q140*H140</f>
        <v>1.7036800000000001E-2</v>
      </c>
      <c r="S140" s="214">
        <v>0</v>
      </c>
      <c r="T140" s="215">
        <f>S140*H140</f>
        <v>0</v>
      </c>
      <c r="AR140" s="25" t="s">
        <v>100</v>
      </c>
      <c r="AT140" s="25" t="s">
        <v>213</v>
      </c>
      <c r="AU140" s="25" t="s">
        <v>85</v>
      </c>
      <c r="AY140" s="25" t="s">
        <v>211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25" t="s">
        <v>83</v>
      </c>
      <c r="BK140" s="216">
        <f>ROUND(I140*H140,2)</f>
        <v>0</v>
      </c>
      <c r="BL140" s="25" t="s">
        <v>100</v>
      </c>
      <c r="BM140" s="25" t="s">
        <v>2032</v>
      </c>
    </row>
    <row r="141" spans="2:65" s="12" customFormat="1" ht="13.5">
      <c r="B141" s="217"/>
      <c r="C141" s="218"/>
      <c r="D141" s="219" t="s">
        <v>219</v>
      </c>
      <c r="E141" s="220" t="s">
        <v>21</v>
      </c>
      <c r="F141" s="221" t="s">
        <v>333</v>
      </c>
      <c r="G141" s="218"/>
      <c r="H141" s="222" t="s">
        <v>21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219</v>
      </c>
      <c r="AU141" s="228" t="s">
        <v>85</v>
      </c>
      <c r="AV141" s="12" t="s">
        <v>83</v>
      </c>
      <c r="AW141" s="12" t="s">
        <v>39</v>
      </c>
      <c r="AX141" s="12" t="s">
        <v>76</v>
      </c>
      <c r="AY141" s="228" t="s">
        <v>211</v>
      </c>
    </row>
    <row r="142" spans="2:65" s="13" customFormat="1" ht="13.5">
      <c r="B142" s="229"/>
      <c r="C142" s="230"/>
      <c r="D142" s="219" t="s">
        <v>219</v>
      </c>
      <c r="E142" s="231" t="s">
        <v>21</v>
      </c>
      <c r="F142" s="232" t="s">
        <v>2023</v>
      </c>
      <c r="G142" s="230"/>
      <c r="H142" s="233">
        <v>3.73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219</v>
      </c>
      <c r="AU142" s="239" t="s">
        <v>85</v>
      </c>
      <c r="AV142" s="13" t="s">
        <v>85</v>
      </c>
      <c r="AW142" s="13" t="s">
        <v>39</v>
      </c>
      <c r="AX142" s="13" t="s">
        <v>76</v>
      </c>
      <c r="AY142" s="239" t="s">
        <v>211</v>
      </c>
    </row>
    <row r="143" spans="2:65" s="13" customFormat="1" ht="13.5">
      <c r="B143" s="229"/>
      <c r="C143" s="230"/>
      <c r="D143" s="219" t="s">
        <v>219</v>
      </c>
      <c r="E143" s="231" t="s">
        <v>21</v>
      </c>
      <c r="F143" s="232" t="s">
        <v>2033</v>
      </c>
      <c r="G143" s="230"/>
      <c r="H143" s="233">
        <v>3.41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219</v>
      </c>
      <c r="AU143" s="239" t="s">
        <v>85</v>
      </c>
      <c r="AV143" s="13" t="s">
        <v>85</v>
      </c>
      <c r="AW143" s="13" t="s">
        <v>39</v>
      </c>
      <c r="AX143" s="13" t="s">
        <v>76</v>
      </c>
      <c r="AY143" s="239" t="s">
        <v>211</v>
      </c>
    </row>
    <row r="144" spans="2:65" s="13" customFormat="1" ht="13.5">
      <c r="B144" s="229"/>
      <c r="C144" s="230"/>
      <c r="D144" s="219" t="s">
        <v>219</v>
      </c>
      <c r="E144" s="231" t="s">
        <v>21</v>
      </c>
      <c r="F144" s="232" t="s">
        <v>2024</v>
      </c>
      <c r="G144" s="230"/>
      <c r="H144" s="233">
        <v>8.17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219</v>
      </c>
      <c r="AU144" s="239" t="s">
        <v>85</v>
      </c>
      <c r="AV144" s="13" t="s">
        <v>85</v>
      </c>
      <c r="AW144" s="13" t="s">
        <v>39</v>
      </c>
      <c r="AX144" s="13" t="s">
        <v>76</v>
      </c>
      <c r="AY144" s="239" t="s">
        <v>211</v>
      </c>
    </row>
    <row r="145" spans="2:51" s="13" customFormat="1" ht="13.5">
      <c r="B145" s="229"/>
      <c r="C145" s="230"/>
      <c r="D145" s="219" t="s">
        <v>219</v>
      </c>
      <c r="E145" s="231" t="s">
        <v>21</v>
      </c>
      <c r="F145" s="232" t="s">
        <v>2034</v>
      </c>
      <c r="G145" s="230"/>
      <c r="H145" s="233">
        <v>8.35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219</v>
      </c>
      <c r="AU145" s="239" t="s">
        <v>85</v>
      </c>
      <c r="AV145" s="13" t="s">
        <v>85</v>
      </c>
      <c r="AW145" s="13" t="s">
        <v>39</v>
      </c>
      <c r="AX145" s="13" t="s">
        <v>76</v>
      </c>
      <c r="AY145" s="239" t="s">
        <v>211</v>
      </c>
    </row>
    <row r="146" spans="2:51" s="13" customFormat="1" ht="13.5">
      <c r="B146" s="229"/>
      <c r="C146" s="230"/>
      <c r="D146" s="219" t="s">
        <v>219</v>
      </c>
      <c r="E146" s="231" t="s">
        <v>21</v>
      </c>
      <c r="F146" s="232" t="s">
        <v>2035</v>
      </c>
      <c r="G146" s="230"/>
      <c r="H146" s="233">
        <v>2.66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219</v>
      </c>
      <c r="AU146" s="239" t="s">
        <v>85</v>
      </c>
      <c r="AV146" s="13" t="s">
        <v>85</v>
      </c>
      <c r="AW146" s="13" t="s">
        <v>39</v>
      </c>
      <c r="AX146" s="13" t="s">
        <v>76</v>
      </c>
      <c r="AY146" s="239" t="s">
        <v>211</v>
      </c>
    </row>
    <row r="147" spans="2:51" s="13" customFormat="1" ht="13.5">
      <c r="B147" s="229"/>
      <c r="C147" s="230"/>
      <c r="D147" s="219" t="s">
        <v>219</v>
      </c>
      <c r="E147" s="231" t="s">
        <v>21</v>
      </c>
      <c r="F147" s="232" t="s">
        <v>2036</v>
      </c>
      <c r="G147" s="230"/>
      <c r="H147" s="233">
        <v>2.78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219</v>
      </c>
      <c r="AU147" s="239" t="s">
        <v>85</v>
      </c>
      <c r="AV147" s="13" t="s">
        <v>85</v>
      </c>
      <c r="AW147" s="13" t="s">
        <v>39</v>
      </c>
      <c r="AX147" s="13" t="s">
        <v>76</v>
      </c>
      <c r="AY147" s="239" t="s">
        <v>211</v>
      </c>
    </row>
    <row r="148" spans="2:51" s="13" customFormat="1" ht="13.5">
      <c r="B148" s="229"/>
      <c r="C148" s="230"/>
      <c r="D148" s="219" t="s">
        <v>219</v>
      </c>
      <c r="E148" s="231" t="s">
        <v>21</v>
      </c>
      <c r="F148" s="232" t="s">
        <v>2037</v>
      </c>
      <c r="G148" s="230"/>
      <c r="H148" s="233">
        <v>15.58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219</v>
      </c>
      <c r="AU148" s="239" t="s">
        <v>85</v>
      </c>
      <c r="AV148" s="13" t="s">
        <v>85</v>
      </c>
      <c r="AW148" s="13" t="s">
        <v>39</v>
      </c>
      <c r="AX148" s="13" t="s">
        <v>76</v>
      </c>
      <c r="AY148" s="239" t="s">
        <v>211</v>
      </c>
    </row>
    <row r="149" spans="2:51" s="13" customFormat="1" ht="13.5">
      <c r="B149" s="229"/>
      <c r="C149" s="230"/>
      <c r="D149" s="219" t="s">
        <v>219</v>
      </c>
      <c r="E149" s="231" t="s">
        <v>21</v>
      </c>
      <c r="F149" s="232" t="s">
        <v>2038</v>
      </c>
      <c r="G149" s="230"/>
      <c r="H149" s="233">
        <v>2.88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219</v>
      </c>
      <c r="AU149" s="239" t="s">
        <v>85</v>
      </c>
      <c r="AV149" s="13" t="s">
        <v>85</v>
      </c>
      <c r="AW149" s="13" t="s">
        <v>39</v>
      </c>
      <c r="AX149" s="13" t="s">
        <v>76</v>
      </c>
      <c r="AY149" s="239" t="s">
        <v>211</v>
      </c>
    </row>
    <row r="150" spans="2:51" s="13" customFormat="1" ht="13.5">
      <c r="B150" s="229"/>
      <c r="C150" s="230"/>
      <c r="D150" s="219" t="s">
        <v>219</v>
      </c>
      <c r="E150" s="231" t="s">
        <v>21</v>
      </c>
      <c r="F150" s="232" t="s">
        <v>2039</v>
      </c>
      <c r="G150" s="230"/>
      <c r="H150" s="233">
        <v>3.6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219</v>
      </c>
      <c r="AU150" s="239" t="s">
        <v>85</v>
      </c>
      <c r="AV150" s="13" t="s">
        <v>85</v>
      </c>
      <c r="AW150" s="13" t="s">
        <v>39</v>
      </c>
      <c r="AX150" s="13" t="s">
        <v>76</v>
      </c>
      <c r="AY150" s="239" t="s">
        <v>211</v>
      </c>
    </row>
    <row r="151" spans="2:51" s="13" customFormat="1" ht="13.5">
      <c r="B151" s="229"/>
      <c r="C151" s="230"/>
      <c r="D151" s="219" t="s">
        <v>219</v>
      </c>
      <c r="E151" s="231" t="s">
        <v>21</v>
      </c>
      <c r="F151" s="232" t="s">
        <v>2040</v>
      </c>
      <c r="G151" s="230"/>
      <c r="H151" s="233">
        <v>1.1000000000000001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219</v>
      </c>
      <c r="AU151" s="239" t="s">
        <v>85</v>
      </c>
      <c r="AV151" s="13" t="s">
        <v>85</v>
      </c>
      <c r="AW151" s="13" t="s">
        <v>39</v>
      </c>
      <c r="AX151" s="13" t="s">
        <v>76</v>
      </c>
      <c r="AY151" s="239" t="s">
        <v>211</v>
      </c>
    </row>
    <row r="152" spans="2:51" s="13" customFormat="1" ht="13.5">
      <c r="B152" s="229"/>
      <c r="C152" s="230"/>
      <c r="D152" s="219" t="s">
        <v>219</v>
      </c>
      <c r="E152" s="231" t="s">
        <v>21</v>
      </c>
      <c r="F152" s="232" t="s">
        <v>2041</v>
      </c>
      <c r="G152" s="230"/>
      <c r="H152" s="233">
        <v>0.69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219</v>
      </c>
      <c r="AU152" s="239" t="s">
        <v>85</v>
      </c>
      <c r="AV152" s="13" t="s">
        <v>85</v>
      </c>
      <c r="AW152" s="13" t="s">
        <v>39</v>
      </c>
      <c r="AX152" s="13" t="s">
        <v>76</v>
      </c>
      <c r="AY152" s="239" t="s">
        <v>211</v>
      </c>
    </row>
    <row r="153" spans="2:51" s="13" customFormat="1" ht="13.5">
      <c r="B153" s="229"/>
      <c r="C153" s="230"/>
      <c r="D153" s="219" t="s">
        <v>219</v>
      </c>
      <c r="E153" s="231" t="s">
        <v>21</v>
      </c>
      <c r="F153" s="232" t="s">
        <v>2042</v>
      </c>
      <c r="G153" s="230"/>
      <c r="H153" s="233">
        <v>3.16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219</v>
      </c>
      <c r="AU153" s="239" t="s">
        <v>85</v>
      </c>
      <c r="AV153" s="13" t="s">
        <v>85</v>
      </c>
      <c r="AW153" s="13" t="s">
        <v>39</v>
      </c>
      <c r="AX153" s="13" t="s">
        <v>76</v>
      </c>
      <c r="AY153" s="239" t="s">
        <v>211</v>
      </c>
    </row>
    <row r="154" spans="2:51" s="13" customFormat="1" ht="13.5">
      <c r="B154" s="229"/>
      <c r="C154" s="230"/>
      <c r="D154" s="219" t="s">
        <v>219</v>
      </c>
      <c r="E154" s="231" t="s">
        <v>21</v>
      </c>
      <c r="F154" s="232" t="s">
        <v>2043</v>
      </c>
      <c r="G154" s="230"/>
      <c r="H154" s="233">
        <v>16.57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219</v>
      </c>
      <c r="AU154" s="239" t="s">
        <v>85</v>
      </c>
      <c r="AV154" s="13" t="s">
        <v>85</v>
      </c>
      <c r="AW154" s="13" t="s">
        <v>39</v>
      </c>
      <c r="AX154" s="13" t="s">
        <v>76</v>
      </c>
      <c r="AY154" s="239" t="s">
        <v>211</v>
      </c>
    </row>
    <row r="155" spans="2:51" s="13" customFormat="1" ht="13.5">
      <c r="B155" s="229"/>
      <c r="C155" s="230"/>
      <c r="D155" s="219" t="s">
        <v>219</v>
      </c>
      <c r="E155" s="231" t="s">
        <v>21</v>
      </c>
      <c r="F155" s="232" t="s">
        <v>2044</v>
      </c>
      <c r="G155" s="230"/>
      <c r="H155" s="233">
        <v>7.58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219</v>
      </c>
      <c r="AU155" s="239" t="s">
        <v>85</v>
      </c>
      <c r="AV155" s="13" t="s">
        <v>85</v>
      </c>
      <c r="AW155" s="13" t="s">
        <v>39</v>
      </c>
      <c r="AX155" s="13" t="s">
        <v>76</v>
      </c>
      <c r="AY155" s="239" t="s">
        <v>211</v>
      </c>
    </row>
    <row r="156" spans="2:51" s="13" customFormat="1" ht="13.5">
      <c r="B156" s="229"/>
      <c r="C156" s="230"/>
      <c r="D156" s="219" t="s">
        <v>219</v>
      </c>
      <c r="E156" s="231" t="s">
        <v>21</v>
      </c>
      <c r="F156" s="232" t="s">
        <v>2045</v>
      </c>
      <c r="G156" s="230"/>
      <c r="H156" s="233">
        <v>2.78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219</v>
      </c>
      <c r="AU156" s="239" t="s">
        <v>85</v>
      </c>
      <c r="AV156" s="13" t="s">
        <v>85</v>
      </c>
      <c r="AW156" s="13" t="s">
        <v>39</v>
      </c>
      <c r="AX156" s="13" t="s">
        <v>76</v>
      </c>
      <c r="AY156" s="239" t="s">
        <v>211</v>
      </c>
    </row>
    <row r="157" spans="2:51" s="13" customFormat="1" ht="13.5">
      <c r="B157" s="229"/>
      <c r="C157" s="230"/>
      <c r="D157" s="219" t="s">
        <v>219</v>
      </c>
      <c r="E157" s="231" t="s">
        <v>21</v>
      </c>
      <c r="F157" s="232" t="s">
        <v>2046</v>
      </c>
      <c r="G157" s="230"/>
      <c r="H157" s="233">
        <v>4.3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219</v>
      </c>
      <c r="AU157" s="239" t="s">
        <v>85</v>
      </c>
      <c r="AV157" s="13" t="s">
        <v>85</v>
      </c>
      <c r="AW157" s="13" t="s">
        <v>39</v>
      </c>
      <c r="AX157" s="13" t="s">
        <v>76</v>
      </c>
      <c r="AY157" s="239" t="s">
        <v>211</v>
      </c>
    </row>
    <row r="158" spans="2:51" s="13" customFormat="1" ht="13.5">
      <c r="B158" s="229"/>
      <c r="C158" s="230"/>
      <c r="D158" s="219" t="s">
        <v>219</v>
      </c>
      <c r="E158" s="231" t="s">
        <v>21</v>
      </c>
      <c r="F158" s="232" t="s">
        <v>2047</v>
      </c>
      <c r="G158" s="230"/>
      <c r="H158" s="233">
        <v>45.7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219</v>
      </c>
      <c r="AU158" s="239" t="s">
        <v>85</v>
      </c>
      <c r="AV158" s="13" t="s">
        <v>85</v>
      </c>
      <c r="AW158" s="13" t="s">
        <v>39</v>
      </c>
      <c r="AX158" s="13" t="s">
        <v>76</v>
      </c>
      <c r="AY158" s="239" t="s">
        <v>211</v>
      </c>
    </row>
    <row r="159" spans="2:51" s="13" customFormat="1" ht="13.5">
      <c r="B159" s="229"/>
      <c r="C159" s="230"/>
      <c r="D159" s="219" t="s">
        <v>219</v>
      </c>
      <c r="E159" s="231" t="s">
        <v>21</v>
      </c>
      <c r="F159" s="232" t="s">
        <v>2025</v>
      </c>
      <c r="G159" s="230"/>
      <c r="H159" s="233">
        <v>6.74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219</v>
      </c>
      <c r="AU159" s="239" t="s">
        <v>85</v>
      </c>
      <c r="AV159" s="13" t="s">
        <v>85</v>
      </c>
      <c r="AW159" s="13" t="s">
        <v>39</v>
      </c>
      <c r="AX159" s="13" t="s">
        <v>76</v>
      </c>
      <c r="AY159" s="239" t="s">
        <v>211</v>
      </c>
    </row>
    <row r="160" spans="2:51" s="13" customFormat="1" ht="13.5">
      <c r="B160" s="229"/>
      <c r="C160" s="230"/>
      <c r="D160" s="219" t="s">
        <v>219</v>
      </c>
      <c r="E160" s="231" t="s">
        <v>21</v>
      </c>
      <c r="F160" s="232" t="s">
        <v>2026</v>
      </c>
      <c r="G160" s="230"/>
      <c r="H160" s="233">
        <v>16.2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219</v>
      </c>
      <c r="AU160" s="239" t="s">
        <v>85</v>
      </c>
      <c r="AV160" s="13" t="s">
        <v>85</v>
      </c>
      <c r="AW160" s="13" t="s">
        <v>39</v>
      </c>
      <c r="AX160" s="13" t="s">
        <v>76</v>
      </c>
      <c r="AY160" s="239" t="s">
        <v>211</v>
      </c>
    </row>
    <row r="161" spans="2:51" s="13" customFormat="1" ht="13.5">
      <c r="B161" s="229"/>
      <c r="C161" s="230"/>
      <c r="D161" s="219" t="s">
        <v>219</v>
      </c>
      <c r="E161" s="231" t="s">
        <v>21</v>
      </c>
      <c r="F161" s="232" t="s">
        <v>2048</v>
      </c>
      <c r="G161" s="230"/>
      <c r="H161" s="233">
        <v>54.66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219</v>
      </c>
      <c r="AU161" s="239" t="s">
        <v>85</v>
      </c>
      <c r="AV161" s="13" t="s">
        <v>85</v>
      </c>
      <c r="AW161" s="13" t="s">
        <v>39</v>
      </c>
      <c r="AX161" s="13" t="s">
        <v>76</v>
      </c>
      <c r="AY161" s="239" t="s">
        <v>211</v>
      </c>
    </row>
    <row r="162" spans="2:51" s="14" customFormat="1" ht="13.5">
      <c r="B162" s="240"/>
      <c r="C162" s="241"/>
      <c r="D162" s="219" t="s">
        <v>219</v>
      </c>
      <c r="E162" s="242" t="s">
        <v>21</v>
      </c>
      <c r="F162" s="243" t="s">
        <v>222</v>
      </c>
      <c r="G162" s="241"/>
      <c r="H162" s="244">
        <v>210.64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219</v>
      </c>
      <c r="AU162" s="250" t="s">
        <v>85</v>
      </c>
      <c r="AV162" s="14" t="s">
        <v>93</v>
      </c>
      <c r="AW162" s="14" t="s">
        <v>39</v>
      </c>
      <c r="AX162" s="14" t="s">
        <v>76</v>
      </c>
      <c r="AY162" s="250" t="s">
        <v>211</v>
      </c>
    </row>
    <row r="163" spans="2:51" s="12" customFormat="1" ht="13.5">
      <c r="B163" s="217"/>
      <c r="C163" s="218"/>
      <c r="D163" s="219" t="s">
        <v>219</v>
      </c>
      <c r="E163" s="220" t="s">
        <v>21</v>
      </c>
      <c r="F163" s="221" t="s">
        <v>1951</v>
      </c>
      <c r="G163" s="218"/>
      <c r="H163" s="222" t="s">
        <v>21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219</v>
      </c>
      <c r="AU163" s="228" t="s">
        <v>85</v>
      </c>
      <c r="AV163" s="12" t="s">
        <v>83</v>
      </c>
      <c r="AW163" s="12" t="s">
        <v>39</v>
      </c>
      <c r="AX163" s="12" t="s">
        <v>76</v>
      </c>
      <c r="AY163" s="228" t="s">
        <v>211</v>
      </c>
    </row>
    <row r="164" spans="2:51" s="13" customFormat="1" ht="13.5">
      <c r="B164" s="229"/>
      <c r="C164" s="230"/>
      <c r="D164" s="219" t="s">
        <v>219</v>
      </c>
      <c r="E164" s="231" t="s">
        <v>21</v>
      </c>
      <c r="F164" s="232" t="s">
        <v>2027</v>
      </c>
      <c r="G164" s="230"/>
      <c r="H164" s="233">
        <v>12.36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219</v>
      </c>
      <c r="AU164" s="239" t="s">
        <v>85</v>
      </c>
      <c r="AV164" s="13" t="s">
        <v>85</v>
      </c>
      <c r="AW164" s="13" t="s">
        <v>39</v>
      </c>
      <c r="AX164" s="13" t="s">
        <v>76</v>
      </c>
      <c r="AY164" s="239" t="s">
        <v>211</v>
      </c>
    </row>
    <row r="165" spans="2:51" s="13" customFormat="1" ht="13.5">
      <c r="B165" s="229"/>
      <c r="C165" s="230"/>
      <c r="D165" s="219" t="s">
        <v>219</v>
      </c>
      <c r="E165" s="231" t="s">
        <v>21</v>
      </c>
      <c r="F165" s="232" t="s">
        <v>2049</v>
      </c>
      <c r="G165" s="230"/>
      <c r="H165" s="233">
        <v>3.42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219</v>
      </c>
      <c r="AU165" s="239" t="s">
        <v>85</v>
      </c>
      <c r="AV165" s="13" t="s">
        <v>85</v>
      </c>
      <c r="AW165" s="13" t="s">
        <v>39</v>
      </c>
      <c r="AX165" s="13" t="s">
        <v>76</v>
      </c>
      <c r="AY165" s="239" t="s">
        <v>211</v>
      </c>
    </row>
    <row r="166" spans="2:51" s="13" customFormat="1" ht="13.5">
      <c r="B166" s="229"/>
      <c r="C166" s="230"/>
      <c r="D166" s="219" t="s">
        <v>219</v>
      </c>
      <c r="E166" s="231" t="s">
        <v>21</v>
      </c>
      <c r="F166" s="232" t="s">
        <v>2050</v>
      </c>
      <c r="G166" s="230"/>
      <c r="H166" s="233">
        <v>8.5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219</v>
      </c>
      <c r="AU166" s="239" t="s">
        <v>85</v>
      </c>
      <c r="AV166" s="13" t="s">
        <v>85</v>
      </c>
      <c r="AW166" s="13" t="s">
        <v>39</v>
      </c>
      <c r="AX166" s="13" t="s">
        <v>76</v>
      </c>
      <c r="AY166" s="239" t="s">
        <v>211</v>
      </c>
    </row>
    <row r="167" spans="2:51" s="13" customFormat="1" ht="13.5">
      <c r="B167" s="229"/>
      <c r="C167" s="230"/>
      <c r="D167" s="219" t="s">
        <v>219</v>
      </c>
      <c r="E167" s="231" t="s">
        <v>21</v>
      </c>
      <c r="F167" s="232" t="s">
        <v>2051</v>
      </c>
      <c r="G167" s="230"/>
      <c r="H167" s="233">
        <v>2.88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219</v>
      </c>
      <c r="AU167" s="239" t="s">
        <v>85</v>
      </c>
      <c r="AV167" s="13" t="s">
        <v>85</v>
      </c>
      <c r="AW167" s="13" t="s">
        <v>39</v>
      </c>
      <c r="AX167" s="13" t="s">
        <v>76</v>
      </c>
      <c r="AY167" s="239" t="s">
        <v>211</v>
      </c>
    </row>
    <row r="168" spans="2:51" s="13" customFormat="1" ht="13.5">
      <c r="B168" s="229"/>
      <c r="C168" s="230"/>
      <c r="D168" s="219" t="s">
        <v>219</v>
      </c>
      <c r="E168" s="231" t="s">
        <v>21</v>
      </c>
      <c r="F168" s="232" t="s">
        <v>2052</v>
      </c>
      <c r="G168" s="230"/>
      <c r="H168" s="233">
        <v>2.88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219</v>
      </c>
      <c r="AU168" s="239" t="s">
        <v>85</v>
      </c>
      <c r="AV168" s="13" t="s">
        <v>85</v>
      </c>
      <c r="AW168" s="13" t="s">
        <v>39</v>
      </c>
      <c r="AX168" s="13" t="s">
        <v>76</v>
      </c>
      <c r="AY168" s="239" t="s">
        <v>211</v>
      </c>
    </row>
    <row r="169" spans="2:51" s="13" customFormat="1" ht="13.5">
      <c r="B169" s="229"/>
      <c r="C169" s="230"/>
      <c r="D169" s="219" t="s">
        <v>219</v>
      </c>
      <c r="E169" s="231" t="s">
        <v>21</v>
      </c>
      <c r="F169" s="232" t="s">
        <v>2053</v>
      </c>
      <c r="G169" s="230"/>
      <c r="H169" s="233">
        <v>19.579999999999998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219</v>
      </c>
      <c r="AU169" s="239" t="s">
        <v>85</v>
      </c>
      <c r="AV169" s="13" t="s">
        <v>85</v>
      </c>
      <c r="AW169" s="13" t="s">
        <v>39</v>
      </c>
      <c r="AX169" s="13" t="s">
        <v>76</v>
      </c>
      <c r="AY169" s="239" t="s">
        <v>211</v>
      </c>
    </row>
    <row r="170" spans="2:51" s="13" customFormat="1" ht="13.5">
      <c r="B170" s="229"/>
      <c r="C170" s="230"/>
      <c r="D170" s="219" t="s">
        <v>219</v>
      </c>
      <c r="E170" s="231" t="s">
        <v>21</v>
      </c>
      <c r="F170" s="232" t="s">
        <v>2054</v>
      </c>
      <c r="G170" s="230"/>
      <c r="H170" s="233">
        <v>3.3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219</v>
      </c>
      <c r="AU170" s="239" t="s">
        <v>85</v>
      </c>
      <c r="AV170" s="13" t="s">
        <v>85</v>
      </c>
      <c r="AW170" s="13" t="s">
        <v>39</v>
      </c>
      <c r="AX170" s="13" t="s">
        <v>76</v>
      </c>
      <c r="AY170" s="239" t="s">
        <v>211</v>
      </c>
    </row>
    <row r="171" spans="2:51" s="13" customFormat="1" ht="13.5">
      <c r="B171" s="229"/>
      <c r="C171" s="230"/>
      <c r="D171" s="219" t="s">
        <v>219</v>
      </c>
      <c r="E171" s="231" t="s">
        <v>21</v>
      </c>
      <c r="F171" s="232" t="s">
        <v>2055</v>
      </c>
      <c r="G171" s="230"/>
      <c r="H171" s="233">
        <v>1.1000000000000001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219</v>
      </c>
      <c r="AU171" s="239" t="s">
        <v>85</v>
      </c>
      <c r="AV171" s="13" t="s">
        <v>85</v>
      </c>
      <c r="AW171" s="13" t="s">
        <v>39</v>
      </c>
      <c r="AX171" s="13" t="s">
        <v>76</v>
      </c>
      <c r="AY171" s="239" t="s">
        <v>211</v>
      </c>
    </row>
    <row r="172" spans="2:51" s="13" customFormat="1" ht="13.5">
      <c r="B172" s="229"/>
      <c r="C172" s="230"/>
      <c r="D172" s="219" t="s">
        <v>219</v>
      </c>
      <c r="E172" s="231" t="s">
        <v>21</v>
      </c>
      <c r="F172" s="232" t="s">
        <v>2056</v>
      </c>
      <c r="G172" s="230"/>
      <c r="H172" s="233">
        <v>0.69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219</v>
      </c>
      <c r="AU172" s="239" t="s">
        <v>85</v>
      </c>
      <c r="AV172" s="13" t="s">
        <v>85</v>
      </c>
      <c r="AW172" s="13" t="s">
        <v>39</v>
      </c>
      <c r="AX172" s="13" t="s">
        <v>76</v>
      </c>
      <c r="AY172" s="239" t="s">
        <v>211</v>
      </c>
    </row>
    <row r="173" spans="2:51" s="13" customFormat="1" ht="13.5">
      <c r="B173" s="229"/>
      <c r="C173" s="230"/>
      <c r="D173" s="219" t="s">
        <v>219</v>
      </c>
      <c r="E173" s="231" t="s">
        <v>21</v>
      </c>
      <c r="F173" s="232" t="s">
        <v>2057</v>
      </c>
      <c r="G173" s="230"/>
      <c r="H173" s="233">
        <v>3.85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219</v>
      </c>
      <c r="AU173" s="239" t="s">
        <v>85</v>
      </c>
      <c r="AV173" s="13" t="s">
        <v>85</v>
      </c>
      <c r="AW173" s="13" t="s">
        <v>39</v>
      </c>
      <c r="AX173" s="13" t="s">
        <v>76</v>
      </c>
      <c r="AY173" s="239" t="s">
        <v>211</v>
      </c>
    </row>
    <row r="174" spans="2:51" s="13" customFormat="1" ht="13.5">
      <c r="B174" s="229"/>
      <c r="C174" s="230"/>
      <c r="D174" s="219" t="s">
        <v>219</v>
      </c>
      <c r="E174" s="231" t="s">
        <v>21</v>
      </c>
      <c r="F174" s="232" t="s">
        <v>2058</v>
      </c>
      <c r="G174" s="230"/>
      <c r="H174" s="233">
        <v>63.57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219</v>
      </c>
      <c r="AU174" s="239" t="s">
        <v>85</v>
      </c>
      <c r="AV174" s="13" t="s">
        <v>85</v>
      </c>
      <c r="AW174" s="13" t="s">
        <v>39</v>
      </c>
      <c r="AX174" s="13" t="s">
        <v>76</v>
      </c>
      <c r="AY174" s="239" t="s">
        <v>211</v>
      </c>
    </row>
    <row r="175" spans="2:51" s="13" customFormat="1" ht="13.5">
      <c r="B175" s="229"/>
      <c r="C175" s="230"/>
      <c r="D175" s="219" t="s">
        <v>219</v>
      </c>
      <c r="E175" s="231" t="s">
        <v>21</v>
      </c>
      <c r="F175" s="232" t="s">
        <v>2059</v>
      </c>
      <c r="G175" s="230"/>
      <c r="H175" s="233">
        <v>28.8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219</v>
      </c>
      <c r="AU175" s="239" t="s">
        <v>85</v>
      </c>
      <c r="AV175" s="13" t="s">
        <v>85</v>
      </c>
      <c r="AW175" s="13" t="s">
        <v>39</v>
      </c>
      <c r="AX175" s="13" t="s">
        <v>76</v>
      </c>
      <c r="AY175" s="239" t="s">
        <v>211</v>
      </c>
    </row>
    <row r="176" spans="2:51" s="13" customFormat="1" ht="13.5">
      <c r="B176" s="229"/>
      <c r="C176" s="230"/>
      <c r="D176" s="219" t="s">
        <v>219</v>
      </c>
      <c r="E176" s="231" t="s">
        <v>21</v>
      </c>
      <c r="F176" s="232" t="s">
        <v>2060</v>
      </c>
      <c r="G176" s="230"/>
      <c r="H176" s="233">
        <v>10.7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219</v>
      </c>
      <c r="AU176" s="239" t="s">
        <v>85</v>
      </c>
      <c r="AV176" s="13" t="s">
        <v>85</v>
      </c>
      <c r="AW176" s="13" t="s">
        <v>39</v>
      </c>
      <c r="AX176" s="13" t="s">
        <v>76</v>
      </c>
      <c r="AY176" s="239" t="s">
        <v>211</v>
      </c>
    </row>
    <row r="177" spans="2:65" s="13" customFormat="1" ht="13.5">
      <c r="B177" s="229"/>
      <c r="C177" s="230"/>
      <c r="D177" s="219" t="s">
        <v>219</v>
      </c>
      <c r="E177" s="231" t="s">
        <v>21</v>
      </c>
      <c r="F177" s="232" t="s">
        <v>2061</v>
      </c>
      <c r="G177" s="230"/>
      <c r="H177" s="233">
        <v>53.65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219</v>
      </c>
      <c r="AU177" s="239" t="s">
        <v>85</v>
      </c>
      <c r="AV177" s="13" t="s">
        <v>85</v>
      </c>
      <c r="AW177" s="13" t="s">
        <v>39</v>
      </c>
      <c r="AX177" s="13" t="s">
        <v>76</v>
      </c>
      <c r="AY177" s="239" t="s">
        <v>211</v>
      </c>
    </row>
    <row r="178" spans="2:65" s="14" customFormat="1" ht="13.5">
      <c r="B178" s="240"/>
      <c r="C178" s="241"/>
      <c r="D178" s="219" t="s">
        <v>219</v>
      </c>
      <c r="E178" s="242" t="s">
        <v>21</v>
      </c>
      <c r="F178" s="243" t="s">
        <v>222</v>
      </c>
      <c r="G178" s="241"/>
      <c r="H178" s="244">
        <v>215.28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219</v>
      </c>
      <c r="AU178" s="250" t="s">
        <v>85</v>
      </c>
      <c r="AV178" s="14" t="s">
        <v>93</v>
      </c>
      <c r="AW178" s="14" t="s">
        <v>39</v>
      </c>
      <c r="AX178" s="14" t="s">
        <v>76</v>
      </c>
      <c r="AY178" s="250" t="s">
        <v>211</v>
      </c>
    </row>
    <row r="179" spans="2:65" s="15" customFormat="1" ht="13.5">
      <c r="B179" s="251"/>
      <c r="C179" s="252"/>
      <c r="D179" s="262" t="s">
        <v>219</v>
      </c>
      <c r="E179" s="263" t="s">
        <v>21</v>
      </c>
      <c r="F179" s="264" t="s">
        <v>226</v>
      </c>
      <c r="G179" s="252"/>
      <c r="H179" s="265">
        <v>425.92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AT179" s="261" t="s">
        <v>219</v>
      </c>
      <c r="AU179" s="261" t="s">
        <v>85</v>
      </c>
      <c r="AV179" s="15" t="s">
        <v>100</v>
      </c>
      <c r="AW179" s="15" t="s">
        <v>39</v>
      </c>
      <c r="AX179" s="15" t="s">
        <v>83</v>
      </c>
      <c r="AY179" s="261" t="s">
        <v>211</v>
      </c>
    </row>
    <row r="180" spans="2:65" s="1" customFormat="1" ht="31.5" customHeight="1">
      <c r="B180" s="42"/>
      <c r="C180" s="205" t="s">
        <v>267</v>
      </c>
      <c r="D180" s="205" t="s">
        <v>213</v>
      </c>
      <c r="E180" s="206" t="s">
        <v>2062</v>
      </c>
      <c r="F180" s="207" t="s">
        <v>2063</v>
      </c>
      <c r="G180" s="208" t="s">
        <v>235</v>
      </c>
      <c r="H180" s="209">
        <v>12.16</v>
      </c>
      <c r="I180" s="210"/>
      <c r="J180" s="211">
        <f>ROUND(I180*H180,2)</f>
        <v>0</v>
      </c>
      <c r="K180" s="207" t="s">
        <v>217</v>
      </c>
      <c r="L180" s="62"/>
      <c r="M180" s="212" t="s">
        <v>21</v>
      </c>
      <c r="N180" s="213" t="s">
        <v>47</v>
      </c>
      <c r="O180" s="43"/>
      <c r="P180" s="214">
        <f>O180*H180</f>
        <v>0</v>
      </c>
      <c r="Q180" s="214">
        <v>0</v>
      </c>
      <c r="R180" s="214">
        <f>Q180*H180</f>
        <v>0</v>
      </c>
      <c r="S180" s="214">
        <v>0.13100000000000001</v>
      </c>
      <c r="T180" s="215">
        <f>S180*H180</f>
        <v>1.5929600000000002</v>
      </c>
      <c r="AR180" s="25" t="s">
        <v>100</v>
      </c>
      <c r="AT180" s="25" t="s">
        <v>213</v>
      </c>
      <c r="AU180" s="25" t="s">
        <v>85</v>
      </c>
      <c r="AY180" s="25" t="s">
        <v>211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83</v>
      </c>
      <c r="BK180" s="216">
        <f>ROUND(I180*H180,2)</f>
        <v>0</v>
      </c>
      <c r="BL180" s="25" t="s">
        <v>100</v>
      </c>
      <c r="BM180" s="25" t="s">
        <v>2064</v>
      </c>
    </row>
    <row r="181" spans="2:65" s="12" customFormat="1" ht="13.5">
      <c r="B181" s="217"/>
      <c r="C181" s="218"/>
      <c r="D181" s="219" t="s">
        <v>219</v>
      </c>
      <c r="E181" s="220" t="s">
        <v>21</v>
      </c>
      <c r="F181" s="221" t="s">
        <v>333</v>
      </c>
      <c r="G181" s="218"/>
      <c r="H181" s="222" t="s">
        <v>21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219</v>
      </c>
      <c r="AU181" s="228" t="s">
        <v>85</v>
      </c>
      <c r="AV181" s="12" t="s">
        <v>83</v>
      </c>
      <c r="AW181" s="12" t="s">
        <v>39</v>
      </c>
      <c r="AX181" s="12" t="s">
        <v>76</v>
      </c>
      <c r="AY181" s="228" t="s">
        <v>211</v>
      </c>
    </row>
    <row r="182" spans="2:65" s="13" customFormat="1" ht="13.5">
      <c r="B182" s="229"/>
      <c r="C182" s="230"/>
      <c r="D182" s="219" t="s">
        <v>219</v>
      </c>
      <c r="E182" s="231" t="s">
        <v>21</v>
      </c>
      <c r="F182" s="232" t="s">
        <v>2065</v>
      </c>
      <c r="G182" s="230"/>
      <c r="H182" s="233">
        <v>1.92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219</v>
      </c>
      <c r="AU182" s="239" t="s">
        <v>85</v>
      </c>
      <c r="AV182" s="13" t="s">
        <v>85</v>
      </c>
      <c r="AW182" s="13" t="s">
        <v>39</v>
      </c>
      <c r="AX182" s="13" t="s">
        <v>76</v>
      </c>
      <c r="AY182" s="239" t="s">
        <v>211</v>
      </c>
    </row>
    <row r="183" spans="2:65" s="13" customFormat="1" ht="13.5">
      <c r="B183" s="229"/>
      <c r="C183" s="230"/>
      <c r="D183" s="219" t="s">
        <v>219</v>
      </c>
      <c r="E183" s="231" t="s">
        <v>21</v>
      </c>
      <c r="F183" s="232" t="s">
        <v>2066</v>
      </c>
      <c r="G183" s="230"/>
      <c r="H183" s="233">
        <v>2.4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219</v>
      </c>
      <c r="AU183" s="239" t="s">
        <v>85</v>
      </c>
      <c r="AV183" s="13" t="s">
        <v>85</v>
      </c>
      <c r="AW183" s="13" t="s">
        <v>39</v>
      </c>
      <c r="AX183" s="13" t="s">
        <v>76</v>
      </c>
      <c r="AY183" s="239" t="s">
        <v>211</v>
      </c>
    </row>
    <row r="184" spans="2:65" s="13" customFormat="1" ht="13.5">
      <c r="B184" s="229"/>
      <c r="C184" s="230"/>
      <c r="D184" s="219" t="s">
        <v>219</v>
      </c>
      <c r="E184" s="231" t="s">
        <v>21</v>
      </c>
      <c r="F184" s="232" t="s">
        <v>2067</v>
      </c>
      <c r="G184" s="230"/>
      <c r="H184" s="233">
        <v>0.96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219</v>
      </c>
      <c r="AU184" s="239" t="s">
        <v>85</v>
      </c>
      <c r="AV184" s="13" t="s">
        <v>85</v>
      </c>
      <c r="AW184" s="13" t="s">
        <v>39</v>
      </c>
      <c r="AX184" s="13" t="s">
        <v>76</v>
      </c>
      <c r="AY184" s="239" t="s">
        <v>211</v>
      </c>
    </row>
    <row r="185" spans="2:65" s="14" customFormat="1" ht="13.5">
      <c r="B185" s="240"/>
      <c r="C185" s="241"/>
      <c r="D185" s="219" t="s">
        <v>219</v>
      </c>
      <c r="E185" s="242" t="s">
        <v>21</v>
      </c>
      <c r="F185" s="243" t="s">
        <v>222</v>
      </c>
      <c r="G185" s="241"/>
      <c r="H185" s="244">
        <v>5.28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219</v>
      </c>
      <c r="AU185" s="250" t="s">
        <v>85</v>
      </c>
      <c r="AV185" s="14" t="s">
        <v>93</v>
      </c>
      <c r="AW185" s="14" t="s">
        <v>39</v>
      </c>
      <c r="AX185" s="14" t="s">
        <v>76</v>
      </c>
      <c r="AY185" s="250" t="s">
        <v>211</v>
      </c>
    </row>
    <row r="186" spans="2:65" s="12" customFormat="1" ht="13.5">
      <c r="B186" s="217"/>
      <c r="C186" s="218"/>
      <c r="D186" s="219" t="s">
        <v>219</v>
      </c>
      <c r="E186" s="220" t="s">
        <v>21</v>
      </c>
      <c r="F186" s="221" t="s">
        <v>1951</v>
      </c>
      <c r="G186" s="218"/>
      <c r="H186" s="222" t="s">
        <v>21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219</v>
      </c>
      <c r="AU186" s="228" t="s">
        <v>85</v>
      </c>
      <c r="AV186" s="12" t="s">
        <v>83</v>
      </c>
      <c r="AW186" s="12" t="s">
        <v>39</v>
      </c>
      <c r="AX186" s="12" t="s">
        <v>76</v>
      </c>
      <c r="AY186" s="228" t="s">
        <v>211</v>
      </c>
    </row>
    <row r="187" spans="2:65" s="13" customFormat="1" ht="13.5">
      <c r="B187" s="229"/>
      <c r="C187" s="230"/>
      <c r="D187" s="219" t="s">
        <v>219</v>
      </c>
      <c r="E187" s="231" t="s">
        <v>21</v>
      </c>
      <c r="F187" s="232" t="s">
        <v>2068</v>
      </c>
      <c r="G187" s="230"/>
      <c r="H187" s="233">
        <v>1.92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219</v>
      </c>
      <c r="AU187" s="239" t="s">
        <v>85</v>
      </c>
      <c r="AV187" s="13" t="s">
        <v>85</v>
      </c>
      <c r="AW187" s="13" t="s">
        <v>39</v>
      </c>
      <c r="AX187" s="13" t="s">
        <v>76</v>
      </c>
      <c r="AY187" s="239" t="s">
        <v>211</v>
      </c>
    </row>
    <row r="188" spans="2:65" s="13" customFormat="1" ht="13.5">
      <c r="B188" s="229"/>
      <c r="C188" s="230"/>
      <c r="D188" s="219" t="s">
        <v>219</v>
      </c>
      <c r="E188" s="231" t="s">
        <v>21</v>
      </c>
      <c r="F188" s="232" t="s">
        <v>2069</v>
      </c>
      <c r="G188" s="230"/>
      <c r="H188" s="233">
        <v>2.4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219</v>
      </c>
      <c r="AU188" s="239" t="s">
        <v>85</v>
      </c>
      <c r="AV188" s="13" t="s">
        <v>85</v>
      </c>
      <c r="AW188" s="13" t="s">
        <v>39</v>
      </c>
      <c r="AX188" s="13" t="s">
        <v>76</v>
      </c>
      <c r="AY188" s="239" t="s">
        <v>211</v>
      </c>
    </row>
    <row r="189" spans="2:65" s="13" customFormat="1" ht="13.5">
      <c r="B189" s="229"/>
      <c r="C189" s="230"/>
      <c r="D189" s="219" t="s">
        <v>219</v>
      </c>
      <c r="E189" s="231" t="s">
        <v>21</v>
      </c>
      <c r="F189" s="232" t="s">
        <v>2070</v>
      </c>
      <c r="G189" s="230"/>
      <c r="H189" s="233">
        <v>1.6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219</v>
      </c>
      <c r="AU189" s="239" t="s">
        <v>85</v>
      </c>
      <c r="AV189" s="13" t="s">
        <v>85</v>
      </c>
      <c r="AW189" s="13" t="s">
        <v>39</v>
      </c>
      <c r="AX189" s="13" t="s">
        <v>76</v>
      </c>
      <c r="AY189" s="239" t="s">
        <v>211</v>
      </c>
    </row>
    <row r="190" spans="2:65" s="13" customFormat="1" ht="13.5">
      <c r="B190" s="229"/>
      <c r="C190" s="230"/>
      <c r="D190" s="219" t="s">
        <v>219</v>
      </c>
      <c r="E190" s="231" t="s">
        <v>21</v>
      </c>
      <c r="F190" s="232" t="s">
        <v>2071</v>
      </c>
      <c r="G190" s="230"/>
      <c r="H190" s="233">
        <v>0.96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219</v>
      </c>
      <c r="AU190" s="239" t="s">
        <v>85</v>
      </c>
      <c r="AV190" s="13" t="s">
        <v>85</v>
      </c>
      <c r="AW190" s="13" t="s">
        <v>39</v>
      </c>
      <c r="AX190" s="13" t="s">
        <v>76</v>
      </c>
      <c r="AY190" s="239" t="s">
        <v>211</v>
      </c>
    </row>
    <row r="191" spans="2:65" s="14" customFormat="1" ht="13.5">
      <c r="B191" s="240"/>
      <c r="C191" s="241"/>
      <c r="D191" s="219" t="s">
        <v>219</v>
      </c>
      <c r="E191" s="242" t="s">
        <v>21</v>
      </c>
      <c r="F191" s="243" t="s">
        <v>222</v>
      </c>
      <c r="G191" s="241"/>
      <c r="H191" s="244">
        <v>6.88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219</v>
      </c>
      <c r="AU191" s="250" t="s">
        <v>85</v>
      </c>
      <c r="AV191" s="14" t="s">
        <v>93</v>
      </c>
      <c r="AW191" s="14" t="s">
        <v>39</v>
      </c>
      <c r="AX191" s="14" t="s">
        <v>76</v>
      </c>
      <c r="AY191" s="250" t="s">
        <v>211</v>
      </c>
    </row>
    <row r="192" spans="2:65" s="15" customFormat="1" ht="13.5">
      <c r="B192" s="251"/>
      <c r="C192" s="252"/>
      <c r="D192" s="262" t="s">
        <v>219</v>
      </c>
      <c r="E192" s="263" t="s">
        <v>21</v>
      </c>
      <c r="F192" s="264" t="s">
        <v>226</v>
      </c>
      <c r="G192" s="252"/>
      <c r="H192" s="265">
        <v>12.16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AT192" s="261" t="s">
        <v>219</v>
      </c>
      <c r="AU192" s="261" t="s">
        <v>85</v>
      </c>
      <c r="AV192" s="15" t="s">
        <v>100</v>
      </c>
      <c r="AW192" s="15" t="s">
        <v>39</v>
      </c>
      <c r="AX192" s="15" t="s">
        <v>83</v>
      </c>
      <c r="AY192" s="261" t="s">
        <v>211</v>
      </c>
    </row>
    <row r="193" spans="2:65" s="1" customFormat="1" ht="31.5" customHeight="1">
      <c r="B193" s="42"/>
      <c r="C193" s="205" t="s">
        <v>272</v>
      </c>
      <c r="D193" s="205" t="s">
        <v>213</v>
      </c>
      <c r="E193" s="206" t="s">
        <v>371</v>
      </c>
      <c r="F193" s="207" t="s">
        <v>372</v>
      </c>
      <c r="G193" s="208" t="s">
        <v>235</v>
      </c>
      <c r="H193" s="209">
        <v>47.2</v>
      </c>
      <c r="I193" s="210"/>
      <c r="J193" s="211">
        <f>ROUND(I193*H193,2)</f>
        <v>0</v>
      </c>
      <c r="K193" s="207" t="s">
        <v>217</v>
      </c>
      <c r="L193" s="62"/>
      <c r="M193" s="212" t="s">
        <v>21</v>
      </c>
      <c r="N193" s="213" t="s">
        <v>47</v>
      </c>
      <c r="O193" s="43"/>
      <c r="P193" s="214">
        <f>O193*H193</f>
        <v>0</v>
      </c>
      <c r="Q193" s="214">
        <v>0</v>
      </c>
      <c r="R193" s="214">
        <f>Q193*H193</f>
        <v>0</v>
      </c>
      <c r="S193" s="214">
        <v>3.5000000000000003E-2</v>
      </c>
      <c r="T193" s="215">
        <f>S193*H193</f>
        <v>1.6520000000000004</v>
      </c>
      <c r="AR193" s="25" t="s">
        <v>100</v>
      </c>
      <c r="AT193" s="25" t="s">
        <v>213</v>
      </c>
      <c r="AU193" s="25" t="s">
        <v>85</v>
      </c>
      <c r="AY193" s="25" t="s">
        <v>211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25" t="s">
        <v>83</v>
      </c>
      <c r="BK193" s="216">
        <f>ROUND(I193*H193,2)</f>
        <v>0</v>
      </c>
      <c r="BL193" s="25" t="s">
        <v>100</v>
      </c>
      <c r="BM193" s="25" t="s">
        <v>2072</v>
      </c>
    </row>
    <row r="194" spans="2:65" s="12" customFormat="1" ht="13.5">
      <c r="B194" s="217"/>
      <c r="C194" s="218"/>
      <c r="D194" s="219" t="s">
        <v>219</v>
      </c>
      <c r="E194" s="220" t="s">
        <v>21</v>
      </c>
      <c r="F194" s="221" t="s">
        <v>333</v>
      </c>
      <c r="G194" s="218"/>
      <c r="H194" s="222" t="s">
        <v>21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219</v>
      </c>
      <c r="AU194" s="228" t="s">
        <v>85</v>
      </c>
      <c r="AV194" s="12" t="s">
        <v>83</v>
      </c>
      <c r="AW194" s="12" t="s">
        <v>39</v>
      </c>
      <c r="AX194" s="12" t="s">
        <v>76</v>
      </c>
      <c r="AY194" s="228" t="s">
        <v>211</v>
      </c>
    </row>
    <row r="195" spans="2:65" s="13" customFormat="1" ht="13.5">
      <c r="B195" s="229"/>
      <c r="C195" s="230"/>
      <c r="D195" s="219" t="s">
        <v>219</v>
      </c>
      <c r="E195" s="231" t="s">
        <v>21</v>
      </c>
      <c r="F195" s="232" t="s">
        <v>2023</v>
      </c>
      <c r="G195" s="230"/>
      <c r="H195" s="233">
        <v>3.73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219</v>
      </c>
      <c r="AU195" s="239" t="s">
        <v>85</v>
      </c>
      <c r="AV195" s="13" t="s">
        <v>85</v>
      </c>
      <c r="AW195" s="13" t="s">
        <v>39</v>
      </c>
      <c r="AX195" s="13" t="s">
        <v>76</v>
      </c>
      <c r="AY195" s="239" t="s">
        <v>211</v>
      </c>
    </row>
    <row r="196" spans="2:65" s="13" customFormat="1" ht="13.5">
      <c r="B196" s="229"/>
      <c r="C196" s="230"/>
      <c r="D196" s="219" t="s">
        <v>219</v>
      </c>
      <c r="E196" s="231" t="s">
        <v>21</v>
      </c>
      <c r="F196" s="232" t="s">
        <v>2024</v>
      </c>
      <c r="G196" s="230"/>
      <c r="H196" s="233">
        <v>8.17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219</v>
      </c>
      <c r="AU196" s="239" t="s">
        <v>85</v>
      </c>
      <c r="AV196" s="13" t="s">
        <v>85</v>
      </c>
      <c r="AW196" s="13" t="s">
        <v>39</v>
      </c>
      <c r="AX196" s="13" t="s">
        <v>76</v>
      </c>
      <c r="AY196" s="239" t="s">
        <v>211</v>
      </c>
    </row>
    <row r="197" spans="2:65" s="13" customFormat="1" ht="13.5">
      <c r="B197" s="229"/>
      <c r="C197" s="230"/>
      <c r="D197" s="219" t="s">
        <v>219</v>
      </c>
      <c r="E197" s="231" t="s">
        <v>21</v>
      </c>
      <c r="F197" s="232" t="s">
        <v>2025</v>
      </c>
      <c r="G197" s="230"/>
      <c r="H197" s="233">
        <v>6.74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219</v>
      </c>
      <c r="AU197" s="239" t="s">
        <v>85</v>
      </c>
      <c r="AV197" s="13" t="s">
        <v>85</v>
      </c>
      <c r="AW197" s="13" t="s">
        <v>39</v>
      </c>
      <c r="AX197" s="13" t="s">
        <v>76</v>
      </c>
      <c r="AY197" s="239" t="s">
        <v>211</v>
      </c>
    </row>
    <row r="198" spans="2:65" s="13" customFormat="1" ht="13.5">
      <c r="B198" s="229"/>
      <c r="C198" s="230"/>
      <c r="D198" s="219" t="s">
        <v>219</v>
      </c>
      <c r="E198" s="231" t="s">
        <v>21</v>
      </c>
      <c r="F198" s="232" t="s">
        <v>2026</v>
      </c>
      <c r="G198" s="230"/>
      <c r="H198" s="233">
        <v>16.2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219</v>
      </c>
      <c r="AU198" s="239" t="s">
        <v>85</v>
      </c>
      <c r="AV198" s="13" t="s">
        <v>85</v>
      </c>
      <c r="AW198" s="13" t="s">
        <v>39</v>
      </c>
      <c r="AX198" s="13" t="s">
        <v>76</v>
      </c>
      <c r="AY198" s="239" t="s">
        <v>211</v>
      </c>
    </row>
    <row r="199" spans="2:65" s="14" customFormat="1" ht="13.5">
      <c r="B199" s="240"/>
      <c r="C199" s="241"/>
      <c r="D199" s="219" t="s">
        <v>219</v>
      </c>
      <c r="E199" s="242" t="s">
        <v>21</v>
      </c>
      <c r="F199" s="243" t="s">
        <v>222</v>
      </c>
      <c r="G199" s="241"/>
      <c r="H199" s="244">
        <v>34.840000000000003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219</v>
      </c>
      <c r="AU199" s="250" t="s">
        <v>85</v>
      </c>
      <c r="AV199" s="14" t="s">
        <v>93</v>
      </c>
      <c r="AW199" s="14" t="s">
        <v>39</v>
      </c>
      <c r="AX199" s="14" t="s">
        <v>76</v>
      </c>
      <c r="AY199" s="250" t="s">
        <v>211</v>
      </c>
    </row>
    <row r="200" spans="2:65" s="12" customFormat="1" ht="13.5">
      <c r="B200" s="217"/>
      <c r="C200" s="218"/>
      <c r="D200" s="219" t="s">
        <v>219</v>
      </c>
      <c r="E200" s="220" t="s">
        <v>21</v>
      </c>
      <c r="F200" s="221" t="s">
        <v>1951</v>
      </c>
      <c r="G200" s="218"/>
      <c r="H200" s="222" t="s">
        <v>21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219</v>
      </c>
      <c r="AU200" s="228" t="s">
        <v>85</v>
      </c>
      <c r="AV200" s="12" t="s">
        <v>83</v>
      </c>
      <c r="AW200" s="12" t="s">
        <v>39</v>
      </c>
      <c r="AX200" s="12" t="s">
        <v>76</v>
      </c>
      <c r="AY200" s="228" t="s">
        <v>211</v>
      </c>
    </row>
    <row r="201" spans="2:65" s="13" customFormat="1" ht="13.5">
      <c r="B201" s="229"/>
      <c r="C201" s="230"/>
      <c r="D201" s="219" t="s">
        <v>219</v>
      </c>
      <c r="E201" s="231" t="s">
        <v>21</v>
      </c>
      <c r="F201" s="232" t="s">
        <v>2027</v>
      </c>
      <c r="G201" s="230"/>
      <c r="H201" s="233">
        <v>12.36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219</v>
      </c>
      <c r="AU201" s="239" t="s">
        <v>85</v>
      </c>
      <c r="AV201" s="13" t="s">
        <v>85</v>
      </c>
      <c r="AW201" s="13" t="s">
        <v>39</v>
      </c>
      <c r="AX201" s="13" t="s">
        <v>76</v>
      </c>
      <c r="AY201" s="239" t="s">
        <v>211</v>
      </c>
    </row>
    <row r="202" spans="2:65" s="14" customFormat="1" ht="13.5">
      <c r="B202" s="240"/>
      <c r="C202" s="241"/>
      <c r="D202" s="219" t="s">
        <v>219</v>
      </c>
      <c r="E202" s="242" t="s">
        <v>21</v>
      </c>
      <c r="F202" s="243" t="s">
        <v>222</v>
      </c>
      <c r="G202" s="241"/>
      <c r="H202" s="244">
        <v>12.36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219</v>
      </c>
      <c r="AU202" s="250" t="s">
        <v>85</v>
      </c>
      <c r="AV202" s="14" t="s">
        <v>93</v>
      </c>
      <c r="AW202" s="14" t="s">
        <v>39</v>
      </c>
      <c r="AX202" s="14" t="s">
        <v>76</v>
      </c>
      <c r="AY202" s="250" t="s">
        <v>211</v>
      </c>
    </row>
    <row r="203" spans="2:65" s="15" customFormat="1" ht="13.5">
      <c r="B203" s="251"/>
      <c r="C203" s="252"/>
      <c r="D203" s="262" t="s">
        <v>219</v>
      </c>
      <c r="E203" s="263" t="s">
        <v>21</v>
      </c>
      <c r="F203" s="264" t="s">
        <v>226</v>
      </c>
      <c r="G203" s="252"/>
      <c r="H203" s="265">
        <v>47.2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AT203" s="261" t="s">
        <v>219</v>
      </c>
      <c r="AU203" s="261" t="s">
        <v>85</v>
      </c>
      <c r="AV203" s="15" t="s">
        <v>100</v>
      </c>
      <c r="AW203" s="15" t="s">
        <v>39</v>
      </c>
      <c r="AX203" s="15" t="s">
        <v>83</v>
      </c>
      <c r="AY203" s="261" t="s">
        <v>211</v>
      </c>
    </row>
    <row r="204" spans="2:65" s="1" customFormat="1" ht="44.25" customHeight="1">
      <c r="B204" s="42"/>
      <c r="C204" s="205" t="s">
        <v>283</v>
      </c>
      <c r="D204" s="205" t="s">
        <v>213</v>
      </c>
      <c r="E204" s="206" t="s">
        <v>379</v>
      </c>
      <c r="F204" s="207" t="s">
        <v>380</v>
      </c>
      <c r="G204" s="208" t="s">
        <v>275</v>
      </c>
      <c r="H204" s="209">
        <v>28</v>
      </c>
      <c r="I204" s="210"/>
      <c r="J204" s="211">
        <f>ROUND(I204*H204,2)</f>
        <v>0</v>
      </c>
      <c r="K204" s="207" t="s">
        <v>217</v>
      </c>
      <c r="L204" s="62"/>
      <c r="M204" s="212" t="s">
        <v>21</v>
      </c>
      <c r="N204" s="213" t="s">
        <v>47</v>
      </c>
      <c r="O204" s="43"/>
      <c r="P204" s="214">
        <f>O204*H204</f>
        <v>0</v>
      </c>
      <c r="Q204" s="214">
        <v>0</v>
      </c>
      <c r="R204" s="214">
        <f>Q204*H204</f>
        <v>0</v>
      </c>
      <c r="S204" s="214">
        <v>4.0000000000000001E-3</v>
      </c>
      <c r="T204" s="215">
        <f>S204*H204</f>
        <v>0.112</v>
      </c>
      <c r="AR204" s="25" t="s">
        <v>100</v>
      </c>
      <c r="AT204" s="25" t="s">
        <v>213</v>
      </c>
      <c r="AU204" s="25" t="s">
        <v>85</v>
      </c>
      <c r="AY204" s="25" t="s">
        <v>211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25" t="s">
        <v>83</v>
      </c>
      <c r="BK204" s="216">
        <f>ROUND(I204*H204,2)</f>
        <v>0</v>
      </c>
      <c r="BL204" s="25" t="s">
        <v>100</v>
      </c>
      <c r="BM204" s="25" t="s">
        <v>2073</v>
      </c>
    </row>
    <row r="205" spans="2:65" s="12" customFormat="1" ht="13.5">
      <c r="B205" s="217"/>
      <c r="C205" s="218"/>
      <c r="D205" s="219" t="s">
        <v>219</v>
      </c>
      <c r="E205" s="220" t="s">
        <v>21</v>
      </c>
      <c r="F205" s="221" t="s">
        <v>277</v>
      </c>
      <c r="G205" s="218"/>
      <c r="H205" s="222" t="s">
        <v>21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219</v>
      </c>
      <c r="AU205" s="228" t="s">
        <v>85</v>
      </c>
      <c r="AV205" s="12" t="s">
        <v>83</v>
      </c>
      <c r="AW205" s="12" t="s">
        <v>39</v>
      </c>
      <c r="AX205" s="12" t="s">
        <v>76</v>
      </c>
      <c r="AY205" s="228" t="s">
        <v>211</v>
      </c>
    </row>
    <row r="206" spans="2:65" s="13" customFormat="1" ht="13.5">
      <c r="B206" s="229"/>
      <c r="C206" s="230"/>
      <c r="D206" s="219" t="s">
        <v>219</v>
      </c>
      <c r="E206" s="231" t="s">
        <v>21</v>
      </c>
      <c r="F206" s="232" t="s">
        <v>9</v>
      </c>
      <c r="G206" s="230"/>
      <c r="H206" s="233">
        <v>21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219</v>
      </c>
      <c r="AU206" s="239" t="s">
        <v>85</v>
      </c>
      <c r="AV206" s="13" t="s">
        <v>85</v>
      </c>
      <c r="AW206" s="13" t="s">
        <v>39</v>
      </c>
      <c r="AX206" s="13" t="s">
        <v>76</v>
      </c>
      <c r="AY206" s="239" t="s">
        <v>211</v>
      </c>
    </row>
    <row r="207" spans="2:65" s="14" customFormat="1" ht="13.5">
      <c r="B207" s="240"/>
      <c r="C207" s="241"/>
      <c r="D207" s="219" t="s">
        <v>219</v>
      </c>
      <c r="E207" s="242" t="s">
        <v>21</v>
      </c>
      <c r="F207" s="243" t="s">
        <v>222</v>
      </c>
      <c r="G207" s="241"/>
      <c r="H207" s="244">
        <v>21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219</v>
      </c>
      <c r="AU207" s="250" t="s">
        <v>85</v>
      </c>
      <c r="AV207" s="14" t="s">
        <v>93</v>
      </c>
      <c r="AW207" s="14" t="s">
        <v>39</v>
      </c>
      <c r="AX207" s="14" t="s">
        <v>76</v>
      </c>
      <c r="AY207" s="250" t="s">
        <v>211</v>
      </c>
    </row>
    <row r="208" spans="2:65" s="12" customFormat="1" ht="13.5">
      <c r="B208" s="217"/>
      <c r="C208" s="218"/>
      <c r="D208" s="219" t="s">
        <v>219</v>
      </c>
      <c r="E208" s="220" t="s">
        <v>21</v>
      </c>
      <c r="F208" s="221" t="s">
        <v>280</v>
      </c>
      <c r="G208" s="218"/>
      <c r="H208" s="222" t="s">
        <v>21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219</v>
      </c>
      <c r="AU208" s="228" t="s">
        <v>85</v>
      </c>
      <c r="AV208" s="12" t="s">
        <v>83</v>
      </c>
      <c r="AW208" s="12" t="s">
        <v>39</v>
      </c>
      <c r="AX208" s="12" t="s">
        <v>76</v>
      </c>
      <c r="AY208" s="228" t="s">
        <v>211</v>
      </c>
    </row>
    <row r="209" spans="2:65" s="13" customFormat="1" ht="13.5">
      <c r="B209" s="229"/>
      <c r="C209" s="230"/>
      <c r="D209" s="219" t="s">
        <v>219</v>
      </c>
      <c r="E209" s="231" t="s">
        <v>21</v>
      </c>
      <c r="F209" s="232" t="s">
        <v>256</v>
      </c>
      <c r="G209" s="230"/>
      <c r="H209" s="233">
        <v>7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219</v>
      </c>
      <c r="AU209" s="239" t="s">
        <v>85</v>
      </c>
      <c r="AV209" s="13" t="s">
        <v>85</v>
      </c>
      <c r="AW209" s="13" t="s">
        <v>39</v>
      </c>
      <c r="AX209" s="13" t="s">
        <v>76</v>
      </c>
      <c r="AY209" s="239" t="s">
        <v>211</v>
      </c>
    </row>
    <row r="210" spans="2:65" s="14" customFormat="1" ht="13.5">
      <c r="B210" s="240"/>
      <c r="C210" s="241"/>
      <c r="D210" s="219" t="s">
        <v>219</v>
      </c>
      <c r="E210" s="242" t="s">
        <v>21</v>
      </c>
      <c r="F210" s="243" t="s">
        <v>222</v>
      </c>
      <c r="G210" s="241"/>
      <c r="H210" s="244">
        <v>7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219</v>
      </c>
      <c r="AU210" s="250" t="s">
        <v>85</v>
      </c>
      <c r="AV210" s="14" t="s">
        <v>93</v>
      </c>
      <c r="AW210" s="14" t="s">
        <v>39</v>
      </c>
      <c r="AX210" s="14" t="s">
        <v>76</v>
      </c>
      <c r="AY210" s="250" t="s">
        <v>211</v>
      </c>
    </row>
    <row r="211" spans="2:65" s="15" customFormat="1" ht="13.5">
      <c r="B211" s="251"/>
      <c r="C211" s="252"/>
      <c r="D211" s="262" t="s">
        <v>219</v>
      </c>
      <c r="E211" s="263" t="s">
        <v>21</v>
      </c>
      <c r="F211" s="264" t="s">
        <v>226</v>
      </c>
      <c r="G211" s="252"/>
      <c r="H211" s="265">
        <v>28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AT211" s="261" t="s">
        <v>219</v>
      </c>
      <c r="AU211" s="261" t="s">
        <v>85</v>
      </c>
      <c r="AV211" s="15" t="s">
        <v>100</v>
      </c>
      <c r="AW211" s="15" t="s">
        <v>39</v>
      </c>
      <c r="AX211" s="15" t="s">
        <v>83</v>
      </c>
      <c r="AY211" s="261" t="s">
        <v>211</v>
      </c>
    </row>
    <row r="212" spans="2:65" s="1" customFormat="1" ht="44.25" customHeight="1">
      <c r="B212" s="42"/>
      <c r="C212" s="205" t="s">
        <v>290</v>
      </c>
      <c r="D212" s="205" t="s">
        <v>213</v>
      </c>
      <c r="E212" s="206" t="s">
        <v>384</v>
      </c>
      <c r="F212" s="207" t="s">
        <v>385</v>
      </c>
      <c r="G212" s="208" t="s">
        <v>275</v>
      </c>
      <c r="H212" s="209">
        <v>3</v>
      </c>
      <c r="I212" s="210"/>
      <c r="J212" s="211">
        <f>ROUND(I212*H212,2)</f>
        <v>0</v>
      </c>
      <c r="K212" s="207" t="s">
        <v>217</v>
      </c>
      <c r="L212" s="62"/>
      <c r="M212" s="212" t="s">
        <v>21</v>
      </c>
      <c r="N212" s="213" t="s">
        <v>47</v>
      </c>
      <c r="O212" s="43"/>
      <c r="P212" s="214">
        <f>O212*H212</f>
        <v>0</v>
      </c>
      <c r="Q212" s="214">
        <v>0</v>
      </c>
      <c r="R212" s="214">
        <f>Q212*H212</f>
        <v>0</v>
      </c>
      <c r="S212" s="214">
        <v>8.0000000000000002E-3</v>
      </c>
      <c r="T212" s="215">
        <f>S212*H212</f>
        <v>2.4E-2</v>
      </c>
      <c r="AR212" s="25" t="s">
        <v>100</v>
      </c>
      <c r="AT212" s="25" t="s">
        <v>213</v>
      </c>
      <c r="AU212" s="25" t="s">
        <v>85</v>
      </c>
      <c r="AY212" s="25" t="s">
        <v>211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25" t="s">
        <v>83</v>
      </c>
      <c r="BK212" s="216">
        <f>ROUND(I212*H212,2)</f>
        <v>0</v>
      </c>
      <c r="BL212" s="25" t="s">
        <v>100</v>
      </c>
      <c r="BM212" s="25" t="s">
        <v>2074</v>
      </c>
    </row>
    <row r="213" spans="2:65" s="12" customFormat="1" ht="13.5">
      <c r="B213" s="217"/>
      <c r="C213" s="218"/>
      <c r="D213" s="219" t="s">
        <v>219</v>
      </c>
      <c r="E213" s="220" t="s">
        <v>21</v>
      </c>
      <c r="F213" s="221" t="s">
        <v>277</v>
      </c>
      <c r="G213" s="218"/>
      <c r="H213" s="222" t="s">
        <v>21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219</v>
      </c>
      <c r="AU213" s="228" t="s">
        <v>85</v>
      </c>
      <c r="AV213" s="12" t="s">
        <v>83</v>
      </c>
      <c r="AW213" s="12" t="s">
        <v>39</v>
      </c>
      <c r="AX213" s="12" t="s">
        <v>76</v>
      </c>
      <c r="AY213" s="228" t="s">
        <v>211</v>
      </c>
    </row>
    <row r="214" spans="2:65" s="13" customFormat="1" ht="13.5">
      <c r="B214" s="229"/>
      <c r="C214" s="230"/>
      <c r="D214" s="219" t="s">
        <v>219</v>
      </c>
      <c r="E214" s="231" t="s">
        <v>21</v>
      </c>
      <c r="F214" s="232" t="s">
        <v>85</v>
      </c>
      <c r="G214" s="230"/>
      <c r="H214" s="233">
        <v>2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AT214" s="239" t="s">
        <v>219</v>
      </c>
      <c r="AU214" s="239" t="s">
        <v>85</v>
      </c>
      <c r="AV214" s="13" t="s">
        <v>85</v>
      </c>
      <c r="AW214" s="13" t="s">
        <v>39</v>
      </c>
      <c r="AX214" s="13" t="s">
        <v>76</v>
      </c>
      <c r="AY214" s="239" t="s">
        <v>211</v>
      </c>
    </row>
    <row r="215" spans="2:65" s="14" customFormat="1" ht="13.5">
      <c r="B215" s="240"/>
      <c r="C215" s="241"/>
      <c r="D215" s="219" t="s">
        <v>219</v>
      </c>
      <c r="E215" s="242" t="s">
        <v>21</v>
      </c>
      <c r="F215" s="243" t="s">
        <v>222</v>
      </c>
      <c r="G215" s="241"/>
      <c r="H215" s="244">
        <v>2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219</v>
      </c>
      <c r="AU215" s="250" t="s">
        <v>85</v>
      </c>
      <c r="AV215" s="14" t="s">
        <v>93</v>
      </c>
      <c r="AW215" s="14" t="s">
        <v>39</v>
      </c>
      <c r="AX215" s="14" t="s">
        <v>76</v>
      </c>
      <c r="AY215" s="250" t="s">
        <v>211</v>
      </c>
    </row>
    <row r="216" spans="2:65" s="12" customFormat="1" ht="13.5">
      <c r="B216" s="217"/>
      <c r="C216" s="218"/>
      <c r="D216" s="219" t="s">
        <v>219</v>
      </c>
      <c r="E216" s="220" t="s">
        <v>21</v>
      </c>
      <c r="F216" s="221" t="s">
        <v>280</v>
      </c>
      <c r="G216" s="218"/>
      <c r="H216" s="222" t="s">
        <v>21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219</v>
      </c>
      <c r="AU216" s="228" t="s">
        <v>85</v>
      </c>
      <c r="AV216" s="12" t="s">
        <v>83</v>
      </c>
      <c r="AW216" s="12" t="s">
        <v>39</v>
      </c>
      <c r="AX216" s="12" t="s">
        <v>76</v>
      </c>
      <c r="AY216" s="228" t="s">
        <v>211</v>
      </c>
    </row>
    <row r="217" spans="2:65" s="13" customFormat="1" ht="13.5">
      <c r="B217" s="229"/>
      <c r="C217" s="230"/>
      <c r="D217" s="219" t="s">
        <v>219</v>
      </c>
      <c r="E217" s="231" t="s">
        <v>21</v>
      </c>
      <c r="F217" s="232" t="s">
        <v>83</v>
      </c>
      <c r="G217" s="230"/>
      <c r="H217" s="233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219</v>
      </c>
      <c r="AU217" s="239" t="s">
        <v>85</v>
      </c>
      <c r="AV217" s="13" t="s">
        <v>85</v>
      </c>
      <c r="AW217" s="13" t="s">
        <v>39</v>
      </c>
      <c r="AX217" s="13" t="s">
        <v>76</v>
      </c>
      <c r="AY217" s="239" t="s">
        <v>211</v>
      </c>
    </row>
    <row r="218" spans="2:65" s="14" customFormat="1" ht="13.5">
      <c r="B218" s="240"/>
      <c r="C218" s="241"/>
      <c r="D218" s="219" t="s">
        <v>219</v>
      </c>
      <c r="E218" s="242" t="s">
        <v>21</v>
      </c>
      <c r="F218" s="243" t="s">
        <v>222</v>
      </c>
      <c r="G218" s="241"/>
      <c r="H218" s="244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219</v>
      </c>
      <c r="AU218" s="250" t="s">
        <v>85</v>
      </c>
      <c r="AV218" s="14" t="s">
        <v>93</v>
      </c>
      <c r="AW218" s="14" t="s">
        <v>39</v>
      </c>
      <c r="AX218" s="14" t="s">
        <v>76</v>
      </c>
      <c r="AY218" s="250" t="s">
        <v>211</v>
      </c>
    </row>
    <row r="219" spans="2:65" s="15" customFormat="1" ht="13.5">
      <c r="B219" s="251"/>
      <c r="C219" s="252"/>
      <c r="D219" s="262" t="s">
        <v>219</v>
      </c>
      <c r="E219" s="263" t="s">
        <v>21</v>
      </c>
      <c r="F219" s="264" t="s">
        <v>226</v>
      </c>
      <c r="G219" s="252"/>
      <c r="H219" s="265">
        <v>3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AT219" s="261" t="s">
        <v>219</v>
      </c>
      <c r="AU219" s="261" t="s">
        <v>85</v>
      </c>
      <c r="AV219" s="15" t="s">
        <v>100</v>
      </c>
      <c r="AW219" s="15" t="s">
        <v>39</v>
      </c>
      <c r="AX219" s="15" t="s">
        <v>83</v>
      </c>
      <c r="AY219" s="261" t="s">
        <v>211</v>
      </c>
    </row>
    <row r="220" spans="2:65" s="1" customFormat="1" ht="31.5" customHeight="1">
      <c r="B220" s="42"/>
      <c r="C220" s="205" t="s">
        <v>296</v>
      </c>
      <c r="D220" s="205" t="s">
        <v>213</v>
      </c>
      <c r="E220" s="206" t="s">
        <v>388</v>
      </c>
      <c r="F220" s="207" t="s">
        <v>389</v>
      </c>
      <c r="G220" s="208" t="s">
        <v>275</v>
      </c>
      <c r="H220" s="209">
        <v>10</v>
      </c>
      <c r="I220" s="210"/>
      <c r="J220" s="211">
        <f>ROUND(I220*H220,2)</f>
        <v>0</v>
      </c>
      <c r="K220" s="207" t="s">
        <v>217</v>
      </c>
      <c r="L220" s="62"/>
      <c r="M220" s="212" t="s">
        <v>21</v>
      </c>
      <c r="N220" s="213" t="s">
        <v>47</v>
      </c>
      <c r="O220" s="43"/>
      <c r="P220" s="214">
        <f>O220*H220</f>
        <v>0</v>
      </c>
      <c r="Q220" s="214">
        <v>0</v>
      </c>
      <c r="R220" s="214">
        <f>Q220*H220</f>
        <v>0</v>
      </c>
      <c r="S220" s="214">
        <v>3.5999999999999997E-2</v>
      </c>
      <c r="T220" s="215">
        <f>S220*H220</f>
        <v>0.36</v>
      </c>
      <c r="AR220" s="25" t="s">
        <v>100</v>
      </c>
      <c r="AT220" s="25" t="s">
        <v>213</v>
      </c>
      <c r="AU220" s="25" t="s">
        <v>85</v>
      </c>
      <c r="AY220" s="25" t="s">
        <v>211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83</v>
      </c>
      <c r="BK220" s="216">
        <f>ROUND(I220*H220,2)</f>
        <v>0</v>
      </c>
      <c r="BL220" s="25" t="s">
        <v>100</v>
      </c>
      <c r="BM220" s="25" t="s">
        <v>2075</v>
      </c>
    </row>
    <row r="221" spans="2:65" s="12" customFormat="1" ht="13.5">
      <c r="B221" s="217"/>
      <c r="C221" s="218"/>
      <c r="D221" s="219" t="s">
        <v>219</v>
      </c>
      <c r="E221" s="220" t="s">
        <v>21</v>
      </c>
      <c r="F221" s="221" t="s">
        <v>391</v>
      </c>
      <c r="G221" s="218"/>
      <c r="H221" s="222" t="s">
        <v>21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219</v>
      </c>
      <c r="AU221" s="228" t="s">
        <v>85</v>
      </c>
      <c r="AV221" s="12" t="s">
        <v>83</v>
      </c>
      <c r="AW221" s="12" t="s">
        <v>39</v>
      </c>
      <c r="AX221" s="12" t="s">
        <v>76</v>
      </c>
      <c r="AY221" s="228" t="s">
        <v>211</v>
      </c>
    </row>
    <row r="222" spans="2:65" s="13" customFormat="1" ht="13.5">
      <c r="B222" s="229"/>
      <c r="C222" s="230"/>
      <c r="D222" s="219" t="s">
        <v>219</v>
      </c>
      <c r="E222" s="231" t="s">
        <v>21</v>
      </c>
      <c r="F222" s="232" t="s">
        <v>470</v>
      </c>
      <c r="G222" s="230"/>
      <c r="H222" s="233">
        <v>4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219</v>
      </c>
      <c r="AU222" s="239" t="s">
        <v>85</v>
      </c>
      <c r="AV222" s="13" t="s">
        <v>85</v>
      </c>
      <c r="AW222" s="13" t="s">
        <v>39</v>
      </c>
      <c r="AX222" s="13" t="s">
        <v>76</v>
      </c>
      <c r="AY222" s="239" t="s">
        <v>211</v>
      </c>
    </row>
    <row r="223" spans="2:65" s="14" customFormat="1" ht="13.5">
      <c r="B223" s="240"/>
      <c r="C223" s="241"/>
      <c r="D223" s="219" t="s">
        <v>219</v>
      </c>
      <c r="E223" s="242" t="s">
        <v>21</v>
      </c>
      <c r="F223" s="243" t="s">
        <v>222</v>
      </c>
      <c r="G223" s="241"/>
      <c r="H223" s="244">
        <v>4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219</v>
      </c>
      <c r="AU223" s="250" t="s">
        <v>85</v>
      </c>
      <c r="AV223" s="14" t="s">
        <v>93</v>
      </c>
      <c r="AW223" s="14" t="s">
        <v>39</v>
      </c>
      <c r="AX223" s="14" t="s">
        <v>76</v>
      </c>
      <c r="AY223" s="250" t="s">
        <v>211</v>
      </c>
    </row>
    <row r="224" spans="2:65" s="12" customFormat="1" ht="13.5">
      <c r="B224" s="217"/>
      <c r="C224" s="218"/>
      <c r="D224" s="219" t="s">
        <v>219</v>
      </c>
      <c r="E224" s="220" t="s">
        <v>21</v>
      </c>
      <c r="F224" s="221" t="s">
        <v>2076</v>
      </c>
      <c r="G224" s="218"/>
      <c r="H224" s="222" t="s">
        <v>21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219</v>
      </c>
      <c r="AU224" s="228" t="s">
        <v>85</v>
      </c>
      <c r="AV224" s="12" t="s">
        <v>83</v>
      </c>
      <c r="AW224" s="12" t="s">
        <v>39</v>
      </c>
      <c r="AX224" s="12" t="s">
        <v>76</v>
      </c>
      <c r="AY224" s="228" t="s">
        <v>211</v>
      </c>
    </row>
    <row r="225" spans="2:65" s="13" customFormat="1" ht="13.5">
      <c r="B225" s="229"/>
      <c r="C225" s="230"/>
      <c r="D225" s="219" t="s">
        <v>219</v>
      </c>
      <c r="E225" s="231" t="s">
        <v>21</v>
      </c>
      <c r="F225" s="232" t="s">
        <v>2077</v>
      </c>
      <c r="G225" s="230"/>
      <c r="H225" s="233">
        <v>6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219</v>
      </c>
      <c r="AU225" s="239" t="s">
        <v>85</v>
      </c>
      <c r="AV225" s="13" t="s">
        <v>85</v>
      </c>
      <c r="AW225" s="13" t="s">
        <v>39</v>
      </c>
      <c r="AX225" s="13" t="s">
        <v>76</v>
      </c>
      <c r="AY225" s="239" t="s">
        <v>211</v>
      </c>
    </row>
    <row r="226" spans="2:65" s="14" customFormat="1" ht="13.5">
      <c r="B226" s="240"/>
      <c r="C226" s="241"/>
      <c r="D226" s="219" t="s">
        <v>219</v>
      </c>
      <c r="E226" s="242" t="s">
        <v>21</v>
      </c>
      <c r="F226" s="243" t="s">
        <v>222</v>
      </c>
      <c r="G226" s="241"/>
      <c r="H226" s="244">
        <v>6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219</v>
      </c>
      <c r="AU226" s="250" t="s">
        <v>85</v>
      </c>
      <c r="AV226" s="14" t="s">
        <v>93</v>
      </c>
      <c r="AW226" s="14" t="s">
        <v>39</v>
      </c>
      <c r="AX226" s="14" t="s">
        <v>76</v>
      </c>
      <c r="AY226" s="250" t="s">
        <v>211</v>
      </c>
    </row>
    <row r="227" spans="2:65" s="15" customFormat="1" ht="13.5">
      <c r="B227" s="251"/>
      <c r="C227" s="252"/>
      <c r="D227" s="262" t="s">
        <v>219</v>
      </c>
      <c r="E227" s="263" t="s">
        <v>21</v>
      </c>
      <c r="F227" s="264" t="s">
        <v>226</v>
      </c>
      <c r="G227" s="252"/>
      <c r="H227" s="265">
        <v>10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AT227" s="261" t="s">
        <v>219</v>
      </c>
      <c r="AU227" s="261" t="s">
        <v>85</v>
      </c>
      <c r="AV227" s="15" t="s">
        <v>100</v>
      </c>
      <c r="AW227" s="15" t="s">
        <v>39</v>
      </c>
      <c r="AX227" s="15" t="s">
        <v>83</v>
      </c>
      <c r="AY227" s="261" t="s">
        <v>211</v>
      </c>
    </row>
    <row r="228" spans="2:65" s="1" customFormat="1" ht="31.5" customHeight="1">
      <c r="B228" s="42"/>
      <c r="C228" s="205" t="s">
        <v>300</v>
      </c>
      <c r="D228" s="205" t="s">
        <v>213</v>
      </c>
      <c r="E228" s="206" t="s">
        <v>2078</v>
      </c>
      <c r="F228" s="207" t="s">
        <v>2079</v>
      </c>
      <c r="G228" s="208" t="s">
        <v>235</v>
      </c>
      <c r="H228" s="209">
        <v>51.68</v>
      </c>
      <c r="I228" s="210"/>
      <c r="J228" s="211">
        <f>ROUND(I228*H228,2)</f>
        <v>0</v>
      </c>
      <c r="K228" s="207" t="s">
        <v>217</v>
      </c>
      <c r="L228" s="62"/>
      <c r="M228" s="212" t="s">
        <v>21</v>
      </c>
      <c r="N228" s="213" t="s">
        <v>47</v>
      </c>
      <c r="O228" s="43"/>
      <c r="P228" s="214">
        <f>O228*H228</f>
        <v>0</v>
      </c>
      <c r="Q228" s="214">
        <v>0</v>
      </c>
      <c r="R228" s="214">
        <f>Q228*H228</f>
        <v>0</v>
      </c>
      <c r="S228" s="214">
        <v>6.8000000000000005E-2</v>
      </c>
      <c r="T228" s="215">
        <f>S228*H228</f>
        <v>3.51424</v>
      </c>
      <c r="AR228" s="25" t="s">
        <v>100</v>
      </c>
      <c r="AT228" s="25" t="s">
        <v>213</v>
      </c>
      <c r="AU228" s="25" t="s">
        <v>85</v>
      </c>
      <c r="AY228" s="25" t="s">
        <v>211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25" t="s">
        <v>83</v>
      </c>
      <c r="BK228" s="216">
        <f>ROUND(I228*H228,2)</f>
        <v>0</v>
      </c>
      <c r="BL228" s="25" t="s">
        <v>100</v>
      </c>
      <c r="BM228" s="25" t="s">
        <v>2080</v>
      </c>
    </row>
    <row r="229" spans="2:65" s="13" customFormat="1" ht="13.5">
      <c r="B229" s="229"/>
      <c r="C229" s="230"/>
      <c r="D229" s="219" t="s">
        <v>219</v>
      </c>
      <c r="E229" s="231" t="s">
        <v>21</v>
      </c>
      <c r="F229" s="232" t="s">
        <v>2008</v>
      </c>
      <c r="G229" s="230"/>
      <c r="H229" s="233">
        <v>2.04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219</v>
      </c>
      <c r="AU229" s="239" t="s">
        <v>85</v>
      </c>
      <c r="AV229" s="13" t="s">
        <v>85</v>
      </c>
      <c r="AW229" s="13" t="s">
        <v>39</v>
      </c>
      <c r="AX229" s="13" t="s">
        <v>76</v>
      </c>
      <c r="AY229" s="239" t="s">
        <v>211</v>
      </c>
    </row>
    <row r="230" spans="2:65" s="13" customFormat="1" ht="13.5">
      <c r="B230" s="229"/>
      <c r="C230" s="230"/>
      <c r="D230" s="219" t="s">
        <v>219</v>
      </c>
      <c r="E230" s="231" t="s">
        <v>21</v>
      </c>
      <c r="F230" s="232" t="s">
        <v>2009</v>
      </c>
      <c r="G230" s="230"/>
      <c r="H230" s="233">
        <v>16.66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219</v>
      </c>
      <c r="AU230" s="239" t="s">
        <v>85</v>
      </c>
      <c r="AV230" s="13" t="s">
        <v>85</v>
      </c>
      <c r="AW230" s="13" t="s">
        <v>39</v>
      </c>
      <c r="AX230" s="13" t="s">
        <v>76</v>
      </c>
      <c r="AY230" s="239" t="s">
        <v>211</v>
      </c>
    </row>
    <row r="231" spans="2:65" s="13" customFormat="1" ht="13.5">
      <c r="B231" s="229"/>
      <c r="C231" s="230"/>
      <c r="D231" s="219" t="s">
        <v>219</v>
      </c>
      <c r="E231" s="231" t="s">
        <v>21</v>
      </c>
      <c r="F231" s="232" t="s">
        <v>2010</v>
      </c>
      <c r="G231" s="230"/>
      <c r="H231" s="233">
        <v>30.94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219</v>
      </c>
      <c r="AU231" s="239" t="s">
        <v>85</v>
      </c>
      <c r="AV231" s="13" t="s">
        <v>85</v>
      </c>
      <c r="AW231" s="13" t="s">
        <v>39</v>
      </c>
      <c r="AX231" s="13" t="s">
        <v>76</v>
      </c>
      <c r="AY231" s="239" t="s">
        <v>211</v>
      </c>
    </row>
    <row r="232" spans="2:65" s="13" customFormat="1" ht="13.5">
      <c r="B232" s="229"/>
      <c r="C232" s="230"/>
      <c r="D232" s="219" t="s">
        <v>219</v>
      </c>
      <c r="E232" s="231" t="s">
        <v>21</v>
      </c>
      <c r="F232" s="232" t="s">
        <v>2011</v>
      </c>
      <c r="G232" s="230"/>
      <c r="H232" s="233">
        <v>2.04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219</v>
      </c>
      <c r="AU232" s="239" t="s">
        <v>85</v>
      </c>
      <c r="AV232" s="13" t="s">
        <v>85</v>
      </c>
      <c r="AW232" s="13" t="s">
        <v>39</v>
      </c>
      <c r="AX232" s="13" t="s">
        <v>76</v>
      </c>
      <c r="AY232" s="239" t="s">
        <v>211</v>
      </c>
    </row>
    <row r="233" spans="2:65" s="15" customFormat="1" ht="13.5">
      <c r="B233" s="251"/>
      <c r="C233" s="252"/>
      <c r="D233" s="219" t="s">
        <v>219</v>
      </c>
      <c r="E233" s="253" t="s">
        <v>21</v>
      </c>
      <c r="F233" s="254" t="s">
        <v>226</v>
      </c>
      <c r="G233" s="252"/>
      <c r="H233" s="255">
        <v>51.68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AT233" s="261" t="s">
        <v>219</v>
      </c>
      <c r="AU233" s="261" t="s">
        <v>85</v>
      </c>
      <c r="AV233" s="15" t="s">
        <v>100</v>
      </c>
      <c r="AW233" s="15" t="s">
        <v>39</v>
      </c>
      <c r="AX233" s="15" t="s">
        <v>83</v>
      </c>
      <c r="AY233" s="261" t="s">
        <v>211</v>
      </c>
    </row>
    <row r="234" spans="2:65" s="11" customFormat="1" ht="29.85" customHeight="1">
      <c r="B234" s="188"/>
      <c r="C234" s="189"/>
      <c r="D234" s="202" t="s">
        <v>75</v>
      </c>
      <c r="E234" s="203" t="s">
        <v>399</v>
      </c>
      <c r="F234" s="203" t="s">
        <v>400</v>
      </c>
      <c r="G234" s="189"/>
      <c r="H234" s="189"/>
      <c r="I234" s="192"/>
      <c r="J234" s="204">
        <f>BK234</f>
        <v>0</v>
      </c>
      <c r="K234" s="189"/>
      <c r="L234" s="194"/>
      <c r="M234" s="195"/>
      <c r="N234" s="196"/>
      <c r="O234" s="196"/>
      <c r="P234" s="197">
        <f>SUM(P235:P238)</f>
        <v>0</v>
      </c>
      <c r="Q234" s="196"/>
      <c r="R234" s="197">
        <f>SUM(R235:R238)</f>
        <v>0</v>
      </c>
      <c r="S234" s="196"/>
      <c r="T234" s="198">
        <f>SUM(T235:T238)</f>
        <v>0</v>
      </c>
      <c r="AR234" s="199" t="s">
        <v>83</v>
      </c>
      <c r="AT234" s="200" t="s">
        <v>75</v>
      </c>
      <c r="AU234" s="200" t="s">
        <v>83</v>
      </c>
      <c r="AY234" s="199" t="s">
        <v>211</v>
      </c>
      <c r="BK234" s="201">
        <f>SUM(BK235:BK238)</f>
        <v>0</v>
      </c>
    </row>
    <row r="235" spans="2:65" s="1" customFormat="1" ht="31.5" customHeight="1">
      <c r="B235" s="42"/>
      <c r="C235" s="205" t="s">
        <v>10</v>
      </c>
      <c r="D235" s="205" t="s">
        <v>213</v>
      </c>
      <c r="E235" s="206" t="s">
        <v>402</v>
      </c>
      <c r="F235" s="207" t="s">
        <v>403</v>
      </c>
      <c r="G235" s="208" t="s">
        <v>245</v>
      </c>
      <c r="H235" s="209">
        <v>8.282</v>
      </c>
      <c r="I235" s="210"/>
      <c r="J235" s="211">
        <f>ROUND(I235*H235,2)</f>
        <v>0</v>
      </c>
      <c r="K235" s="207" t="s">
        <v>217</v>
      </c>
      <c r="L235" s="62"/>
      <c r="M235" s="212" t="s">
        <v>21</v>
      </c>
      <c r="N235" s="213" t="s">
        <v>47</v>
      </c>
      <c r="O235" s="43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AR235" s="25" t="s">
        <v>100</v>
      </c>
      <c r="AT235" s="25" t="s">
        <v>213</v>
      </c>
      <c r="AU235" s="25" t="s">
        <v>85</v>
      </c>
      <c r="AY235" s="25" t="s">
        <v>211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25" t="s">
        <v>83</v>
      </c>
      <c r="BK235" s="216">
        <f>ROUND(I235*H235,2)</f>
        <v>0</v>
      </c>
      <c r="BL235" s="25" t="s">
        <v>100</v>
      </c>
      <c r="BM235" s="25" t="s">
        <v>2081</v>
      </c>
    </row>
    <row r="236" spans="2:65" s="1" customFormat="1" ht="31.5" customHeight="1">
      <c r="B236" s="42"/>
      <c r="C236" s="205" t="s">
        <v>309</v>
      </c>
      <c r="D236" s="205" t="s">
        <v>213</v>
      </c>
      <c r="E236" s="206" t="s">
        <v>406</v>
      </c>
      <c r="F236" s="207" t="s">
        <v>407</v>
      </c>
      <c r="G236" s="208" t="s">
        <v>245</v>
      </c>
      <c r="H236" s="209">
        <v>115.94799999999999</v>
      </c>
      <c r="I236" s="210"/>
      <c r="J236" s="211">
        <f>ROUND(I236*H236,2)</f>
        <v>0</v>
      </c>
      <c r="K236" s="207" t="s">
        <v>217</v>
      </c>
      <c r="L236" s="62"/>
      <c r="M236" s="212" t="s">
        <v>21</v>
      </c>
      <c r="N236" s="213" t="s">
        <v>47</v>
      </c>
      <c r="O236" s="43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AR236" s="25" t="s">
        <v>100</v>
      </c>
      <c r="AT236" s="25" t="s">
        <v>213</v>
      </c>
      <c r="AU236" s="25" t="s">
        <v>85</v>
      </c>
      <c r="AY236" s="25" t="s">
        <v>211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83</v>
      </c>
      <c r="BK236" s="216">
        <f>ROUND(I236*H236,2)</f>
        <v>0</v>
      </c>
      <c r="BL236" s="25" t="s">
        <v>100</v>
      </c>
      <c r="BM236" s="25" t="s">
        <v>2082</v>
      </c>
    </row>
    <row r="237" spans="2:65" s="13" customFormat="1" ht="13.5">
      <c r="B237" s="229"/>
      <c r="C237" s="230"/>
      <c r="D237" s="262" t="s">
        <v>219</v>
      </c>
      <c r="E237" s="230"/>
      <c r="F237" s="266" t="s">
        <v>2083</v>
      </c>
      <c r="G237" s="230"/>
      <c r="H237" s="267">
        <v>115.94799999999999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219</v>
      </c>
      <c r="AU237" s="239" t="s">
        <v>85</v>
      </c>
      <c r="AV237" s="13" t="s">
        <v>85</v>
      </c>
      <c r="AW237" s="13" t="s">
        <v>6</v>
      </c>
      <c r="AX237" s="13" t="s">
        <v>83</v>
      </c>
      <c r="AY237" s="239" t="s">
        <v>211</v>
      </c>
    </row>
    <row r="238" spans="2:65" s="1" customFormat="1" ht="22.5" customHeight="1">
      <c r="B238" s="42"/>
      <c r="C238" s="205" t="s">
        <v>316</v>
      </c>
      <c r="D238" s="205" t="s">
        <v>213</v>
      </c>
      <c r="E238" s="206" t="s">
        <v>411</v>
      </c>
      <c r="F238" s="207" t="s">
        <v>412</v>
      </c>
      <c r="G238" s="208" t="s">
        <v>245</v>
      </c>
      <c r="H238" s="209">
        <v>8.282</v>
      </c>
      <c r="I238" s="210"/>
      <c r="J238" s="211">
        <f>ROUND(I238*H238,2)</f>
        <v>0</v>
      </c>
      <c r="K238" s="207" t="s">
        <v>217</v>
      </c>
      <c r="L238" s="62"/>
      <c r="M238" s="212" t="s">
        <v>21</v>
      </c>
      <c r="N238" s="213" t="s">
        <v>47</v>
      </c>
      <c r="O238" s="43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AR238" s="25" t="s">
        <v>100</v>
      </c>
      <c r="AT238" s="25" t="s">
        <v>213</v>
      </c>
      <c r="AU238" s="25" t="s">
        <v>85</v>
      </c>
      <c r="AY238" s="25" t="s">
        <v>211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83</v>
      </c>
      <c r="BK238" s="216">
        <f>ROUND(I238*H238,2)</f>
        <v>0</v>
      </c>
      <c r="BL238" s="25" t="s">
        <v>100</v>
      </c>
      <c r="BM238" s="25" t="s">
        <v>2084</v>
      </c>
    </row>
    <row r="239" spans="2:65" s="11" customFormat="1" ht="29.85" customHeight="1">
      <c r="B239" s="188"/>
      <c r="C239" s="189"/>
      <c r="D239" s="202" t="s">
        <v>75</v>
      </c>
      <c r="E239" s="203" t="s">
        <v>414</v>
      </c>
      <c r="F239" s="203" t="s">
        <v>415</v>
      </c>
      <c r="G239" s="189"/>
      <c r="H239" s="189"/>
      <c r="I239" s="192"/>
      <c r="J239" s="204">
        <f>BK239</f>
        <v>0</v>
      </c>
      <c r="K239" s="189"/>
      <c r="L239" s="194"/>
      <c r="M239" s="195"/>
      <c r="N239" s="196"/>
      <c r="O239" s="196"/>
      <c r="P239" s="197">
        <f>P240</f>
        <v>0</v>
      </c>
      <c r="Q239" s="196"/>
      <c r="R239" s="197">
        <f>R240</f>
        <v>0</v>
      </c>
      <c r="S239" s="196"/>
      <c r="T239" s="198">
        <f>T240</f>
        <v>0</v>
      </c>
      <c r="AR239" s="199" t="s">
        <v>83</v>
      </c>
      <c r="AT239" s="200" t="s">
        <v>75</v>
      </c>
      <c r="AU239" s="200" t="s">
        <v>83</v>
      </c>
      <c r="AY239" s="199" t="s">
        <v>211</v>
      </c>
      <c r="BK239" s="201">
        <f>BK240</f>
        <v>0</v>
      </c>
    </row>
    <row r="240" spans="2:65" s="1" customFormat="1" ht="44.25" customHeight="1">
      <c r="B240" s="42"/>
      <c r="C240" s="205" t="s">
        <v>324</v>
      </c>
      <c r="D240" s="205" t="s">
        <v>213</v>
      </c>
      <c r="E240" s="206" t="s">
        <v>417</v>
      </c>
      <c r="F240" s="207" t="s">
        <v>418</v>
      </c>
      <c r="G240" s="208" t="s">
        <v>245</v>
      </c>
      <c r="H240" s="209">
        <v>3.0350000000000001</v>
      </c>
      <c r="I240" s="210"/>
      <c r="J240" s="211">
        <f>ROUND(I240*H240,2)</f>
        <v>0</v>
      </c>
      <c r="K240" s="207" t="s">
        <v>217</v>
      </c>
      <c r="L240" s="62"/>
      <c r="M240" s="212" t="s">
        <v>21</v>
      </c>
      <c r="N240" s="213" t="s">
        <v>47</v>
      </c>
      <c r="O240" s="43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25" t="s">
        <v>100</v>
      </c>
      <c r="AT240" s="25" t="s">
        <v>213</v>
      </c>
      <c r="AU240" s="25" t="s">
        <v>85</v>
      </c>
      <c r="AY240" s="25" t="s">
        <v>211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83</v>
      </c>
      <c r="BK240" s="216">
        <f>ROUND(I240*H240,2)</f>
        <v>0</v>
      </c>
      <c r="BL240" s="25" t="s">
        <v>100</v>
      </c>
      <c r="BM240" s="25" t="s">
        <v>2085</v>
      </c>
    </row>
    <row r="241" spans="2:65" s="11" customFormat="1" ht="37.35" customHeight="1">
      <c r="B241" s="188"/>
      <c r="C241" s="189"/>
      <c r="D241" s="190" t="s">
        <v>75</v>
      </c>
      <c r="E241" s="191" t="s">
        <v>420</v>
      </c>
      <c r="F241" s="191" t="s">
        <v>421</v>
      </c>
      <c r="G241" s="189"/>
      <c r="H241" s="189"/>
      <c r="I241" s="192"/>
      <c r="J241" s="193">
        <f>BK241</f>
        <v>0</v>
      </c>
      <c r="K241" s="189"/>
      <c r="L241" s="194"/>
      <c r="M241" s="195"/>
      <c r="N241" s="196"/>
      <c r="O241" s="196"/>
      <c r="P241" s="197">
        <f>P242+P328+P373+P377+P453+P484+P520+P551+P586</f>
        <v>0</v>
      </c>
      <c r="Q241" s="196"/>
      <c r="R241" s="197">
        <f>R242+R328+R373+R377+R453+R484+R520+R551+R586</f>
        <v>5.9116521799999999</v>
      </c>
      <c r="S241" s="196"/>
      <c r="T241" s="198">
        <f>T242+T328+T373+T377+T453+T484+T520+T551+T586</f>
        <v>1.0263944</v>
      </c>
      <c r="AR241" s="199" t="s">
        <v>85</v>
      </c>
      <c r="AT241" s="200" t="s">
        <v>75</v>
      </c>
      <c r="AU241" s="200" t="s">
        <v>76</v>
      </c>
      <c r="AY241" s="199" t="s">
        <v>211</v>
      </c>
      <c r="BK241" s="201">
        <f>BK242+BK328+BK373+BK377+BK453+BK484+BK520+BK551+BK586</f>
        <v>0</v>
      </c>
    </row>
    <row r="242" spans="2:65" s="11" customFormat="1" ht="19.899999999999999" customHeight="1">
      <c r="B242" s="188"/>
      <c r="C242" s="189"/>
      <c r="D242" s="202" t="s">
        <v>75</v>
      </c>
      <c r="E242" s="203" t="s">
        <v>459</v>
      </c>
      <c r="F242" s="203" t="s">
        <v>460</v>
      </c>
      <c r="G242" s="189"/>
      <c r="H242" s="189"/>
      <c r="I242" s="192"/>
      <c r="J242" s="204">
        <f>BK242</f>
        <v>0</v>
      </c>
      <c r="K242" s="189"/>
      <c r="L242" s="194"/>
      <c r="M242" s="195"/>
      <c r="N242" s="196"/>
      <c r="O242" s="196"/>
      <c r="P242" s="197">
        <f>SUM(P243:P327)</f>
        <v>0</v>
      </c>
      <c r="Q242" s="196"/>
      <c r="R242" s="197">
        <f>SUM(R243:R327)</f>
        <v>0.1147434</v>
      </c>
      <c r="S242" s="196"/>
      <c r="T242" s="198">
        <f>SUM(T243:T327)</f>
        <v>2.6100000000000002E-2</v>
      </c>
      <c r="AR242" s="199" t="s">
        <v>85</v>
      </c>
      <c r="AT242" s="200" t="s">
        <v>75</v>
      </c>
      <c r="AU242" s="200" t="s">
        <v>83</v>
      </c>
      <c r="AY242" s="199" t="s">
        <v>211</v>
      </c>
      <c r="BK242" s="201">
        <f>SUM(BK243:BK327)</f>
        <v>0</v>
      </c>
    </row>
    <row r="243" spans="2:65" s="1" customFormat="1" ht="22.5" customHeight="1">
      <c r="B243" s="42"/>
      <c r="C243" s="205" t="s">
        <v>329</v>
      </c>
      <c r="D243" s="205" t="s">
        <v>213</v>
      </c>
      <c r="E243" s="206" t="s">
        <v>462</v>
      </c>
      <c r="F243" s="207" t="s">
        <v>463</v>
      </c>
      <c r="G243" s="208" t="s">
        <v>235</v>
      </c>
      <c r="H243" s="209">
        <v>1.8</v>
      </c>
      <c r="I243" s="210"/>
      <c r="J243" s="211">
        <f>ROUND(I243*H243,2)</f>
        <v>0</v>
      </c>
      <c r="K243" s="207" t="s">
        <v>217</v>
      </c>
      <c r="L243" s="62"/>
      <c r="M243" s="212" t="s">
        <v>21</v>
      </c>
      <c r="N243" s="213" t="s">
        <v>47</v>
      </c>
      <c r="O243" s="43"/>
      <c r="P243" s="214">
        <f>O243*H243</f>
        <v>0</v>
      </c>
      <c r="Q243" s="214">
        <v>0</v>
      </c>
      <c r="R243" s="214">
        <f>Q243*H243</f>
        <v>0</v>
      </c>
      <c r="S243" s="214">
        <v>1.4E-2</v>
      </c>
      <c r="T243" s="215">
        <f>S243*H243</f>
        <v>2.52E-2</v>
      </c>
      <c r="AR243" s="25" t="s">
        <v>309</v>
      </c>
      <c r="AT243" s="25" t="s">
        <v>213</v>
      </c>
      <c r="AU243" s="25" t="s">
        <v>85</v>
      </c>
      <c r="AY243" s="25" t="s">
        <v>211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25" t="s">
        <v>83</v>
      </c>
      <c r="BK243" s="216">
        <f>ROUND(I243*H243,2)</f>
        <v>0</v>
      </c>
      <c r="BL243" s="25" t="s">
        <v>309</v>
      </c>
      <c r="BM243" s="25" t="s">
        <v>2086</v>
      </c>
    </row>
    <row r="244" spans="2:65" s="12" customFormat="1" ht="13.5">
      <c r="B244" s="217"/>
      <c r="C244" s="218"/>
      <c r="D244" s="219" t="s">
        <v>219</v>
      </c>
      <c r="E244" s="220" t="s">
        <v>21</v>
      </c>
      <c r="F244" s="221" t="s">
        <v>2087</v>
      </c>
      <c r="G244" s="218"/>
      <c r="H244" s="222" t="s">
        <v>21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219</v>
      </c>
      <c r="AU244" s="228" t="s">
        <v>85</v>
      </c>
      <c r="AV244" s="12" t="s">
        <v>83</v>
      </c>
      <c r="AW244" s="12" t="s">
        <v>39</v>
      </c>
      <c r="AX244" s="12" t="s">
        <v>76</v>
      </c>
      <c r="AY244" s="228" t="s">
        <v>211</v>
      </c>
    </row>
    <row r="245" spans="2:65" s="13" customFormat="1" ht="13.5">
      <c r="B245" s="229"/>
      <c r="C245" s="230"/>
      <c r="D245" s="219" t="s">
        <v>219</v>
      </c>
      <c r="E245" s="231" t="s">
        <v>21</v>
      </c>
      <c r="F245" s="232" t="s">
        <v>465</v>
      </c>
      <c r="G245" s="230"/>
      <c r="H245" s="233">
        <v>0.72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219</v>
      </c>
      <c r="AU245" s="239" t="s">
        <v>85</v>
      </c>
      <c r="AV245" s="13" t="s">
        <v>85</v>
      </c>
      <c r="AW245" s="13" t="s">
        <v>39</v>
      </c>
      <c r="AX245" s="13" t="s">
        <v>76</v>
      </c>
      <c r="AY245" s="239" t="s">
        <v>211</v>
      </c>
    </row>
    <row r="246" spans="2:65" s="14" customFormat="1" ht="13.5">
      <c r="B246" s="240"/>
      <c r="C246" s="241"/>
      <c r="D246" s="219" t="s">
        <v>219</v>
      </c>
      <c r="E246" s="242" t="s">
        <v>21</v>
      </c>
      <c r="F246" s="243" t="s">
        <v>222</v>
      </c>
      <c r="G246" s="241"/>
      <c r="H246" s="244">
        <v>0.72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219</v>
      </c>
      <c r="AU246" s="250" t="s">
        <v>85</v>
      </c>
      <c r="AV246" s="14" t="s">
        <v>93</v>
      </c>
      <c r="AW246" s="14" t="s">
        <v>39</v>
      </c>
      <c r="AX246" s="14" t="s">
        <v>76</v>
      </c>
      <c r="AY246" s="250" t="s">
        <v>211</v>
      </c>
    </row>
    <row r="247" spans="2:65" s="12" customFormat="1" ht="13.5">
      <c r="B247" s="217"/>
      <c r="C247" s="218"/>
      <c r="D247" s="219" t="s">
        <v>219</v>
      </c>
      <c r="E247" s="220" t="s">
        <v>21</v>
      </c>
      <c r="F247" s="221" t="s">
        <v>2088</v>
      </c>
      <c r="G247" s="218"/>
      <c r="H247" s="222" t="s">
        <v>21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219</v>
      </c>
      <c r="AU247" s="228" t="s">
        <v>85</v>
      </c>
      <c r="AV247" s="12" t="s">
        <v>83</v>
      </c>
      <c r="AW247" s="12" t="s">
        <v>39</v>
      </c>
      <c r="AX247" s="12" t="s">
        <v>76</v>
      </c>
      <c r="AY247" s="228" t="s">
        <v>211</v>
      </c>
    </row>
    <row r="248" spans="2:65" s="13" customFormat="1" ht="13.5">
      <c r="B248" s="229"/>
      <c r="C248" s="230"/>
      <c r="D248" s="219" t="s">
        <v>219</v>
      </c>
      <c r="E248" s="231" t="s">
        <v>21</v>
      </c>
      <c r="F248" s="232" t="s">
        <v>2089</v>
      </c>
      <c r="G248" s="230"/>
      <c r="H248" s="233">
        <v>1.08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219</v>
      </c>
      <c r="AU248" s="239" t="s">
        <v>85</v>
      </c>
      <c r="AV248" s="13" t="s">
        <v>85</v>
      </c>
      <c r="AW248" s="13" t="s">
        <v>39</v>
      </c>
      <c r="AX248" s="13" t="s">
        <v>76</v>
      </c>
      <c r="AY248" s="239" t="s">
        <v>211</v>
      </c>
    </row>
    <row r="249" spans="2:65" s="14" customFormat="1" ht="13.5">
      <c r="B249" s="240"/>
      <c r="C249" s="241"/>
      <c r="D249" s="219" t="s">
        <v>219</v>
      </c>
      <c r="E249" s="242" t="s">
        <v>21</v>
      </c>
      <c r="F249" s="243" t="s">
        <v>222</v>
      </c>
      <c r="G249" s="241"/>
      <c r="H249" s="244">
        <v>1.08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219</v>
      </c>
      <c r="AU249" s="250" t="s">
        <v>85</v>
      </c>
      <c r="AV249" s="14" t="s">
        <v>93</v>
      </c>
      <c r="AW249" s="14" t="s">
        <v>39</v>
      </c>
      <c r="AX249" s="14" t="s">
        <v>76</v>
      </c>
      <c r="AY249" s="250" t="s">
        <v>211</v>
      </c>
    </row>
    <row r="250" spans="2:65" s="15" customFormat="1" ht="13.5">
      <c r="B250" s="251"/>
      <c r="C250" s="252"/>
      <c r="D250" s="262" t="s">
        <v>219</v>
      </c>
      <c r="E250" s="263" t="s">
        <v>21</v>
      </c>
      <c r="F250" s="264" t="s">
        <v>226</v>
      </c>
      <c r="G250" s="252"/>
      <c r="H250" s="265">
        <v>1.8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AT250" s="261" t="s">
        <v>219</v>
      </c>
      <c r="AU250" s="261" t="s">
        <v>85</v>
      </c>
      <c r="AV250" s="15" t="s">
        <v>100</v>
      </c>
      <c r="AW250" s="15" t="s">
        <v>39</v>
      </c>
      <c r="AX250" s="15" t="s">
        <v>83</v>
      </c>
      <c r="AY250" s="261" t="s">
        <v>211</v>
      </c>
    </row>
    <row r="251" spans="2:65" s="1" customFormat="1" ht="22.5" customHeight="1">
      <c r="B251" s="42"/>
      <c r="C251" s="205" t="s">
        <v>365</v>
      </c>
      <c r="D251" s="205" t="s">
        <v>213</v>
      </c>
      <c r="E251" s="206" t="s">
        <v>2090</v>
      </c>
      <c r="F251" s="207" t="s">
        <v>2091</v>
      </c>
      <c r="G251" s="208" t="s">
        <v>275</v>
      </c>
      <c r="H251" s="209">
        <v>3</v>
      </c>
      <c r="I251" s="210"/>
      <c r="J251" s="211">
        <f>ROUND(I251*H251,2)</f>
        <v>0</v>
      </c>
      <c r="K251" s="207" t="s">
        <v>217</v>
      </c>
      <c r="L251" s="62"/>
      <c r="M251" s="212" t="s">
        <v>21</v>
      </c>
      <c r="N251" s="213" t="s">
        <v>47</v>
      </c>
      <c r="O251" s="43"/>
      <c r="P251" s="214">
        <f>O251*H251</f>
        <v>0</v>
      </c>
      <c r="Q251" s="214">
        <v>0</v>
      </c>
      <c r="R251" s="214">
        <f>Q251*H251</f>
        <v>0</v>
      </c>
      <c r="S251" s="214">
        <v>2.9999999999999997E-4</v>
      </c>
      <c r="T251" s="215">
        <f>S251*H251</f>
        <v>8.9999999999999998E-4</v>
      </c>
      <c r="AR251" s="25" t="s">
        <v>309</v>
      </c>
      <c r="AT251" s="25" t="s">
        <v>213</v>
      </c>
      <c r="AU251" s="25" t="s">
        <v>85</v>
      </c>
      <c r="AY251" s="25" t="s">
        <v>211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25" t="s">
        <v>83</v>
      </c>
      <c r="BK251" s="216">
        <f>ROUND(I251*H251,2)</f>
        <v>0</v>
      </c>
      <c r="BL251" s="25" t="s">
        <v>309</v>
      </c>
      <c r="BM251" s="25" t="s">
        <v>2092</v>
      </c>
    </row>
    <row r="252" spans="2:65" s="12" customFormat="1" ht="13.5">
      <c r="B252" s="217"/>
      <c r="C252" s="218"/>
      <c r="D252" s="219" t="s">
        <v>219</v>
      </c>
      <c r="E252" s="220" t="s">
        <v>21</v>
      </c>
      <c r="F252" s="221" t="s">
        <v>2088</v>
      </c>
      <c r="G252" s="218"/>
      <c r="H252" s="222" t="s">
        <v>21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219</v>
      </c>
      <c r="AU252" s="228" t="s">
        <v>85</v>
      </c>
      <c r="AV252" s="12" t="s">
        <v>83</v>
      </c>
      <c r="AW252" s="12" t="s">
        <v>39</v>
      </c>
      <c r="AX252" s="12" t="s">
        <v>76</v>
      </c>
      <c r="AY252" s="228" t="s">
        <v>211</v>
      </c>
    </row>
    <row r="253" spans="2:65" s="13" customFormat="1" ht="13.5">
      <c r="B253" s="229"/>
      <c r="C253" s="230"/>
      <c r="D253" s="219" t="s">
        <v>219</v>
      </c>
      <c r="E253" s="231" t="s">
        <v>21</v>
      </c>
      <c r="F253" s="232" t="s">
        <v>93</v>
      </c>
      <c r="G253" s="230"/>
      <c r="H253" s="233">
        <v>3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219</v>
      </c>
      <c r="AU253" s="239" t="s">
        <v>85</v>
      </c>
      <c r="AV253" s="13" t="s">
        <v>85</v>
      </c>
      <c r="AW253" s="13" t="s">
        <v>39</v>
      </c>
      <c r="AX253" s="13" t="s">
        <v>76</v>
      </c>
      <c r="AY253" s="239" t="s">
        <v>211</v>
      </c>
    </row>
    <row r="254" spans="2:65" s="15" customFormat="1" ht="13.5">
      <c r="B254" s="251"/>
      <c r="C254" s="252"/>
      <c r="D254" s="262" t="s">
        <v>219</v>
      </c>
      <c r="E254" s="263" t="s">
        <v>21</v>
      </c>
      <c r="F254" s="264" t="s">
        <v>226</v>
      </c>
      <c r="G254" s="252"/>
      <c r="H254" s="265">
        <v>3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AT254" s="261" t="s">
        <v>219</v>
      </c>
      <c r="AU254" s="261" t="s">
        <v>85</v>
      </c>
      <c r="AV254" s="15" t="s">
        <v>100</v>
      </c>
      <c r="AW254" s="15" t="s">
        <v>39</v>
      </c>
      <c r="AX254" s="15" t="s">
        <v>83</v>
      </c>
      <c r="AY254" s="261" t="s">
        <v>211</v>
      </c>
    </row>
    <row r="255" spans="2:65" s="1" customFormat="1" ht="31.5" customHeight="1">
      <c r="B255" s="42"/>
      <c r="C255" s="205" t="s">
        <v>9</v>
      </c>
      <c r="D255" s="205" t="s">
        <v>213</v>
      </c>
      <c r="E255" s="206" t="s">
        <v>467</v>
      </c>
      <c r="F255" s="207" t="s">
        <v>468</v>
      </c>
      <c r="G255" s="208" t="s">
        <v>275</v>
      </c>
      <c r="H255" s="209">
        <v>10</v>
      </c>
      <c r="I255" s="210"/>
      <c r="J255" s="211">
        <f>ROUND(I255*H255,2)</f>
        <v>0</v>
      </c>
      <c r="K255" s="207" t="s">
        <v>217</v>
      </c>
      <c r="L255" s="62"/>
      <c r="M255" s="212" t="s">
        <v>21</v>
      </c>
      <c r="N255" s="213" t="s">
        <v>47</v>
      </c>
      <c r="O255" s="43"/>
      <c r="P255" s="214">
        <f>O255*H255</f>
        <v>0</v>
      </c>
      <c r="Q255" s="214">
        <v>1.5E-3</v>
      </c>
      <c r="R255" s="214">
        <f>Q255*H255</f>
        <v>1.4999999999999999E-2</v>
      </c>
      <c r="S255" s="214">
        <v>0</v>
      </c>
      <c r="T255" s="215">
        <f>S255*H255</f>
        <v>0</v>
      </c>
      <c r="AR255" s="25" t="s">
        <v>309</v>
      </c>
      <c r="AT255" s="25" t="s">
        <v>213</v>
      </c>
      <c r="AU255" s="25" t="s">
        <v>85</v>
      </c>
      <c r="AY255" s="25" t="s">
        <v>211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83</v>
      </c>
      <c r="BK255" s="216">
        <f>ROUND(I255*H255,2)</f>
        <v>0</v>
      </c>
      <c r="BL255" s="25" t="s">
        <v>309</v>
      </c>
      <c r="BM255" s="25" t="s">
        <v>2093</v>
      </c>
    </row>
    <row r="256" spans="2:65" s="12" customFormat="1" ht="13.5">
      <c r="B256" s="217"/>
      <c r="C256" s="218"/>
      <c r="D256" s="219" t="s">
        <v>219</v>
      </c>
      <c r="E256" s="220" t="s">
        <v>21</v>
      </c>
      <c r="F256" s="221" t="s">
        <v>2087</v>
      </c>
      <c r="G256" s="218"/>
      <c r="H256" s="222" t="s">
        <v>21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219</v>
      </c>
      <c r="AU256" s="228" t="s">
        <v>85</v>
      </c>
      <c r="AV256" s="12" t="s">
        <v>83</v>
      </c>
      <c r="AW256" s="12" t="s">
        <v>39</v>
      </c>
      <c r="AX256" s="12" t="s">
        <v>76</v>
      </c>
      <c r="AY256" s="228" t="s">
        <v>211</v>
      </c>
    </row>
    <row r="257" spans="2:65" s="13" customFormat="1" ht="13.5">
      <c r="B257" s="229"/>
      <c r="C257" s="230"/>
      <c r="D257" s="219" t="s">
        <v>219</v>
      </c>
      <c r="E257" s="231" t="s">
        <v>21</v>
      </c>
      <c r="F257" s="232" t="s">
        <v>470</v>
      </c>
      <c r="G257" s="230"/>
      <c r="H257" s="233">
        <v>4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219</v>
      </c>
      <c r="AU257" s="239" t="s">
        <v>85</v>
      </c>
      <c r="AV257" s="13" t="s">
        <v>85</v>
      </c>
      <c r="AW257" s="13" t="s">
        <v>39</v>
      </c>
      <c r="AX257" s="13" t="s">
        <v>76</v>
      </c>
      <c r="AY257" s="239" t="s">
        <v>211</v>
      </c>
    </row>
    <row r="258" spans="2:65" s="14" customFormat="1" ht="13.5">
      <c r="B258" s="240"/>
      <c r="C258" s="241"/>
      <c r="D258" s="219" t="s">
        <v>219</v>
      </c>
      <c r="E258" s="242" t="s">
        <v>21</v>
      </c>
      <c r="F258" s="243" t="s">
        <v>222</v>
      </c>
      <c r="G258" s="241"/>
      <c r="H258" s="244">
        <v>4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219</v>
      </c>
      <c r="AU258" s="250" t="s">
        <v>85</v>
      </c>
      <c r="AV258" s="14" t="s">
        <v>93</v>
      </c>
      <c r="AW258" s="14" t="s">
        <v>39</v>
      </c>
      <c r="AX258" s="14" t="s">
        <v>76</v>
      </c>
      <c r="AY258" s="250" t="s">
        <v>211</v>
      </c>
    </row>
    <row r="259" spans="2:65" s="12" customFormat="1" ht="13.5">
      <c r="B259" s="217"/>
      <c r="C259" s="218"/>
      <c r="D259" s="219" t="s">
        <v>219</v>
      </c>
      <c r="E259" s="220" t="s">
        <v>21</v>
      </c>
      <c r="F259" s="221" t="s">
        <v>2088</v>
      </c>
      <c r="G259" s="218"/>
      <c r="H259" s="222" t="s">
        <v>21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219</v>
      </c>
      <c r="AU259" s="228" t="s">
        <v>85</v>
      </c>
      <c r="AV259" s="12" t="s">
        <v>83</v>
      </c>
      <c r="AW259" s="12" t="s">
        <v>39</v>
      </c>
      <c r="AX259" s="12" t="s">
        <v>76</v>
      </c>
      <c r="AY259" s="228" t="s">
        <v>211</v>
      </c>
    </row>
    <row r="260" spans="2:65" s="13" customFormat="1" ht="13.5">
      <c r="B260" s="229"/>
      <c r="C260" s="230"/>
      <c r="D260" s="219" t="s">
        <v>219</v>
      </c>
      <c r="E260" s="231" t="s">
        <v>21</v>
      </c>
      <c r="F260" s="232" t="s">
        <v>2077</v>
      </c>
      <c r="G260" s="230"/>
      <c r="H260" s="233">
        <v>6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219</v>
      </c>
      <c r="AU260" s="239" t="s">
        <v>85</v>
      </c>
      <c r="AV260" s="13" t="s">
        <v>85</v>
      </c>
      <c r="AW260" s="13" t="s">
        <v>39</v>
      </c>
      <c r="AX260" s="13" t="s">
        <v>76</v>
      </c>
      <c r="AY260" s="239" t="s">
        <v>211</v>
      </c>
    </row>
    <row r="261" spans="2:65" s="14" customFormat="1" ht="13.5">
      <c r="B261" s="240"/>
      <c r="C261" s="241"/>
      <c r="D261" s="219" t="s">
        <v>219</v>
      </c>
      <c r="E261" s="242" t="s">
        <v>21</v>
      </c>
      <c r="F261" s="243" t="s">
        <v>222</v>
      </c>
      <c r="G261" s="241"/>
      <c r="H261" s="244">
        <v>6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219</v>
      </c>
      <c r="AU261" s="250" t="s">
        <v>85</v>
      </c>
      <c r="AV261" s="14" t="s">
        <v>93</v>
      </c>
      <c r="AW261" s="14" t="s">
        <v>39</v>
      </c>
      <c r="AX261" s="14" t="s">
        <v>76</v>
      </c>
      <c r="AY261" s="250" t="s">
        <v>211</v>
      </c>
    </row>
    <row r="262" spans="2:65" s="15" customFormat="1" ht="13.5">
      <c r="B262" s="251"/>
      <c r="C262" s="252"/>
      <c r="D262" s="262" t="s">
        <v>219</v>
      </c>
      <c r="E262" s="263" t="s">
        <v>21</v>
      </c>
      <c r="F262" s="264" t="s">
        <v>226</v>
      </c>
      <c r="G262" s="252"/>
      <c r="H262" s="265">
        <v>10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AT262" s="261" t="s">
        <v>219</v>
      </c>
      <c r="AU262" s="261" t="s">
        <v>85</v>
      </c>
      <c r="AV262" s="15" t="s">
        <v>100</v>
      </c>
      <c r="AW262" s="15" t="s">
        <v>39</v>
      </c>
      <c r="AX262" s="15" t="s">
        <v>83</v>
      </c>
      <c r="AY262" s="261" t="s">
        <v>211</v>
      </c>
    </row>
    <row r="263" spans="2:65" s="1" customFormat="1" ht="31.5" customHeight="1">
      <c r="B263" s="42"/>
      <c r="C263" s="205" t="s">
        <v>374</v>
      </c>
      <c r="D263" s="205" t="s">
        <v>213</v>
      </c>
      <c r="E263" s="206" t="s">
        <v>472</v>
      </c>
      <c r="F263" s="207" t="s">
        <v>473</v>
      </c>
      <c r="G263" s="208" t="s">
        <v>275</v>
      </c>
      <c r="H263" s="209">
        <v>10</v>
      </c>
      <c r="I263" s="210"/>
      <c r="J263" s="211">
        <f>ROUND(I263*H263,2)</f>
        <v>0</v>
      </c>
      <c r="K263" s="207" t="s">
        <v>217</v>
      </c>
      <c r="L263" s="62"/>
      <c r="M263" s="212" t="s">
        <v>21</v>
      </c>
      <c r="N263" s="213" t="s">
        <v>47</v>
      </c>
      <c r="O263" s="43"/>
      <c r="P263" s="214">
        <f>O263*H263</f>
        <v>0</v>
      </c>
      <c r="Q263" s="214">
        <v>4.4999999999999999E-4</v>
      </c>
      <c r="R263" s="214">
        <f>Q263*H263</f>
        <v>4.4999999999999997E-3</v>
      </c>
      <c r="S263" s="214">
        <v>0</v>
      </c>
      <c r="T263" s="215">
        <f>S263*H263</f>
        <v>0</v>
      </c>
      <c r="AR263" s="25" t="s">
        <v>309</v>
      </c>
      <c r="AT263" s="25" t="s">
        <v>213</v>
      </c>
      <c r="AU263" s="25" t="s">
        <v>85</v>
      </c>
      <c r="AY263" s="25" t="s">
        <v>211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83</v>
      </c>
      <c r="BK263" s="216">
        <f>ROUND(I263*H263,2)</f>
        <v>0</v>
      </c>
      <c r="BL263" s="25" t="s">
        <v>309</v>
      </c>
      <c r="BM263" s="25" t="s">
        <v>2094</v>
      </c>
    </row>
    <row r="264" spans="2:65" s="1" customFormat="1" ht="31.5" customHeight="1">
      <c r="B264" s="42"/>
      <c r="C264" s="205" t="s">
        <v>378</v>
      </c>
      <c r="D264" s="205" t="s">
        <v>213</v>
      </c>
      <c r="E264" s="206" t="s">
        <v>476</v>
      </c>
      <c r="F264" s="207" t="s">
        <v>477</v>
      </c>
      <c r="G264" s="208" t="s">
        <v>235</v>
      </c>
      <c r="H264" s="209">
        <v>1.8</v>
      </c>
      <c r="I264" s="210"/>
      <c r="J264" s="211">
        <f>ROUND(I264*H264,2)</f>
        <v>0</v>
      </c>
      <c r="K264" s="207" t="s">
        <v>217</v>
      </c>
      <c r="L264" s="62"/>
      <c r="M264" s="212" t="s">
        <v>21</v>
      </c>
      <c r="N264" s="213" t="s">
        <v>47</v>
      </c>
      <c r="O264" s="43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25" t="s">
        <v>309</v>
      </c>
      <c r="AT264" s="25" t="s">
        <v>213</v>
      </c>
      <c r="AU264" s="25" t="s">
        <v>85</v>
      </c>
      <c r="AY264" s="25" t="s">
        <v>211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25" t="s">
        <v>83</v>
      </c>
      <c r="BK264" s="216">
        <f>ROUND(I264*H264,2)</f>
        <v>0</v>
      </c>
      <c r="BL264" s="25" t="s">
        <v>309</v>
      </c>
      <c r="BM264" s="25" t="s">
        <v>2095</v>
      </c>
    </row>
    <row r="265" spans="2:65" s="12" customFormat="1" ht="13.5">
      <c r="B265" s="217"/>
      <c r="C265" s="218"/>
      <c r="D265" s="219" t="s">
        <v>219</v>
      </c>
      <c r="E265" s="220" t="s">
        <v>21</v>
      </c>
      <c r="F265" s="221" t="s">
        <v>2087</v>
      </c>
      <c r="G265" s="218"/>
      <c r="H265" s="222" t="s">
        <v>21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219</v>
      </c>
      <c r="AU265" s="228" t="s">
        <v>85</v>
      </c>
      <c r="AV265" s="12" t="s">
        <v>83</v>
      </c>
      <c r="AW265" s="12" t="s">
        <v>39</v>
      </c>
      <c r="AX265" s="12" t="s">
        <v>76</v>
      </c>
      <c r="AY265" s="228" t="s">
        <v>211</v>
      </c>
    </row>
    <row r="266" spans="2:65" s="13" customFormat="1" ht="13.5">
      <c r="B266" s="229"/>
      <c r="C266" s="230"/>
      <c r="D266" s="219" t="s">
        <v>219</v>
      </c>
      <c r="E266" s="231" t="s">
        <v>21</v>
      </c>
      <c r="F266" s="232" t="s">
        <v>465</v>
      </c>
      <c r="G266" s="230"/>
      <c r="H266" s="233">
        <v>0.72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219</v>
      </c>
      <c r="AU266" s="239" t="s">
        <v>85</v>
      </c>
      <c r="AV266" s="13" t="s">
        <v>85</v>
      </c>
      <c r="AW266" s="13" t="s">
        <v>39</v>
      </c>
      <c r="AX266" s="13" t="s">
        <v>76</v>
      </c>
      <c r="AY266" s="239" t="s">
        <v>211</v>
      </c>
    </row>
    <row r="267" spans="2:65" s="14" customFormat="1" ht="13.5">
      <c r="B267" s="240"/>
      <c r="C267" s="241"/>
      <c r="D267" s="219" t="s">
        <v>219</v>
      </c>
      <c r="E267" s="242" t="s">
        <v>21</v>
      </c>
      <c r="F267" s="243" t="s">
        <v>222</v>
      </c>
      <c r="G267" s="241"/>
      <c r="H267" s="244">
        <v>0.72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219</v>
      </c>
      <c r="AU267" s="250" t="s">
        <v>85</v>
      </c>
      <c r="AV267" s="14" t="s">
        <v>93</v>
      </c>
      <c r="AW267" s="14" t="s">
        <v>39</v>
      </c>
      <c r="AX267" s="14" t="s">
        <v>76</v>
      </c>
      <c r="AY267" s="250" t="s">
        <v>211</v>
      </c>
    </row>
    <row r="268" spans="2:65" s="12" customFormat="1" ht="13.5">
      <c r="B268" s="217"/>
      <c r="C268" s="218"/>
      <c r="D268" s="219" t="s">
        <v>219</v>
      </c>
      <c r="E268" s="220" t="s">
        <v>21</v>
      </c>
      <c r="F268" s="221" t="s">
        <v>2088</v>
      </c>
      <c r="G268" s="218"/>
      <c r="H268" s="222" t="s">
        <v>21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219</v>
      </c>
      <c r="AU268" s="228" t="s">
        <v>85</v>
      </c>
      <c r="AV268" s="12" t="s">
        <v>83</v>
      </c>
      <c r="AW268" s="12" t="s">
        <v>39</v>
      </c>
      <c r="AX268" s="12" t="s">
        <v>76</v>
      </c>
      <c r="AY268" s="228" t="s">
        <v>211</v>
      </c>
    </row>
    <row r="269" spans="2:65" s="13" customFormat="1" ht="13.5">
      <c r="B269" s="229"/>
      <c r="C269" s="230"/>
      <c r="D269" s="219" t="s">
        <v>219</v>
      </c>
      <c r="E269" s="231" t="s">
        <v>21</v>
      </c>
      <c r="F269" s="232" t="s">
        <v>2089</v>
      </c>
      <c r="G269" s="230"/>
      <c r="H269" s="233">
        <v>1.08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219</v>
      </c>
      <c r="AU269" s="239" t="s">
        <v>85</v>
      </c>
      <c r="AV269" s="13" t="s">
        <v>85</v>
      </c>
      <c r="AW269" s="13" t="s">
        <v>39</v>
      </c>
      <c r="AX269" s="13" t="s">
        <v>76</v>
      </c>
      <c r="AY269" s="239" t="s">
        <v>211</v>
      </c>
    </row>
    <row r="270" spans="2:65" s="14" customFormat="1" ht="13.5">
      <c r="B270" s="240"/>
      <c r="C270" s="241"/>
      <c r="D270" s="219" t="s">
        <v>219</v>
      </c>
      <c r="E270" s="242" t="s">
        <v>21</v>
      </c>
      <c r="F270" s="243" t="s">
        <v>222</v>
      </c>
      <c r="G270" s="241"/>
      <c r="H270" s="244">
        <v>1.08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AT270" s="250" t="s">
        <v>219</v>
      </c>
      <c r="AU270" s="250" t="s">
        <v>85</v>
      </c>
      <c r="AV270" s="14" t="s">
        <v>93</v>
      </c>
      <c r="AW270" s="14" t="s">
        <v>39</v>
      </c>
      <c r="AX270" s="14" t="s">
        <v>76</v>
      </c>
      <c r="AY270" s="250" t="s">
        <v>211</v>
      </c>
    </row>
    <row r="271" spans="2:65" s="15" customFormat="1" ht="13.5">
      <c r="B271" s="251"/>
      <c r="C271" s="252"/>
      <c r="D271" s="262" t="s">
        <v>219</v>
      </c>
      <c r="E271" s="263" t="s">
        <v>21</v>
      </c>
      <c r="F271" s="264" t="s">
        <v>226</v>
      </c>
      <c r="G271" s="252"/>
      <c r="H271" s="265">
        <v>1.8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AT271" s="261" t="s">
        <v>219</v>
      </c>
      <c r="AU271" s="261" t="s">
        <v>85</v>
      </c>
      <c r="AV271" s="15" t="s">
        <v>100</v>
      </c>
      <c r="AW271" s="15" t="s">
        <v>39</v>
      </c>
      <c r="AX271" s="15" t="s">
        <v>83</v>
      </c>
      <c r="AY271" s="261" t="s">
        <v>211</v>
      </c>
    </row>
    <row r="272" spans="2:65" s="1" customFormat="1" ht="31.5" customHeight="1">
      <c r="B272" s="42"/>
      <c r="C272" s="268" t="s">
        <v>383</v>
      </c>
      <c r="D272" s="268" t="s">
        <v>429</v>
      </c>
      <c r="E272" s="269" t="s">
        <v>430</v>
      </c>
      <c r="F272" s="270" t="s">
        <v>431</v>
      </c>
      <c r="G272" s="271" t="s">
        <v>245</v>
      </c>
      <c r="H272" s="272">
        <v>1E-3</v>
      </c>
      <c r="I272" s="273"/>
      <c r="J272" s="274">
        <f>ROUND(I272*H272,2)</f>
        <v>0</v>
      </c>
      <c r="K272" s="270" t="s">
        <v>217</v>
      </c>
      <c r="L272" s="275"/>
      <c r="M272" s="276" t="s">
        <v>21</v>
      </c>
      <c r="N272" s="277" t="s">
        <v>47</v>
      </c>
      <c r="O272" s="43"/>
      <c r="P272" s="214">
        <f>O272*H272</f>
        <v>0</v>
      </c>
      <c r="Q272" s="214">
        <v>1</v>
      </c>
      <c r="R272" s="214">
        <f>Q272*H272</f>
        <v>1E-3</v>
      </c>
      <c r="S272" s="214">
        <v>0</v>
      </c>
      <c r="T272" s="215">
        <f>S272*H272</f>
        <v>0</v>
      </c>
      <c r="AR272" s="25" t="s">
        <v>424</v>
      </c>
      <c r="AT272" s="25" t="s">
        <v>429</v>
      </c>
      <c r="AU272" s="25" t="s">
        <v>85</v>
      </c>
      <c r="AY272" s="25" t="s">
        <v>211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83</v>
      </c>
      <c r="BK272" s="216">
        <f>ROUND(I272*H272,2)</f>
        <v>0</v>
      </c>
      <c r="BL272" s="25" t="s">
        <v>309</v>
      </c>
      <c r="BM272" s="25" t="s">
        <v>2096</v>
      </c>
    </row>
    <row r="273" spans="2:65" s="1" customFormat="1" ht="27">
      <c r="B273" s="42"/>
      <c r="C273" s="64"/>
      <c r="D273" s="262" t="s">
        <v>433</v>
      </c>
      <c r="E273" s="64"/>
      <c r="F273" s="286" t="s">
        <v>434</v>
      </c>
      <c r="G273" s="64"/>
      <c r="H273" s="64"/>
      <c r="I273" s="173"/>
      <c r="J273" s="64"/>
      <c r="K273" s="64"/>
      <c r="L273" s="62"/>
      <c r="M273" s="279"/>
      <c r="N273" s="43"/>
      <c r="O273" s="43"/>
      <c r="P273" s="43"/>
      <c r="Q273" s="43"/>
      <c r="R273" s="43"/>
      <c r="S273" s="43"/>
      <c r="T273" s="79"/>
      <c r="AT273" s="25" t="s">
        <v>433</v>
      </c>
      <c r="AU273" s="25" t="s">
        <v>85</v>
      </c>
    </row>
    <row r="274" spans="2:65" s="1" customFormat="1" ht="22.5" customHeight="1">
      <c r="B274" s="42"/>
      <c r="C274" s="205" t="s">
        <v>387</v>
      </c>
      <c r="D274" s="205" t="s">
        <v>213</v>
      </c>
      <c r="E274" s="206" t="s">
        <v>485</v>
      </c>
      <c r="F274" s="207" t="s">
        <v>486</v>
      </c>
      <c r="G274" s="208" t="s">
        <v>235</v>
      </c>
      <c r="H274" s="209">
        <v>8.1999999999999993</v>
      </c>
      <c r="I274" s="210"/>
      <c r="J274" s="211">
        <f>ROUND(I274*H274,2)</f>
        <v>0</v>
      </c>
      <c r="K274" s="207" t="s">
        <v>217</v>
      </c>
      <c r="L274" s="62"/>
      <c r="M274" s="212" t="s">
        <v>21</v>
      </c>
      <c r="N274" s="213" t="s">
        <v>47</v>
      </c>
      <c r="O274" s="43"/>
      <c r="P274" s="214">
        <f>O274*H274</f>
        <v>0</v>
      </c>
      <c r="Q274" s="214">
        <v>8.8000000000000003E-4</v>
      </c>
      <c r="R274" s="214">
        <f>Q274*H274</f>
        <v>7.2159999999999993E-3</v>
      </c>
      <c r="S274" s="214">
        <v>0</v>
      </c>
      <c r="T274" s="215">
        <f>S274*H274</f>
        <v>0</v>
      </c>
      <c r="AR274" s="25" t="s">
        <v>309</v>
      </c>
      <c r="AT274" s="25" t="s">
        <v>213</v>
      </c>
      <c r="AU274" s="25" t="s">
        <v>85</v>
      </c>
      <c r="AY274" s="25" t="s">
        <v>211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25" t="s">
        <v>83</v>
      </c>
      <c r="BK274" s="216">
        <f>ROUND(I274*H274,2)</f>
        <v>0</v>
      </c>
      <c r="BL274" s="25" t="s">
        <v>309</v>
      </c>
      <c r="BM274" s="25" t="s">
        <v>2097</v>
      </c>
    </row>
    <row r="275" spans="2:65" s="12" customFormat="1" ht="13.5">
      <c r="B275" s="217"/>
      <c r="C275" s="218"/>
      <c r="D275" s="219" t="s">
        <v>219</v>
      </c>
      <c r="E275" s="220" t="s">
        <v>21</v>
      </c>
      <c r="F275" s="221" t="s">
        <v>2098</v>
      </c>
      <c r="G275" s="218"/>
      <c r="H275" s="222" t="s">
        <v>21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219</v>
      </c>
      <c r="AU275" s="228" t="s">
        <v>85</v>
      </c>
      <c r="AV275" s="12" t="s">
        <v>83</v>
      </c>
      <c r="AW275" s="12" t="s">
        <v>39</v>
      </c>
      <c r="AX275" s="12" t="s">
        <v>76</v>
      </c>
      <c r="AY275" s="228" t="s">
        <v>211</v>
      </c>
    </row>
    <row r="276" spans="2:65" s="12" customFormat="1" ht="13.5">
      <c r="B276" s="217"/>
      <c r="C276" s="218"/>
      <c r="D276" s="219" t="s">
        <v>219</v>
      </c>
      <c r="E276" s="220" t="s">
        <v>21</v>
      </c>
      <c r="F276" s="221" t="s">
        <v>2087</v>
      </c>
      <c r="G276" s="218"/>
      <c r="H276" s="222" t="s">
        <v>21</v>
      </c>
      <c r="I276" s="223"/>
      <c r="J276" s="218"/>
      <c r="K276" s="218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219</v>
      </c>
      <c r="AU276" s="228" t="s">
        <v>85</v>
      </c>
      <c r="AV276" s="12" t="s">
        <v>83</v>
      </c>
      <c r="AW276" s="12" t="s">
        <v>39</v>
      </c>
      <c r="AX276" s="12" t="s">
        <v>76</v>
      </c>
      <c r="AY276" s="228" t="s">
        <v>211</v>
      </c>
    </row>
    <row r="277" spans="2:65" s="13" customFormat="1" ht="13.5">
      <c r="B277" s="229"/>
      <c r="C277" s="230"/>
      <c r="D277" s="219" t="s">
        <v>219</v>
      </c>
      <c r="E277" s="231" t="s">
        <v>21</v>
      </c>
      <c r="F277" s="232" t="s">
        <v>488</v>
      </c>
      <c r="G277" s="230"/>
      <c r="H277" s="233">
        <v>1.28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219</v>
      </c>
      <c r="AU277" s="239" t="s">
        <v>85</v>
      </c>
      <c r="AV277" s="13" t="s">
        <v>85</v>
      </c>
      <c r="AW277" s="13" t="s">
        <v>39</v>
      </c>
      <c r="AX277" s="13" t="s">
        <v>76</v>
      </c>
      <c r="AY277" s="239" t="s">
        <v>211</v>
      </c>
    </row>
    <row r="278" spans="2:65" s="12" customFormat="1" ht="13.5">
      <c r="B278" s="217"/>
      <c r="C278" s="218"/>
      <c r="D278" s="219" t="s">
        <v>219</v>
      </c>
      <c r="E278" s="220" t="s">
        <v>21</v>
      </c>
      <c r="F278" s="221" t="s">
        <v>2099</v>
      </c>
      <c r="G278" s="218"/>
      <c r="H278" s="222" t="s">
        <v>21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219</v>
      </c>
      <c r="AU278" s="228" t="s">
        <v>85</v>
      </c>
      <c r="AV278" s="12" t="s">
        <v>83</v>
      </c>
      <c r="AW278" s="12" t="s">
        <v>39</v>
      </c>
      <c r="AX278" s="12" t="s">
        <v>76</v>
      </c>
      <c r="AY278" s="228" t="s">
        <v>211</v>
      </c>
    </row>
    <row r="279" spans="2:65" s="13" customFormat="1" ht="13.5">
      <c r="B279" s="229"/>
      <c r="C279" s="230"/>
      <c r="D279" s="219" t="s">
        <v>219</v>
      </c>
      <c r="E279" s="231" t="s">
        <v>21</v>
      </c>
      <c r="F279" s="232" t="s">
        <v>2100</v>
      </c>
      <c r="G279" s="230"/>
      <c r="H279" s="233">
        <v>1.92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219</v>
      </c>
      <c r="AU279" s="239" t="s">
        <v>85</v>
      </c>
      <c r="AV279" s="13" t="s">
        <v>85</v>
      </c>
      <c r="AW279" s="13" t="s">
        <v>39</v>
      </c>
      <c r="AX279" s="13" t="s">
        <v>76</v>
      </c>
      <c r="AY279" s="239" t="s">
        <v>211</v>
      </c>
    </row>
    <row r="280" spans="2:65" s="14" customFormat="1" ht="13.5">
      <c r="B280" s="240"/>
      <c r="C280" s="241"/>
      <c r="D280" s="219" t="s">
        <v>219</v>
      </c>
      <c r="E280" s="242" t="s">
        <v>21</v>
      </c>
      <c r="F280" s="243" t="s">
        <v>222</v>
      </c>
      <c r="G280" s="241"/>
      <c r="H280" s="244">
        <v>3.2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AT280" s="250" t="s">
        <v>219</v>
      </c>
      <c r="AU280" s="250" t="s">
        <v>85</v>
      </c>
      <c r="AV280" s="14" t="s">
        <v>93</v>
      </c>
      <c r="AW280" s="14" t="s">
        <v>39</v>
      </c>
      <c r="AX280" s="14" t="s">
        <v>76</v>
      </c>
      <c r="AY280" s="250" t="s">
        <v>211</v>
      </c>
    </row>
    <row r="281" spans="2:65" s="12" customFormat="1" ht="13.5">
      <c r="B281" s="217"/>
      <c r="C281" s="218"/>
      <c r="D281" s="219" t="s">
        <v>219</v>
      </c>
      <c r="E281" s="220" t="s">
        <v>21</v>
      </c>
      <c r="F281" s="221" t="s">
        <v>2101</v>
      </c>
      <c r="G281" s="218"/>
      <c r="H281" s="222" t="s">
        <v>21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219</v>
      </c>
      <c r="AU281" s="228" t="s">
        <v>85</v>
      </c>
      <c r="AV281" s="12" t="s">
        <v>83</v>
      </c>
      <c r="AW281" s="12" t="s">
        <v>39</v>
      </c>
      <c r="AX281" s="12" t="s">
        <v>76</v>
      </c>
      <c r="AY281" s="228" t="s">
        <v>211</v>
      </c>
    </row>
    <row r="282" spans="2:65" s="12" customFormat="1" ht="13.5">
      <c r="B282" s="217"/>
      <c r="C282" s="218"/>
      <c r="D282" s="219" t="s">
        <v>219</v>
      </c>
      <c r="E282" s="220" t="s">
        <v>21</v>
      </c>
      <c r="F282" s="221" t="s">
        <v>2087</v>
      </c>
      <c r="G282" s="218"/>
      <c r="H282" s="222" t="s">
        <v>21</v>
      </c>
      <c r="I282" s="223"/>
      <c r="J282" s="218"/>
      <c r="K282" s="218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219</v>
      </c>
      <c r="AU282" s="228" t="s">
        <v>85</v>
      </c>
      <c r="AV282" s="12" t="s">
        <v>83</v>
      </c>
      <c r="AW282" s="12" t="s">
        <v>39</v>
      </c>
      <c r="AX282" s="12" t="s">
        <v>76</v>
      </c>
      <c r="AY282" s="228" t="s">
        <v>211</v>
      </c>
    </row>
    <row r="283" spans="2:65" s="13" customFormat="1" ht="13.5">
      <c r="B283" s="229"/>
      <c r="C283" s="230"/>
      <c r="D283" s="219" t="s">
        <v>219</v>
      </c>
      <c r="E283" s="231" t="s">
        <v>21</v>
      </c>
      <c r="F283" s="232" t="s">
        <v>489</v>
      </c>
      <c r="G283" s="230"/>
      <c r="H283" s="233">
        <v>2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219</v>
      </c>
      <c r="AU283" s="239" t="s">
        <v>85</v>
      </c>
      <c r="AV283" s="13" t="s">
        <v>85</v>
      </c>
      <c r="AW283" s="13" t="s">
        <v>39</v>
      </c>
      <c r="AX283" s="13" t="s">
        <v>76</v>
      </c>
      <c r="AY283" s="239" t="s">
        <v>211</v>
      </c>
    </row>
    <row r="284" spans="2:65" s="12" customFormat="1" ht="13.5">
      <c r="B284" s="217"/>
      <c r="C284" s="218"/>
      <c r="D284" s="219" t="s">
        <v>219</v>
      </c>
      <c r="E284" s="220" t="s">
        <v>21</v>
      </c>
      <c r="F284" s="221" t="s">
        <v>2099</v>
      </c>
      <c r="G284" s="218"/>
      <c r="H284" s="222" t="s">
        <v>21</v>
      </c>
      <c r="I284" s="223"/>
      <c r="J284" s="218"/>
      <c r="K284" s="218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219</v>
      </c>
      <c r="AU284" s="228" t="s">
        <v>85</v>
      </c>
      <c r="AV284" s="12" t="s">
        <v>83</v>
      </c>
      <c r="AW284" s="12" t="s">
        <v>39</v>
      </c>
      <c r="AX284" s="12" t="s">
        <v>76</v>
      </c>
      <c r="AY284" s="228" t="s">
        <v>211</v>
      </c>
    </row>
    <row r="285" spans="2:65" s="13" customFormat="1" ht="13.5">
      <c r="B285" s="229"/>
      <c r="C285" s="230"/>
      <c r="D285" s="219" t="s">
        <v>219</v>
      </c>
      <c r="E285" s="231" t="s">
        <v>21</v>
      </c>
      <c r="F285" s="232" t="s">
        <v>2102</v>
      </c>
      <c r="G285" s="230"/>
      <c r="H285" s="233">
        <v>3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219</v>
      </c>
      <c r="AU285" s="239" t="s">
        <v>85</v>
      </c>
      <c r="AV285" s="13" t="s">
        <v>85</v>
      </c>
      <c r="AW285" s="13" t="s">
        <v>39</v>
      </c>
      <c r="AX285" s="13" t="s">
        <v>76</v>
      </c>
      <c r="AY285" s="239" t="s">
        <v>211</v>
      </c>
    </row>
    <row r="286" spans="2:65" s="14" customFormat="1" ht="13.5">
      <c r="B286" s="240"/>
      <c r="C286" s="241"/>
      <c r="D286" s="219" t="s">
        <v>219</v>
      </c>
      <c r="E286" s="242" t="s">
        <v>21</v>
      </c>
      <c r="F286" s="243" t="s">
        <v>222</v>
      </c>
      <c r="G286" s="241"/>
      <c r="H286" s="244">
        <v>5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AT286" s="250" t="s">
        <v>219</v>
      </c>
      <c r="AU286" s="250" t="s">
        <v>85</v>
      </c>
      <c r="AV286" s="14" t="s">
        <v>93</v>
      </c>
      <c r="AW286" s="14" t="s">
        <v>39</v>
      </c>
      <c r="AX286" s="14" t="s">
        <v>76</v>
      </c>
      <c r="AY286" s="250" t="s">
        <v>211</v>
      </c>
    </row>
    <row r="287" spans="2:65" s="15" customFormat="1" ht="13.5">
      <c r="B287" s="251"/>
      <c r="C287" s="252"/>
      <c r="D287" s="262" t="s">
        <v>219</v>
      </c>
      <c r="E287" s="263" t="s">
        <v>21</v>
      </c>
      <c r="F287" s="264" t="s">
        <v>226</v>
      </c>
      <c r="G287" s="252"/>
      <c r="H287" s="265">
        <v>8.1999999999999993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AT287" s="261" t="s">
        <v>219</v>
      </c>
      <c r="AU287" s="261" t="s">
        <v>85</v>
      </c>
      <c r="AV287" s="15" t="s">
        <v>100</v>
      </c>
      <c r="AW287" s="15" t="s">
        <v>39</v>
      </c>
      <c r="AX287" s="15" t="s">
        <v>83</v>
      </c>
      <c r="AY287" s="261" t="s">
        <v>211</v>
      </c>
    </row>
    <row r="288" spans="2:65" s="1" customFormat="1" ht="44.25" customHeight="1">
      <c r="B288" s="42"/>
      <c r="C288" s="268" t="s">
        <v>382</v>
      </c>
      <c r="D288" s="268" t="s">
        <v>429</v>
      </c>
      <c r="E288" s="269" t="s">
        <v>491</v>
      </c>
      <c r="F288" s="270" t="s">
        <v>492</v>
      </c>
      <c r="G288" s="271" t="s">
        <v>235</v>
      </c>
      <c r="H288" s="272">
        <v>3.68</v>
      </c>
      <c r="I288" s="273"/>
      <c r="J288" s="274">
        <f>ROUND(I288*H288,2)</f>
        <v>0</v>
      </c>
      <c r="K288" s="270" t="s">
        <v>217</v>
      </c>
      <c r="L288" s="275"/>
      <c r="M288" s="276" t="s">
        <v>21</v>
      </c>
      <c r="N288" s="277" t="s">
        <v>47</v>
      </c>
      <c r="O288" s="43"/>
      <c r="P288" s="214">
        <f>O288*H288</f>
        <v>0</v>
      </c>
      <c r="Q288" s="214">
        <v>4.3E-3</v>
      </c>
      <c r="R288" s="214">
        <f>Q288*H288</f>
        <v>1.5824000000000001E-2</v>
      </c>
      <c r="S288" s="214">
        <v>0</v>
      </c>
      <c r="T288" s="215">
        <f>S288*H288</f>
        <v>0</v>
      </c>
      <c r="AR288" s="25" t="s">
        <v>424</v>
      </c>
      <c r="AT288" s="25" t="s">
        <v>429</v>
      </c>
      <c r="AU288" s="25" t="s">
        <v>85</v>
      </c>
      <c r="AY288" s="25" t="s">
        <v>211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25" t="s">
        <v>83</v>
      </c>
      <c r="BK288" s="216">
        <f>ROUND(I288*H288,2)</f>
        <v>0</v>
      </c>
      <c r="BL288" s="25" t="s">
        <v>309</v>
      </c>
      <c r="BM288" s="25" t="s">
        <v>2103</v>
      </c>
    </row>
    <row r="289" spans="2:65" s="1" customFormat="1" ht="148.5">
      <c r="B289" s="42"/>
      <c r="C289" s="64"/>
      <c r="D289" s="219" t="s">
        <v>433</v>
      </c>
      <c r="E289" s="64"/>
      <c r="F289" s="278" t="s">
        <v>2104</v>
      </c>
      <c r="G289" s="64"/>
      <c r="H289" s="64"/>
      <c r="I289" s="173"/>
      <c r="J289" s="64"/>
      <c r="K289" s="64"/>
      <c r="L289" s="62"/>
      <c r="M289" s="279"/>
      <c r="N289" s="43"/>
      <c r="O289" s="43"/>
      <c r="P289" s="43"/>
      <c r="Q289" s="43"/>
      <c r="R289" s="43"/>
      <c r="S289" s="43"/>
      <c r="T289" s="79"/>
      <c r="AT289" s="25" t="s">
        <v>433</v>
      </c>
      <c r="AU289" s="25" t="s">
        <v>85</v>
      </c>
    </row>
    <row r="290" spans="2:65" s="12" customFormat="1" ht="13.5">
      <c r="B290" s="217"/>
      <c r="C290" s="218"/>
      <c r="D290" s="219" t="s">
        <v>219</v>
      </c>
      <c r="E290" s="220" t="s">
        <v>21</v>
      </c>
      <c r="F290" s="221" t="s">
        <v>2098</v>
      </c>
      <c r="G290" s="218"/>
      <c r="H290" s="222" t="s">
        <v>21</v>
      </c>
      <c r="I290" s="223"/>
      <c r="J290" s="218"/>
      <c r="K290" s="218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219</v>
      </c>
      <c r="AU290" s="228" t="s">
        <v>85</v>
      </c>
      <c r="AV290" s="12" t="s">
        <v>83</v>
      </c>
      <c r="AW290" s="12" t="s">
        <v>39</v>
      </c>
      <c r="AX290" s="12" t="s">
        <v>76</v>
      </c>
      <c r="AY290" s="228" t="s">
        <v>211</v>
      </c>
    </row>
    <row r="291" spans="2:65" s="12" customFormat="1" ht="13.5">
      <c r="B291" s="217"/>
      <c r="C291" s="218"/>
      <c r="D291" s="219" t="s">
        <v>219</v>
      </c>
      <c r="E291" s="220" t="s">
        <v>21</v>
      </c>
      <c r="F291" s="221" t="s">
        <v>2087</v>
      </c>
      <c r="G291" s="218"/>
      <c r="H291" s="222" t="s">
        <v>21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219</v>
      </c>
      <c r="AU291" s="228" t="s">
        <v>85</v>
      </c>
      <c r="AV291" s="12" t="s">
        <v>83</v>
      </c>
      <c r="AW291" s="12" t="s">
        <v>39</v>
      </c>
      <c r="AX291" s="12" t="s">
        <v>76</v>
      </c>
      <c r="AY291" s="228" t="s">
        <v>211</v>
      </c>
    </row>
    <row r="292" spans="2:65" s="13" customFormat="1" ht="13.5">
      <c r="B292" s="229"/>
      <c r="C292" s="230"/>
      <c r="D292" s="219" t="s">
        <v>219</v>
      </c>
      <c r="E292" s="231" t="s">
        <v>21</v>
      </c>
      <c r="F292" s="232" t="s">
        <v>488</v>
      </c>
      <c r="G292" s="230"/>
      <c r="H292" s="233">
        <v>1.28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219</v>
      </c>
      <c r="AU292" s="239" t="s">
        <v>85</v>
      </c>
      <c r="AV292" s="13" t="s">
        <v>85</v>
      </c>
      <c r="AW292" s="13" t="s">
        <v>39</v>
      </c>
      <c r="AX292" s="13" t="s">
        <v>76</v>
      </c>
      <c r="AY292" s="239" t="s">
        <v>211</v>
      </c>
    </row>
    <row r="293" spans="2:65" s="12" customFormat="1" ht="13.5">
      <c r="B293" s="217"/>
      <c r="C293" s="218"/>
      <c r="D293" s="219" t="s">
        <v>219</v>
      </c>
      <c r="E293" s="220" t="s">
        <v>21</v>
      </c>
      <c r="F293" s="221" t="s">
        <v>2099</v>
      </c>
      <c r="G293" s="218"/>
      <c r="H293" s="222" t="s">
        <v>21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219</v>
      </c>
      <c r="AU293" s="228" t="s">
        <v>85</v>
      </c>
      <c r="AV293" s="12" t="s">
        <v>83</v>
      </c>
      <c r="AW293" s="12" t="s">
        <v>39</v>
      </c>
      <c r="AX293" s="12" t="s">
        <v>76</v>
      </c>
      <c r="AY293" s="228" t="s">
        <v>211</v>
      </c>
    </row>
    <row r="294" spans="2:65" s="13" customFormat="1" ht="13.5">
      <c r="B294" s="229"/>
      <c r="C294" s="230"/>
      <c r="D294" s="219" t="s">
        <v>219</v>
      </c>
      <c r="E294" s="231" t="s">
        <v>21</v>
      </c>
      <c r="F294" s="232" t="s">
        <v>2100</v>
      </c>
      <c r="G294" s="230"/>
      <c r="H294" s="233">
        <v>1.92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219</v>
      </c>
      <c r="AU294" s="239" t="s">
        <v>85</v>
      </c>
      <c r="AV294" s="13" t="s">
        <v>85</v>
      </c>
      <c r="AW294" s="13" t="s">
        <v>39</v>
      </c>
      <c r="AX294" s="13" t="s">
        <v>76</v>
      </c>
      <c r="AY294" s="239" t="s">
        <v>211</v>
      </c>
    </row>
    <row r="295" spans="2:65" s="14" customFormat="1" ht="13.5">
      <c r="B295" s="240"/>
      <c r="C295" s="241"/>
      <c r="D295" s="219" t="s">
        <v>219</v>
      </c>
      <c r="E295" s="242" t="s">
        <v>21</v>
      </c>
      <c r="F295" s="243" t="s">
        <v>222</v>
      </c>
      <c r="G295" s="241"/>
      <c r="H295" s="244">
        <v>3.2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219</v>
      </c>
      <c r="AU295" s="250" t="s">
        <v>85</v>
      </c>
      <c r="AV295" s="14" t="s">
        <v>93</v>
      </c>
      <c r="AW295" s="14" t="s">
        <v>39</v>
      </c>
      <c r="AX295" s="14" t="s">
        <v>76</v>
      </c>
      <c r="AY295" s="250" t="s">
        <v>211</v>
      </c>
    </row>
    <row r="296" spans="2:65" s="15" customFormat="1" ht="13.5">
      <c r="B296" s="251"/>
      <c r="C296" s="252"/>
      <c r="D296" s="219" t="s">
        <v>219</v>
      </c>
      <c r="E296" s="253" t="s">
        <v>21</v>
      </c>
      <c r="F296" s="254" t="s">
        <v>226</v>
      </c>
      <c r="G296" s="252"/>
      <c r="H296" s="255">
        <v>3.2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AT296" s="261" t="s">
        <v>219</v>
      </c>
      <c r="AU296" s="261" t="s">
        <v>85</v>
      </c>
      <c r="AV296" s="15" t="s">
        <v>100</v>
      </c>
      <c r="AW296" s="15" t="s">
        <v>39</v>
      </c>
      <c r="AX296" s="15" t="s">
        <v>83</v>
      </c>
      <c r="AY296" s="261" t="s">
        <v>211</v>
      </c>
    </row>
    <row r="297" spans="2:65" s="13" customFormat="1" ht="13.5">
      <c r="B297" s="229"/>
      <c r="C297" s="230"/>
      <c r="D297" s="262" t="s">
        <v>219</v>
      </c>
      <c r="E297" s="230"/>
      <c r="F297" s="266" t="s">
        <v>2105</v>
      </c>
      <c r="G297" s="230"/>
      <c r="H297" s="267">
        <v>3.68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219</v>
      </c>
      <c r="AU297" s="239" t="s">
        <v>85</v>
      </c>
      <c r="AV297" s="13" t="s">
        <v>85</v>
      </c>
      <c r="AW297" s="13" t="s">
        <v>6</v>
      </c>
      <c r="AX297" s="13" t="s">
        <v>83</v>
      </c>
      <c r="AY297" s="239" t="s">
        <v>211</v>
      </c>
    </row>
    <row r="298" spans="2:65" s="1" customFormat="1" ht="22.5" customHeight="1">
      <c r="B298" s="42"/>
      <c r="C298" s="268" t="s">
        <v>395</v>
      </c>
      <c r="D298" s="268" t="s">
        <v>429</v>
      </c>
      <c r="E298" s="269" t="s">
        <v>497</v>
      </c>
      <c r="F298" s="270" t="s">
        <v>498</v>
      </c>
      <c r="G298" s="271" t="s">
        <v>235</v>
      </c>
      <c r="H298" s="272">
        <v>3.68</v>
      </c>
      <c r="I298" s="273"/>
      <c r="J298" s="274">
        <f>ROUND(I298*H298,2)</f>
        <v>0</v>
      </c>
      <c r="K298" s="270" t="s">
        <v>217</v>
      </c>
      <c r="L298" s="275"/>
      <c r="M298" s="276" t="s">
        <v>21</v>
      </c>
      <c r="N298" s="277" t="s">
        <v>47</v>
      </c>
      <c r="O298" s="43"/>
      <c r="P298" s="214">
        <f>O298*H298</f>
        <v>0</v>
      </c>
      <c r="Q298" s="214">
        <v>3.8800000000000002E-3</v>
      </c>
      <c r="R298" s="214">
        <f>Q298*H298</f>
        <v>1.4278400000000002E-2</v>
      </c>
      <c r="S298" s="214">
        <v>0</v>
      </c>
      <c r="T298" s="215">
        <f>S298*H298</f>
        <v>0</v>
      </c>
      <c r="AR298" s="25" t="s">
        <v>424</v>
      </c>
      <c r="AT298" s="25" t="s">
        <v>429</v>
      </c>
      <c r="AU298" s="25" t="s">
        <v>85</v>
      </c>
      <c r="AY298" s="25" t="s">
        <v>211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25" t="s">
        <v>83</v>
      </c>
      <c r="BK298" s="216">
        <f>ROUND(I298*H298,2)</f>
        <v>0</v>
      </c>
      <c r="BL298" s="25" t="s">
        <v>309</v>
      </c>
      <c r="BM298" s="25" t="s">
        <v>2106</v>
      </c>
    </row>
    <row r="299" spans="2:65" s="1" customFormat="1" ht="148.5">
      <c r="B299" s="42"/>
      <c r="C299" s="64"/>
      <c r="D299" s="219" t="s">
        <v>433</v>
      </c>
      <c r="E299" s="64"/>
      <c r="F299" s="278" t="s">
        <v>500</v>
      </c>
      <c r="G299" s="64"/>
      <c r="H299" s="64"/>
      <c r="I299" s="173"/>
      <c r="J299" s="64"/>
      <c r="K299" s="64"/>
      <c r="L299" s="62"/>
      <c r="M299" s="279"/>
      <c r="N299" s="43"/>
      <c r="O299" s="43"/>
      <c r="P299" s="43"/>
      <c r="Q299" s="43"/>
      <c r="R299" s="43"/>
      <c r="S299" s="43"/>
      <c r="T299" s="79"/>
      <c r="AT299" s="25" t="s">
        <v>433</v>
      </c>
      <c r="AU299" s="25" t="s">
        <v>85</v>
      </c>
    </row>
    <row r="300" spans="2:65" s="12" customFormat="1" ht="13.5">
      <c r="B300" s="217"/>
      <c r="C300" s="218"/>
      <c r="D300" s="219" t="s">
        <v>219</v>
      </c>
      <c r="E300" s="220" t="s">
        <v>21</v>
      </c>
      <c r="F300" s="221" t="s">
        <v>2098</v>
      </c>
      <c r="G300" s="218"/>
      <c r="H300" s="222" t="s">
        <v>21</v>
      </c>
      <c r="I300" s="223"/>
      <c r="J300" s="218"/>
      <c r="K300" s="218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219</v>
      </c>
      <c r="AU300" s="228" t="s">
        <v>85</v>
      </c>
      <c r="AV300" s="12" t="s">
        <v>83</v>
      </c>
      <c r="AW300" s="12" t="s">
        <v>39</v>
      </c>
      <c r="AX300" s="12" t="s">
        <v>76</v>
      </c>
      <c r="AY300" s="228" t="s">
        <v>211</v>
      </c>
    </row>
    <row r="301" spans="2:65" s="12" customFormat="1" ht="13.5">
      <c r="B301" s="217"/>
      <c r="C301" s="218"/>
      <c r="D301" s="219" t="s">
        <v>219</v>
      </c>
      <c r="E301" s="220" t="s">
        <v>21</v>
      </c>
      <c r="F301" s="221" t="s">
        <v>2087</v>
      </c>
      <c r="G301" s="218"/>
      <c r="H301" s="222" t="s">
        <v>21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219</v>
      </c>
      <c r="AU301" s="228" t="s">
        <v>85</v>
      </c>
      <c r="AV301" s="12" t="s">
        <v>83</v>
      </c>
      <c r="AW301" s="12" t="s">
        <v>39</v>
      </c>
      <c r="AX301" s="12" t="s">
        <v>76</v>
      </c>
      <c r="AY301" s="228" t="s">
        <v>211</v>
      </c>
    </row>
    <row r="302" spans="2:65" s="13" customFormat="1" ht="13.5">
      <c r="B302" s="229"/>
      <c r="C302" s="230"/>
      <c r="D302" s="219" t="s">
        <v>219</v>
      </c>
      <c r="E302" s="231" t="s">
        <v>21</v>
      </c>
      <c r="F302" s="232" t="s">
        <v>488</v>
      </c>
      <c r="G302" s="230"/>
      <c r="H302" s="233">
        <v>1.28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219</v>
      </c>
      <c r="AU302" s="239" t="s">
        <v>85</v>
      </c>
      <c r="AV302" s="13" t="s">
        <v>85</v>
      </c>
      <c r="AW302" s="13" t="s">
        <v>39</v>
      </c>
      <c r="AX302" s="13" t="s">
        <v>76</v>
      </c>
      <c r="AY302" s="239" t="s">
        <v>211</v>
      </c>
    </row>
    <row r="303" spans="2:65" s="12" customFormat="1" ht="13.5">
      <c r="B303" s="217"/>
      <c r="C303" s="218"/>
      <c r="D303" s="219" t="s">
        <v>219</v>
      </c>
      <c r="E303" s="220" t="s">
        <v>21</v>
      </c>
      <c r="F303" s="221" t="s">
        <v>2099</v>
      </c>
      <c r="G303" s="218"/>
      <c r="H303" s="222" t="s">
        <v>21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219</v>
      </c>
      <c r="AU303" s="228" t="s">
        <v>85</v>
      </c>
      <c r="AV303" s="12" t="s">
        <v>83</v>
      </c>
      <c r="AW303" s="12" t="s">
        <v>39</v>
      </c>
      <c r="AX303" s="12" t="s">
        <v>76</v>
      </c>
      <c r="AY303" s="228" t="s">
        <v>211</v>
      </c>
    </row>
    <row r="304" spans="2:65" s="13" customFormat="1" ht="13.5">
      <c r="B304" s="229"/>
      <c r="C304" s="230"/>
      <c r="D304" s="219" t="s">
        <v>219</v>
      </c>
      <c r="E304" s="231" t="s">
        <v>21</v>
      </c>
      <c r="F304" s="232" t="s">
        <v>2100</v>
      </c>
      <c r="G304" s="230"/>
      <c r="H304" s="233">
        <v>1.92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219</v>
      </c>
      <c r="AU304" s="239" t="s">
        <v>85</v>
      </c>
      <c r="AV304" s="13" t="s">
        <v>85</v>
      </c>
      <c r="AW304" s="13" t="s">
        <v>39</v>
      </c>
      <c r="AX304" s="13" t="s">
        <v>76</v>
      </c>
      <c r="AY304" s="239" t="s">
        <v>211</v>
      </c>
    </row>
    <row r="305" spans="2:65" s="14" customFormat="1" ht="13.5">
      <c r="B305" s="240"/>
      <c r="C305" s="241"/>
      <c r="D305" s="219" t="s">
        <v>219</v>
      </c>
      <c r="E305" s="242" t="s">
        <v>21</v>
      </c>
      <c r="F305" s="243" t="s">
        <v>222</v>
      </c>
      <c r="G305" s="241"/>
      <c r="H305" s="244">
        <v>3.2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AT305" s="250" t="s">
        <v>219</v>
      </c>
      <c r="AU305" s="250" t="s">
        <v>85</v>
      </c>
      <c r="AV305" s="14" t="s">
        <v>93</v>
      </c>
      <c r="AW305" s="14" t="s">
        <v>39</v>
      </c>
      <c r="AX305" s="14" t="s">
        <v>76</v>
      </c>
      <c r="AY305" s="250" t="s">
        <v>211</v>
      </c>
    </row>
    <row r="306" spans="2:65" s="15" customFormat="1" ht="13.5">
      <c r="B306" s="251"/>
      <c r="C306" s="252"/>
      <c r="D306" s="219" t="s">
        <v>219</v>
      </c>
      <c r="E306" s="253" t="s">
        <v>21</v>
      </c>
      <c r="F306" s="254" t="s">
        <v>226</v>
      </c>
      <c r="G306" s="252"/>
      <c r="H306" s="255">
        <v>3.2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AT306" s="261" t="s">
        <v>219</v>
      </c>
      <c r="AU306" s="261" t="s">
        <v>85</v>
      </c>
      <c r="AV306" s="15" t="s">
        <v>100</v>
      </c>
      <c r="AW306" s="15" t="s">
        <v>39</v>
      </c>
      <c r="AX306" s="15" t="s">
        <v>83</v>
      </c>
      <c r="AY306" s="261" t="s">
        <v>211</v>
      </c>
    </row>
    <row r="307" spans="2:65" s="13" customFormat="1" ht="13.5">
      <c r="B307" s="229"/>
      <c r="C307" s="230"/>
      <c r="D307" s="262" t="s">
        <v>219</v>
      </c>
      <c r="E307" s="230"/>
      <c r="F307" s="266" t="s">
        <v>2105</v>
      </c>
      <c r="G307" s="230"/>
      <c r="H307" s="267">
        <v>3.68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219</v>
      </c>
      <c r="AU307" s="239" t="s">
        <v>85</v>
      </c>
      <c r="AV307" s="13" t="s">
        <v>85</v>
      </c>
      <c r="AW307" s="13" t="s">
        <v>6</v>
      </c>
      <c r="AX307" s="13" t="s">
        <v>83</v>
      </c>
      <c r="AY307" s="239" t="s">
        <v>211</v>
      </c>
    </row>
    <row r="308" spans="2:65" s="1" customFormat="1" ht="44.25" customHeight="1">
      <c r="B308" s="42"/>
      <c r="C308" s="268" t="s">
        <v>401</v>
      </c>
      <c r="D308" s="268" t="s">
        <v>429</v>
      </c>
      <c r="E308" s="269" t="s">
        <v>502</v>
      </c>
      <c r="F308" s="270" t="s">
        <v>503</v>
      </c>
      <c r="G308" s="271" t="s">
        <v>235</v>
      </c>
      <c r="H308" s="272">
        <v>5.75</v>
      </c>
      <c r="I308" s="273"/>
      <c r="J308" s="274">
        <f>ROUND(I308*H308,2)</f>
        <v>0</v>
      </c>
      <c r="K308" s="270" t="s">
        <v>217</v>
      </c>
      <c r="L308" s="275"/>
      <c r="M308" s="276" t="s">
        <v>21</v>
      </c>
      <c r="N308" s="277" t="s">
        <v>47</v>
      </c>
      <c r="O308" s="43"/>
      <c r="P308" s="214">
        <f>O308*H308</f>
        <v>0</v>
      </c>
      <c r="Q308" s="214">
        <v>4.8999999999999998E-3</v>
      </c>
      <c r="R308" s="214">
        <f>Q308*H308</f>
        <v>2.8174999999999999E-2</v>
      </c>
      <c r="S308" s="214">
        <v>0</v>
      </c>
      <c r="T308" s="215">
        <f>S308*H308</f>
        <v>0</v>
      </c>
      <c r="AR308" s="25" t="s">
        <v>424</v>
      </c>
      <c r="AT308" s="25" t="s">
        <v>429</v>
      </c>
      <c r="AU308" s="25" t="s">
        <v>85</v>
      </c>
      <c r="AY308" s="25" t="s">
        <v>211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25" t="s">
        <v>83</v>
      </c>
      <c r="BK308" s="216">
        <f>ROUND(I308*H308,2)</f>
        <v>0</v>
      </c>
      <c r="BL308" s="25" t="s">
        <v>309</v>
      </c>
      <c r="BM308" s="25" t="s">
        <v>2107</v>
      </c>
    </row>
    <row r="309" spans="2:65" s="12" customFormat="1" ht="13.5">
      <c r="B309" s="217"/>
      <c r="C309" s="218"/>
      <c r="D309" s="219" t="s">
        <v>219</v>
      </c>
      <c r="E309" s="220" t="s">
        <v>21</v>
      </c>
      <c r="F309" s="221" t="s">
        <v>2101</v>
      </c>
      <c r="G309" s="218"/>
      <c r="H309" s="222" t="s">
        <v>21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219</v>
      </c>
      <c r="AU309" s="228" t="s">
        <v>85</v>
      </c>
      <c r="AV309" s="12" t="s">
        <v>83</v>
      </c>
      <c r="AW309" s="12" t="s">
        <v>39</v>
      </c>
      <c r="AX309" s="12" t="s">
        <v>76</v>
      </c>
      <c r="AY309" s="228" t="s">
        <v>211</v>
      </c>
    </row>
    <row r="310" spans="2:65" s="12" customFormat="1" ht="13.5">
      <c r="B310" s="217"/>
      <c r="C310" s="218"/>
      <c r="D310" s="219" t="s">
        <v>219</v>
      </c>
      <c r="E310" s="220" t="s">
        <v>21</v>
      </c>
      <c r="F310" s="221" t="s">
        <v>2087</v>
      </c>
      <c r="G310" s="218"/>
      <c r="H310" s="222" t="s">
        <v>21</v>
      </c>
      <c r="I310" s="223"/>
      <c r="J310" s="218"/>
      <c r="K310" s="218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219</v>
      </c>
      <c r="AU310" s="228" t="s">
        <v>85</v>
      </c>
      <c r="AV310" s="12" t="s">
        <v>83</v>
      </c>
      <c r="AW310" s="12" t="s">
        <v>39</v>
      </c>
      <c r="AX310" s="12" t="s">
        <v>76</v>
      </c>
      <c r="AY310" s="228" t="s">
        <v>211</v>
      </c>
    </row>
    <row r="311" spans="2:65" s="13" customFormat="1" ht="13.5">
      <c r="B311" s="229"/>
      <c r="C311" s="230"/>
      <c r="D311" s="219" t="s">
        <v>219</v>
      </c>
      <c r="E311" s="231" t="s">
        <v>21</v>
      </c>
      <c r="F311" s="232" t="s">
        <v>489</v>
      </c>
      <c r="G311" s="230"/>
      <c r="H311" s="233">
        <v>2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219</v>
      </c>
      <c r="AU311" s="239" t="s">
        <v>85</v>
      </c>
      <c r="AV311" s="13" t="s">
        <v>85</v>
      </c>
      <c r="AW311" s="13" t="s">
        <v>39</v>
      </c>
      <c r="AX311" s="13" t="s">
        <v>76</v>
      </c>
      <c r="AY311" s="239" t="s">
        <v>211</v>
      </c>
    </row>
    <row r="312" spans="2:65" s="12" customFormat="1" ht="13.5">
      <c r="B312" s="217"/>
      <c r="C312" s="218"/>
      <c r="D312" s="219" t="s">
        <v>219</v>
      </c>
      <c r="E312" s="220" t="s">
        <v>21</v>
      </c>
      <c r="F312" s="221" t="s">
        <v>2099</v>
      </c>
      <c r="G312" s="218"/>
      <c r="H312" s="222" t="s">
        <v>21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219</v>
      </c>
      <c r="AU312" s="228" t="s">
        <v>85</v>
      </c>
      <c r="AV312" s="12" t="s">
        <v>83</v>
      </c>
      <c r="AW312" s="12" t="s">
        <v>39</v>
      </c>
      <c r="AX312" s="12" t="s">
        <v>76</v>
      </c>
      <c r="AY312" s="228" t="s">
        <v>211</v>
      </c>
    </row>
    <row r="313" spans="2:65" s="13" customFormat="1" ht="13.5">
      <c r="B313" s="229"/>
      <c r="C313" s="230"/>
      <c r="D313" s="219" t="s">
        <v>219</v>
      </c>
      <c r="E313" s="231" t="s">
        <v>21</v>
      </c>
      <c r="F313" s="232" t="s">
        <v>2102</v>
      </c>
      <c r="G313" s="230"/>
      <c r="H313" s="233">
        <v>3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219</v>
      </c>
      <c r="AU313" s="239" t="s">
        <v>85</v>
      </c>
      <c r="AV313" s="13" t="s">
        <v>85</v>
      </c>
      <c r="AW313" s="13" t="s">
        <v>39</v>
      </c>
      <c r="AX313" s="13" t="s">
        <v>76</v>
      </c>
      <c r="AY313" s="239" t="s">
        <v>211</v>
      </c>
    </row>
    <row r="314" spans="2:65" s="14" customFormat="1" ht="13.5">
      <c r="B314" s="240"/>
      <c r="C314" s="241"/>
      <c r="D314" s="219" t="s">
        <v>219</v>
      </c>
      <c r="E314" s="242" t="s">
        <v>21</v>
      </c>
      <c r="F314" s="243" t="s">
        <v>222</v>
      </c>
      <c r="G314" s="241"/>
      <c r="H314" s="244">
        <v>5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AT314" s="250" t="s">
        <v>219</v>
      </c>
      <c r="AU314" s="250" t="s">
        <v>85</v>
      </c>
      <c r="AV314" s="14" t="s">
        <v>93</v>
      </c>
      <c r="AW314" s="14" t="s">
        <v>39</v>
      </c>
      <c r="AX314" s="14" t="s">
        <v>76</v>
      </c>
      <c r="AY314" s="250" t="s">
        <v>211</v>
      </c>
    </row>
    <row r="315" spans="2:65" s="15" customFormat="1" ht="13.5">
      <c r="B315" s="251"/>
      <c r="C315" s="252"/>
      <c r="D315" s="219" t="s">
        <v>219</v>
      </c>
      <c r="E315" s="253" t="s">
        <v>21</v>
      </c>
      <c r="F315" s="254" t="s">
        <v>226</v>
      </c>
      <c r="G315" s="252"/>
      <c r="H315" s="255">
        <v>5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AT315" s="261" t="s">
        <v>219</v>
      </c>
      <c r="AU315" s="261" t="s">
        <v>85</v>
      </c>
      <c r="AV315" s="15" t="s">
        <v>100</v>
      </c>
      <c r="AW315" s="15" t="s">
        <v>39</v>
      </c>
      <c r="AX315" s="15" t="s">
        <v>83</v>
      </c>
      <c r="AY315" s="261" t="s">
        <v>211</v>
      </c>
    </row>
    <row r="316" spans="2:65" s="13" customFormat="1" ht="13.5">
      <c r="B316" s="229"/>
      <c r="C316" s="230"/>
      <c r="D316" s="262" t="s">
        <v>219</v>
      </c>
      <c r="E316" s="230"/>
      <c r="F316" s="266" t="s">
        <v>2108</v>
      </c>
      <c r="G316" s="230"/>
      <c r="H316" s="267">
        <v>5.75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AT316" s="239" t="s">
        <v>219</v>
      </c>
      <c r="AU316" s="239" t="s">
        <v>85</v>
      </c>
      <c r="AV316" s="13" t="s">
        <v>85</v>
      </c>
      <c r="AW316" s="13" t="s">
        <v>6</v>
      </c>
      <c r="AX316" s="13" t="s">
        <v>83</v>
      </c>
      <c r="AY316" s="239" t="s">
        <v>211</v>
      </c>
    </row>
    <row r="317" spans="2:65" s="1" customFormat="1" ht="22.5" customHeight="1">
      <c r="B317" s="42"/>
      <c r="C317" s="268" t="s">
        <v>405</v>
      </c>
      <c r="D317" s="268" t="s">
        <v>429</v>
      </c>
      <c r="E317" s="269" t="s">
        <v>507</v>
      </c>
      <c r="F317" s="270" t="s">
        <v>508</v>
      </c>
      <c r="G317" s="271" t="s">
        <v>235</v>
      </c>
      <c r="H317" s="272">
        <v>5.75</v>
      </c>
      <c r="I317" s="273"/>
      <c r="J317" s="274">
        <f>ROUND(I317*H317,2)</f>
        <v>0</v>
      </c>
      <c r="K317" s="270" t="s">
        <v>217</v>
      </c>
      <c r="L317" s="275"/>
      <c r="M317" s="276" t="s">
        <v>21</v>
      </c>
      <c r="N317" s="277" t="s">
        <v>47</v>
      </c>
      <c r="O317" s="43"/>
      <c r="P317" s="214">
        <f>O317*H317</f>
        <v>0</v>
      </c>
      <c r="Q317" s="214">
        <v>5.0000000000000001E-3</v>
      </c>
      <c r="R317" s="214">
        <f>Q317*H317</f>
        <v>2.8750000000000001E-2</v>
      </c>
      <c r="S317" s="214">
        <v>0</v>
      </c>
      <c r="T317" s="215">
        <f>S317*H317</f>
        <v>0</v>
      </c>
      <c r="AR317" s="25" t="s">
        <v>424</v>
      </c>
      <c r="AT317" s="25" t="s">
        <v>429</v>
      </c>
      <c r="AU317" s="25" t="s">
        <v>85</v>
      </c>
      <c r="AY317" s="25" t="s">
        <v>211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25" t="s">
        <v>83</v>
      </c>
      <c r="BK317" s="216">
        <f>ROUND(I317*H317,2)</f>
        <v>0</v>
      </c>
      <c r="BL317" s="25" t="s">
        <v>309</v>
      </c>
      <c r="BM317" s="25" t="s">
        <v>2109</v>
      </c>
    </row>
    <row r="318" spans="2:65" s="1" customFormat="1" ht="148.5">
      <c r="B318" s="42"/>
      <c r="C318" s="64"/>
      <c r="D318" s="219" t="s">
        <v>433</v>
      </c>
      <c r="E318" s="64"/>
      <c r="F318" s="278" t="s">
        <v>2110</v>
      </c>
      <c r="G318" s="64"/>
      <c r="H318" s="64"/>
      <c r="I318" s="173"/>
      <c r="J318" s="64"/>
      <c r="K318" s="64"/>
      <c r="L318" s="62"/>
      <c r="M318" s="279"/>
      <c r="N318" s="43"/>
      <c r="O318" s="43"/>
      <c r="P318" s="43"/>
      <c r="Q318" s="43"/>
      <c r="R318" s="43"/>
      <c r="S318" s="43"/>
      <c r="T318" s="79"/>
      <c r="AT318" s="25" t="s">
        <v>433</v>
      </c>
      <c r="AU318" s="25" t="s">
        <v>85</v>
      </c>
    </row>
    <row r="319" spans="2:65" s="12" customFormat="1" ht="13.5">
      <c r="B319" s="217"/>
      <c r="C319" s="218"/>
      <c r="D319" s="219" t="s">
        <v>219</v>
      </c>
      <c r="E319" s="220" t="s">
        <v>21</v>
      </c>
      <c r="F319" s="221" t="s">
        <v>2101</v>
      </c>
      <c r="G319" s="218"/>
      <c r="H319" s="222" t="s">
        <v>21</v>
      </c>
      <c r="I319" s="223"/>
      <c r="J319" s="218"/>
      <c r="K319" s="218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219</v>
      </c>
      <c r="AU319" s="228" t="s">
        <v>85</v>
      </c>
      <c r="AV319" s="12" t="s">
        <v>83</v>
      </c>
      <c r="AW319" s="12" t="s">
        <v>39</v>
      </c>
      <c r="AX319" s="12" t="s">
        <v>76</v>
      </c>
      <c r="AY319" s="228" t="s">
        <v>211</v>
      </c>
    </row>
    <row r="320" spans="2:65" s="12" customFormat="1" ht="13.5">
      <c r="B320" s="217"/>
      <c r="C320" s="218"/>
      <c r="D320" s="219" t="s">
        <v>219</v>
      </c>
      <c r="E320" s="220" t="s">
        <v>21</v>
      </c>
      <c r="F320" s="221" t="s">
        <v>2087</v>
      </c>
      <c r="G320" s="218"/>
      <c r="H320" s="222" t="s">
        <v>21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219</v>
      </c>
      <c r="AU320" s="228" t="s">
        <v>85</v>
      </c>
      <c r="AV320" s="12" t="s">
        <v>83</v>
      </c>
      <c r="AW320" s="12" t="s">
        <v>39</v>
      </c>
      <c r="AX320" s="12" t="s">
        <v>76</v>
      </c>
      <c r="AY320" s="228" t="s">
        <v>211</v>
      </c>
    </row>
    <row r="321" spans="2:65" s="13" customFormat="1" ht="13.5">
      <c r="B321" s="229"/>
      <c r="C321" s="230"/>
      <c r="D321" s="219" t="s">
        <v>219</v>
      </c>
      <c r="E321" s="231" t="s">
        <v>21</v>
      </c>
      <c r="F321" s="232" t="s">
        <v>489</v>
      </c>
      <c r="G321" s="230"/>
      <c r="H321" s="233">
        <v>2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219</v>
      </c>
      <c r="AU321" s="239" t="s">
        <v>85</v>
      </c>
      <c r="AV321" s="13" t="s">
        <v>85</v>
      </c>
      <c r="AW321" s="13" t="s">
        <v>39</v>
      </c>
      <c r="AX321" s="13" t="s">
        <v>76</v>
      </c>
      <c r="AY321" s="239" t="s">
        <v>211</v>
      </c>
    </row>
    <row r="322" spans="2:65" s="12" customFormat="1" ht="13.5">
      <c r="B322" s="217"/>
      <c r="C322" s="218"/>
      <c r="D322" s="219" t="s">
        <v>219</v>
      </c>
      <c r="E322" s="220" t="s">
        <v>21</v>
      </c>
      <c r="F322" s="221" t="s">
        <v>2099</v>
      </c>
      <c r="G322" s="218"/>
      <c r="H322" s="222" t="s">
        <v>21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219</v>
      </c>
      <c r="AU322" s="228" t="s">
        <v>85</v>
      </c>
      <c r="AV322" s="12" t="s">
        <v>83</v>
      </c>
      <c r="AW322" s="12" t="s">
        <v>39</v>
      </c>
      <c r="AX322" s="12" t="s">
        <v>76</v>
      </c>
      <c r="AY322" s="228" t="s">
        <v>211</v>
      </c>
    </row>
    <row r="323" spans="2:65" s="13" customFormat="1" ht="13.5">
      <c r="B323" s="229"/>
      <c r="C323" s="230"/>
      <c r="D323" s="219" t="s">
        <v>219</v>
      </c>
      <c r="E323" s="231" t="s">
        <v>21</v>
      </c>
      <c r="F323" s="232" t="s">
        <v>2102</v>
      </c>
      <c r="G323" s="230"/>
      <c r="H323" s="233">
        <v>3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219</v>
      </c>
      <c r="AU323" s="239" t="s">
        <v>85</v>
      </c>
      <c r="AV323" s="13" t="s">
        <v>85</v>
      </c>
      <c r="AW323" s="13" t="s">
        <v>39</v>
      </c>
      <c r="AX323" s="13" t="s">
        <v>76</v>
      </c>
      <c r="AY323" s="239" t="s">
        <v>211</v>
      </c>
    </row>
    <row r="324" spans="2:65" s="14" customFormat="1" ht="13.5">
      <c r="B324" s="240"/>
      <c r="C324" s="241"/>
      <c r="D324" s="219" t="s">
        <v>219</v>
      </c>
      <c r="E324" s="242" t="s">
        <v>21</v>
      </c>
      <c r="F324" s="243" t="s">
        <v>222</v>
      </c>
      <c r="G324" s="241"/>
      <c r="H324" s="244">
        <v>5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219</v>
      </c>
      <c r="AU324" s="250" t="s">
        <v>85</v>
      </c>
      <c r="AV324" s="14" t="s">
        <v>93</v>
      </c>
      <c r="AW324" s="14" t="s">
        <v>39</v>
      </c>
      <c r="AX324" s="14" t="s">
        <v>76</v>
      </c>
      <c r="AY324" s="250" t="s">
        <v>211</v>
      </c>
    </row>
    <row r="325" spans="2:65" s="15" customFormat="1" ht="13.5">
      <c r="B325" s="251"/>
      <c r="C325" s="252"/>
      <c r="D325" s="219" t="s">
        <v>219</v>
      </c>
      <c r="E325" s="253" t="s">
        <v>21</v>
      </c>
      <c r="F325" s="254" t="s">
        <v>226</v>
      </c>
      <c r="G325" s="252"/>
      <c r="H325" s="255">
        <v>5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AT325" s="261" t="s">
        <v>219</v>
      </c>
      <c r="AU325" s="261" t="s">
        <v>85</v>
      </c>
      <c r="AV325" s="15" t="s">
        <v>100</v>
      </c>
      <c r="AW325" s="15" t="s">
        <v>39</v>
      </c>
      <c r="AX325" s="15" t="s">
        <v>83</v>
      </c>
      <c r="AY325" s="261" t="s">
        <v>211</v>
      </c>
    </row>
    <row r="326" spans="2:65" s="13" customFormat="1" ht="13.5">
      <c r="B326" s="229"/>
      <c r="C326" s="230"/>
      <c r="D326" s="262" t="s">
        <v>219</v>
      </c>
      <c r="E326" s="230"/>
      <c r="F326" s="266" t="s">
        <v>2108</v>
      </c>
      <c r="G326" s="230"/>
      <c r="H326" s="267">
        <v>5.75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219</v>
      </c>
      <c r="AU326" s="239" t="s">
        <v>85</v>
      </c>
      <c r="AV326" s="13" t="s">
        <v>85</v>
      </c>
      <c r="AW326" s="13" t="s">
        <v>6</v>
      </c>
      <c r="AX326" s="13" t="s">
        <v>83</v>
      </c>
      <c r="AY326" s="239" t="s">
        <v>211</v>
      </c>
    </row>
    <row r="327" spans="2:65" s="1" customFormat="1" ht="31.5" customHeight="1">
      <c r="B327" s="42"/>
      <c r="C327" s="205" t="s">
        <v>410</v>
      </c>
      <c r="D327" s="205" t="s">
        <v>213</v>
      </c>
      <c r="E327" s="206" t="s">
        <v>512</v>
      </c>
      <c r="F327" s="207" t="s">
        <v>513</v>
      </c>
      <c r="G327" s="208" t="s">
        <v>245</v>
      </c>
      <c r="H327" s="209">
        <v>0.115</v>
      </c>
      <c r="I327" s="210"/>
      <c r="J327" s="211">
        <f>ROUND(I327*H327,2)</f>
        <v>0</v>
      </c>
      <c r="K327" s="207" t="s">
        <v>217</v>
      </c>
      <c r="L327" s="62"/>
      <c r="M327" s="212" t="s">
        <v>21</v>
      </c>
      <c r="N327" s="213" t="s">
        <v>47</v>
      </c>
      <c r="O327" s="43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AR327" s="25" t="s">
        <v>309</v>
      </c>
      <c r="AT327" s="25" t="s">
        <v>213</v>
      </c>
      <c r="AU327" s="25" t="s">
        <v>85</v>
      </c>
      <c r="AY327" s="25" t="s">
        <v>211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25" t="s">
        <v>83</v>
      </c>
      <c r="BK327" s="216">
        <f>ROUND(I327*H327,2)</f>
        <v>0</v>
      </c>
      <c r="BL327" s="25" t="s">
        <v>309</v>
      </c>
      <c r="BM327" s="25" t="s">
        <v>2111</v>
      </c>
    </row>
    <row r="328" spans="2:65" s="11" customFormat="1" ht="29.85" customHeight="1">
      <c r="B328" s="188"/>
      <c r="C328" s="189"/>
      <c r="D328" s="202" t="s">
        <v>75</v>
      </c>
      <c r="E328" s="203" t="s">
        <v>515</v>
      </c>
      <c r="F328" s="203" t="s">
        <v>516</v>
      </c>
      <c r="G328" s="189"/>
      <c r="H328" s="189"/>
      <c r="I328" s="192"/>
      <c r="J328" s="204">
        <f>BK328</f>
        <v>0</v>
      </c>
      <c r="K328" s="189"/>
      <c r="L328" s="194"/>
      <c r="M328" s="195"/>
      <c r="N328" s="196"/>
      <c r="O328" s="196"/>
      <c r="P328" s="197">
        <f>SUM(P329:P372)</f>
        <v>0</v>
      </c>
      <c r="Q328" s="196"/>
      <c r="R328" s="197">
        <f>SUM(R329:R372)</f>
        <v>3.1104000000000003E-2</v>
      </c>
      <c r="S328" s="196"/>
      <c r="T328" s="198">
        <f>SUM(T329:T372)</f>
        <v>0.26304</v>
      </c>
      <c r="AR328" s="199" t="s">
        <v>85</v>
      </c>
      <c r="AT328" s="200" t="s">
        <v>75</v>
      </c>
      <c r="AU328" s="200" t="s">
        <v>83</v>
      </c>
      <c r="AY328" s="199" t="s">
        <v>211</v>
      </c>
      <c r="BK328" s="201">
        <f>SUM(BK329:BK372)</f>
        <v>0</v>
      </c>
    </row>
    <row r="329" spans="2:65" s="1" customFormat="1" ht="31.5" customHeight="1">
      <c r="B329" s="42"/>
      <c r="C329" s="205" t="s">
        <v>416</v>
      </c>
      <c r="D329" s="205" t="s">
        <v>213</v>
      </c>
      <c r="E329" s="206" t="s">
        <v>518</v>
      </c>
      <c r="F329" s="207" t="s">
        <v>519</v>
      </c>
      <c r="G329" s="208" t="s">
        <v>275</v>
      </c>
      <c r="H329" s="209">
        <v>10</v>
      </c>
      <c r="I329" s="210"/>
      <c r="J329" s="211">
        <f>ROUND(I329*H329,2)</f>
        <v>0</v>
      </c>
      <c r="K329" s="207" t="s">
        <v>217</v>
      </c>
      <c r="L329" s="62"/>
      <c r="M329" s="212" t="s">
        <v>21</v>
      </c>
      <c r="N329" s="213" t="s">
        <v>47</v>
      </c>
      <c r="O329" s="43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AR329" s="25" t="s">
        <v>309</v>
      </c>
      <c r="AT329" s="25" t="s">
        <v>213</v>
      </c>
      <c r="AU329" s="25" t="s">
        <v>85</v>
      </c>
      <c r="AY329" s="25" t="s">
        <v>211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25" t="s">
        <v>83</v>
      </c>
      <c r="BK329" s="216">
        <f>ROUND(I329*H329,2)</f>
        <v>0</v>
      </c>
      <c r="BL329" s="25" t="s">
        <v>309</v>
      </c>
      <c r="BM329" s="25" t="s">
        <v>2112</v>
      </c>
    </row>
    <row r="330" spans="2:65" s="12" customFormat="1" ht="13.5">
      <c r="B330" s="217"/>
      <c r="C330" s="218"/>
      <c r="D330" s="219" t="s">
        <v>219</v>
      </c>
      <c r="E330" s="220" t="s">
        <v>21</v>
      </c>
      <c r="F330" s="221" t="s">
        <v>391</v>
      </c>
      <c r="G330" s="218"/>
      <c r="H330" s="222" t="s">
        <v>21</v>
      </c>
      <c r="I330" s="223"/>
      <c r="J330" s="218"/>
      <c r="K330" s="218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219</v>
      </c>
      <c r="AU330" s="228" t="s">
        <v>85</v>
      </c>
      <c r="AV330" s="12" t="s">
        <v>83</v>
      </c>
      <c r="AW330" s="12" t="s">
        <v>39</v>
      </c>
      <c r="AX330" s="12" t="s">
        <v>76</v>
      </c>
      <c r="AY330" s="228" t="s">
        <v>211</v>
      </c>
    </row>
    <row r="331" spans="2:65" s="13" customFormat="1" ht="13.5">
      <c r="B331" s="229"/>
      <c r="C331" s="230"/>
      <c r="D331" s="219" t="s">
        <v>219</v>
      </c>
      <c r="E331" s="231" t="s">
        <v>21</v>
      </c>
      <c r="F331" s="232" t="s">
        <v>470</v>
      </c>
      <c r="G331" s="230"/>
      <c r="H331" s="233">
        <v>4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219</v>
      </c>
      <c r="AU331" s="239" t="s">
        <v>85</v>
      </c>
      <c r="AV331" s="13" t="s">
        <v>85</v>
      </c>
      <c r="AW331" s="13" t="s">
        <v>39</v>
      </c>
      <c r="AX331" s="13" t="s">
        <v>76</v>
      </c>
      <c r="AY331" s="239" t="s">
        <v>211</v>
      </c>
    </row>
    <row r="332" spans="2:65" s="14" customFormat="1" ht="13.5">
      <c r="B332" s="240"/>
      <c r="C332" s="241"/>
      <c r="D332" s="219" t="s">
        <v>219</v>
      </c>
      <c r="E332" s="242" t="s">
        <v>21</v>
      </c>
      <c r="F332" s="243" t="s">
        <v>222</v>
      </c>
      <c r="G332" s="241"/>
      <c r="H332" s="244">
        <v>4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219</v>
      </c>
      <c r="AU332" s="250" t="s">
        <v>85</v>
      </c>
      <c r="AV332" s="14" t="s">
        <v>93</v>
      </c>
      <c r="AW332" s="14" t="s">
        <v>39</v>
      </c>
      <c r="AX332" s="14" t="s">
        <v>76</v>
      </c>
      <c r="AY332" s="250" t="s">
        <v>211</v>
      </c>
    </row>
    <row r="333" spans="2:65" s="12" customFormat="1" ht="13.5">
      <c r="B333" s="217"/>
      <c r="C333" s="218"/>
      <c r="D333" s="219" t="s">
        <v>219</v>
      </c>
      <c r="E333" s="220" t="s">
        <v>21</v>
      </c>
      <c r="F333" s="221" t="s">
        <v>2076</v>
      </c>
      <c r="G333" s="218"/>
      <c r="H333" s="222" t="s">
        <v>21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219</v>
      </c>
      <c r="AU333" s="228" t="s">
        <v>85</v>
      </c>
      <c r="AV333" s="12" t="s">
        <v>83</v>
      </c>
      <c r="AW333" s="12" t="s">
        <v>39</v>
      </c>
      <c r="AX333" s="12" t="s">
        <v>76</v>
      </c>
      <c r="AY333" s="228" t="s">
        <v>211</v>
      </c>
    </row>
    <row r="334" spans="2:65" s="13" customFormat="1" ht="13.5">
      <c r="B334" s="229"/>
      <c r="C334" s="230"/>
      <c r="D334" s="219" t="s">
        <v>219</v>
      </c>
      <c r="E334" s="231" t="s">
        <v>21</v>
      </c>
      <c r="F334" s="232" t="s">
        <v>2077</v>
      </c>
      <c r="G334" s="230"/>
      <c r="H334" s="233">
        <v>6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AT334" s="239" t="s">
        <v>219</v>
      </c>
      <c r="AU334" s="239" t="s">
        <v>85</v>
      </c>
      <c r="AV334" s="13" t="s">
        <v>85</v>
      </c>
      <c r="AW334" s="13" t="s">
        <v>39</v>
      </c>
      <c r="AX334" s="13" t="s">
        <v>76</v>
      </c>
      <c r="AY334" s="239" t="s">
        <v>211</v>
      </c>
    </row>
    <row r="335" spans="2:65" s="14" customFormat="1" ht="13.5">
      <c r="B335" s="240"/>
      <c r="C335" s="241"/>
      <c r="D335" s="219" t="s">
        <v>219</v>
      </c>
      <c r="E335" s="242" t="s">
        <v>21</v>
      </c>
      <c r="F335" s="243" t="s">
        <v>222</v>
      </c>
      <c r="G335" s="241"/>
      <c r="H335" s="244">
        <v>6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219</v>
      </c>
      <c r="AU335" s="250" t="s">
        <v>85</v>
      </c>
      <c r="AV335" s="14" t="s">
        <v>93</v>
      </c>
      <c r="AW335" s="14" t="s">
        <v>39</v>
      </c>
      <c r="AX335" s="14" t="s">
        <v>76</v>
      </c>
      <c r="AY335" s="250" t="s">
        <v>211</v>
      </c>
    </row>
    <row r="336" spans="2:65" s="15" customFormat="1" ht="13.5">
      <c r="B336" s="251"/>
      <c r="C336" s="252"/>
      <c r="D336" s="262" t="s">
        <v>219</v>
      </c>
      <c r="E336" s="263" t="s">
        <v>21</v>
      </c>
      <c r="F336" s="264" t="s">
        <v>226</v>
      </c>
      <c r="G336" s="252"/>
      <c r="H336" s="265">
        <v>10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AT336" s="261" t="s">
        <v>219</v>
      </c>
      <c r="AU336" s="261" t="s">
        <v>85</v>
      </c>
      <c r="AV336" s="15" t="s">
        <v>100</v>
      </c>
      <c r="AW336" s="15" t="s">
        <v>39</v>
      </c>
      <c r="AX336" s="15" t="s">
        <v>83</v>
      </c>
      <c r="AY336" s="261" t="s">
        <v>211</v>
      </c>
    </row>
    <row r="337" spans="2:65" s="1" customFormat="1" ht="44.25" customHeight="1">
      <c r="B337" s="42"/>
      <c r="C337" s="205" t="s">
        <v>424</v>
      </c>
      <c r="D337" s="205" t="s">
        <v>213</v>
      </c>
      <c r="E337" s="206" t="s">
        <v>522</v>
      </c>
      <c r="F337" s="207" t="s">
        <v>523</v>
      </c>
      <c r="G337" s="208" t="s">
        <v>235</v>
      </c>
      <c r="H337" s="209">
        <v>1.8</v>
      </c>
      <c r="I337" s="210"/>
      <c r="J337" s="211">
        <f>ROUND(I337*H337,2)</f>
        <v>0</v>
      </c>
      <c r="K337" s="207" t="s">
        <v>217</v>
      </c>
      <c r="L337" s="62"/>
      <c r="M337" s="212" t="s">
        <v>21</v>
      </c>
      <c r="N337" s="213" t="s">
        <v>47</v>
      </c>
      <c r="O337" s="43"/>
      <c r="P337" s="214">
        <f>O337*H337</f>
        <v>0</v>
      </c>
      <c r="Q337" s="214">
        <v>0</v>
      </c>
      <c r="R337" s="214">
        <f>Q337*H337</f>
        <v>0</v>
      </c>
      <c r="S337" s="214">
        <v>2.8E-3</v>
      </c>
      <c r="T337" s="215">
        <f>S337*H337</f>
        <v>5.0400000000000002E-3</v>
      </c>
      <c r="AR337" s="25" t="s">
        <v>309</v>
      </c>
      <c r="AT337" s="25" t="s">
        <v>213</v>
      </c>
      <c r="AU337" s="25" t="s">
        <v>85</v>
      </c>
      <c r="AY337" s="25" t="s">
        <v>211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25" t="s">
        <v>83</v>
      </c>
      <c r="BK337" s="216">
        <f>ROUND(I337*H337,2)</f>
        <v>0</v>
      </c>
      <c r="BL337" s="25" t="s">
        <v>309</v>
      </c>
      <c r="BM337" s="25" t="s">
        <v>2113</v>
      </c>
    </row>
    <row r="338" spans="2:65" s="12" customFormat="1" ht="13.5">
      <c r="B338" s="217"/>
      <c r="C338" s="218"/>
      <c r="D338" s="219" t="s">
        <v>219</v>
      </c>
      <c r="E338" s="220" t="s">
        <v>21</v>
      </c>
      <c r="F338" s="221" t="s">
        <v>391</v>
      </c>
      <c r="G338" s="218"/>
      <c r="H338" s="222" t="s">
        <v>21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219</v>
      </c>
      <c r="AU338" s="228" t="s">
        <v>85</v>
      </c>
      <c r="AV338" s="12" t="s">
        <v>83</v>
      </c>
      <c r="AW338" s="12" t="s">
        <v>39</v>
      </c>
      <c r="AX338" s="12" t="s">
        <v>76</v>
      </c>
      <c r="AY338" s="228" t="s">
        <v>211</v>
      </c>
    </row>
    <row r="339" spans="2:65" s="13" customFormat="1" ht="13.5">
      <c r="B339" s="229"/>
      <c r="C339" s="230"/>
      <c r="D339" s="219" t="s">
        <v>219</v>
      </c>
      <c r="E339" s="231" t="s">
        <v>21</v>
      </c>
      <c r="F339" s="232" t="s">
        <v>465</v>
      </c>
      <c r="G339" s="230"/>
      <c r="H339" s="233">
        <v>0.72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219</v>
      </c>
      <c r="AU339" s="239" t="s">
        <v>85</v>
      </c>
      <c r="AV339" s="13" t="s">
        <v>85</v>
      </c>
      <c r="AW339" s="13" t="s">
        <v>39</v>
      </c>
      <c r="AX339" s="13" t="s">
        <v>76</v>
      </c>
      <c r="AY339" s="239" t="s">
        <v>211</v>
      </c>
    </row>
    <row r="340" spans="2:65" s="14" customFormat="1" ht="13.5">
      <c r="B340" s="240"/>
      <c r="C340" s="241"/>
      <c r="D340" s="219" t="s">
        <v>219</v>
      </c>
      <c r="E340" s="242" t="s">
        <v>21</v>
      </c>
      <c r="F340" s="243" t="s">
        <v>222</v>
      </c>
      <c r="G340" s="241"/>
      <c r="H340" s="244">
        <v>0.72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219</v>
      </c>
      <c r="AU340" s="250" t="s">
        <v>85</v>
      </c>
      <c r="AV340" s="14" t="s">
        <v>93</v>
      </c>
      <c r="AW340" s="14" t="s">
        <v>39</v>
      </c>
      <c r="AX340" s="14" t="s">
        <v>76</v>
      </c>
      <c r="AY340" s="250" t="s">
        <v>211</v>
      </c>
    </row>
    <row r="341" spans="2:65" s="12" customFormat="1" ht="13.5">
      <c r="B341" s="217"/>
      <c r="C341" s="218"/>
      <c r="D341" s="219" t="s">
        <v>219</v>
      </c>
      <c r="E341" s="220" t="s">
        <v>21</v>
      </c>
      <c r="F341" s="221" t="s">
        <v>2076</v>
      </c>
      <c r="G341" s="218"/>
      <c r="H341" s="222" t="s">
        <v>21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219</v>
      </c>
      <c r="AU341" s="228" t="s">
        <v>85</v>
      </c>
      <c r="AV341" s="12" t="s">
        <v>83</v>
      </c>
      <c r="AW341" s="12" t="s">
        <v>39</v>
      </c>
      <c r="AX341" s="12" t="s">
        <v>76</v>
      </c>
      <c r="AY341" s="228" t="s">
        <v>211</v>
      </c>
    </row>
    <row r="342" spans="2:65" s="13" customFormat="1" ht="13.5">
      <c r="B342" s="229"/>
      <c r="C342" s="230"/>
      <c r="D342" s="219" t="s">
        <v>219</v>
      </c>
      <c r="E342" s="231" t="s">
        <v>21</v>
      </c>
      <c r="F342" s="232" t="s">
        <v>2089</v>
      </c>
      <c r="G342" s="230"/>
      <c r="H342" s="233">
        <v>1.08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219</v>
      </c>
      <c r="AU342" s="239" t="s">
        <v>85</v>
      </c>
      <c r="AV342" s="13" t="s">
        <v>85</v>
      </c>
      <c r="AW342" s="13" t="s">
        <v>39</v>
      </c>
      <c r="AX342" s="13" t="s">
        <v>76</v>
      </c>
      <c r="AY342" s="239" t="s">
        <v>211</v>
      </c>
    </row>
    <row r="343" spans="2:65" s="14" customFormat="1" ht="13.5">
      <c r="B343" s="240"/>
      <c r="C343" s="241"/>
      <c r="D343" s="219" t="s">
        <v>219</v>
      </c>
      <c r="E343" s="242" t="s">
        <v>21</v>
      </c>
      <c r="F343" s="243" t="s">
        <v>222</v>
      </c>
      <c r="G343" s="241"/>
      <c r="H343" s="244">
        <v>1.08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AT343" s="250" t="s">
        <v>219</v>
      </c>
      <c r="AU343" s="250" t="s">
        <v>85</v>
      </c>
      <c r="AV343" s="14" t="s">
        <v>93</v>
      </c>
      <c r="AW343" s="14" t="s">
        <v>39</v>
      </c>
      <c r="AX343" s="14" t="s">
        <v>76</v>
      </c>
      <c r="AY343" s="250" t="s">
        <v>211</v>
      </c>
    </row>
    <row r="344" spans="2:65" s="15" customFormat="1" ht="13.5">
      <c r="B344" s="251"/>
      <c r="C344" s="252"/>
      <c r="D344" s="262" t="s">
        <v>219</v>
      </c>
      <c r="E344" s="263" t="s">
        <v>21</v>
      </c>
      <c r="F344" s="264" t="s">
        <v>226</v>
      </c>
      <c r="G344" s="252"/>
      <c r="H344" s="265">
        <v>1.8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AT344" s="261" t="s">
        <v>219</v>
      </c>
      <c r="AU344" s="261" t="s">
        <v>85</v>
      </c>
      <c r="AV344" s="15" t="s">
        <v>100</v>
      </c>
      <c r="AW344" s="15" t="s">
        <v>39</v>
      </c>
      <c r="AX344" s="15" t="s">
        <v>83</v>
      </c>
      <c r="AY344" s="261" t="s">
        <v>211</v>
      </c>
    </row>
    <row r="345" spans="2:65" s="1" customFormat="1" ht="44.25" customHeight="1">
      <c r="B345" s="42"/>
      <c r="C345" s="205" t="s">
        <v>428</v>
      </c>
      <c r="D345" s="205" t="s">
        <v>213</v>
      </c>
      <c r="E345" s="206" t="s">
        <v>526</v>
      </c>
      <c r="F345" s="207" t="s">
        <v>527</v>
      </c>
      <c r="G345" s="208" t="s">
        <v>235</v>
      </c>
      <c r="H345" s="209">
        <v>7.2</v>
      </c>
      <c r="I345" s="210"/>
      <c r="J345" s="211">
        <f>ROUND(I345*H345,2)</f>
        <v>0</v>
      </c>
      <c r="K345" s="207" t="s">
        <v>217</v>
      </c>
      <c r="L345" s="62"/>
      <c r="M345" s="212" t="s">
        <v>21</v>
      </c>
      <c r="N345" s="213" t="s">
        <v>47</v>
      </c>
      <c r="O345" s="43"/>
      <c r="P345" s="214">
        <f>O345*H345</f>
        <v>0</v>
      </c>
      <c r="Q345" s="214">
        <v>2.4000000000000001E-4</v>
      </c>
      <c r="R345" s="214">
        <f>Q345*H345</f>
        <v>1.7280000000000002E-3</v>
      </c>
      <c r="S345" s="214">
        <v>0</v>
      </c>
      <c r="T345" s="215">
        <f>S345*H345</f>
        <v>0</v>
      </c>
      <c r="AR345" s="25" t="s">
        <v>309</v>
      </c>
      <c r="AT345" s="25" t="s">
        <v>213</v>
      </c>
      <c r="AU345" s="25" t="s">
        <v>85</v>
      </c>
      <c r="AY345" s="25" t="s">
        <v>211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25" t="s">
        <v>83</v>
      </c>
      <c r="BK345" s="216">
        <f>ROUND(I345*H345,2)</f>
        <v>0</v>
      </c>
      <c r="BL345" s="25" t="s">
        <v>309</v>
      </c>
      <c r="BM345" s="25" t="s">
        <v>2114</v>
      </c>
    </row>
    <row r="346" spans="2:65" s="12" customFormat="1" ht="13.5">
      <c r="B346" s="217"/>
      <c r="C346" s="218"/>
      <c r="D346" s="219" t="s">
        <v>219</v>
      </c>
      <c r="E346" s="220" t="s">
        <v>21</v>
      </c>
      <c r="F346" s="221" t="s">
        <v>391</v>
      </c>
      <c r="G346" s="218"/>
      <c r="H346" s="222" t="s">
        <v>21</v>
      </c>
      <c r="I346" s="223"/>
      <c r="J346" s="218"/>
      <c r="K346" s="218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219</v>
      </c>
      <c r="AU346" s="228" t="s">
        <v>85</v>
      </c>
      <c r="AV346" s="12" t="s">
        <v>83</v>
      </c>
      <c r="AW346" s="12" t="s">
        <v>39</v>
      </c>
      <c r="AX346" s="12" t="s">
        <v>76</v>
      </c>
      <c r="AY346" s="228" t="s">
        <v>211</v>
      </c>
    </row>
    <row r="347" spans="2:65" s="13" customFormat="1" ht="13.5">
      <c r="B347" s="229"/>
      <c r="C347" s="230"/>
      <c r="D347" s="219" t="s">
        <v>219</v>
      </c>
      <c r="E347" s="231" t="s">
        <v>21</v>
      </c>
      <c r="F347" s="232" t="s">
        <v>529</v>
      </c>
      <c r="G347" s="230"/>
      <c r="H347" s="233">
        <v>2.88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219</v>
      </c>
      <c r="AU347" s="239" t="s">
        <v>85</v>
      </c>
      <c r="AV347" s="13" t="s">
        <v>85</v>
      </c>
      <c r="AW347" s="13" t="s">
        <v>39</v>
      </c>
      <c r="AX347" s="13" t="s">
        <v>76</v>
      </c>
      <c r="AY347" s="239" t="s">
        <v>211</v>
      </c>
    </row>
    <row r="348" spans="2:65" s="14" customFormat="1" ht="13.5">
      <c r="B348" s="240"/>
      <c r="C348" s="241"/>
      <c r="D348" s="219" t="s">
        <v>219</v>
      </c>
      <c r="E348" s="242" t="s">
        <v>21</v>
      </c>
      <c r="F348" s="243" t="s">
        <v>222</v>
      </c>
      <c r="G348" s="241"/>
      <c r="H348" s="244">
        <v>2.88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219</v>
      </c>
      <c r="AU348" s="250" t="s">
        <v>85</v>
      </c>
      <c r="AV348" s="14" t="s">
        <v>93</v>
      </c>
      <c r="AW348" s="14" t="s">
        <v>39</v>
      </c>
      <c r="AX348" s="14" t="s">
        <v>76</v>
      </c>
      <c r="AY348" s="250" t="s">
        <v>211</v>
      </c>
    </row>
    <row r="349" spans="2:65" s="12" customFormat="1" ht="13.5">
      <c r="B349" s="217"/>
      <c r="C349" s="218"/>
      <c r="D349" s="219" t="s">
        <v>219</v>
      </c>
      <c r="E349" s="220" t="s">
        <v>21</v>
      </c>
      <c r="F349" s="221" t="s">
        <v>2076</v>
      </c>
      <c r="G349" s="218"/>
      <c r="H349" s="222" t="s">
        <v>21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219</v>
      </c>
      <c r="AU349" s="228" t="s">
        <v>85</v>
      </c>
      <c r="AV349" s="12" t="s">
        <v>83</v>
      </c>
      <c r="AW349" s="12" t="s">
        <v>39</v>
      </c>
      <c r="AX349" s="12" t="s">
        <v>76</v>
      </c>
      <c r="AY349" s="228" t="s">
        <v>211</v>
      </c>
    </row>
    <row r="350" spans="2:65" s="13" customFormat="1" ht="13.5">
      <c r="B350" s="229"/>
      <c r="C350" s="230"/>
      <c r="D350" s="219" t="s">
        <v>219</v>
      </c>
      <c r="E350" s="231" t="s">
        <v>21</v>
      </c>
      <c r="F350" s="232" t="s">
        <v>2115</v>
      </c>
      <c r="G350" s="230"/>
      <c r="H350" s="233">
        <v>4.32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219</v>
      </c>
      <c r="AU350" s="239" t="s">
        <v>85</v>
      </c>
      <c r="AV350" s="13" t="s">
        <v>85</v>
      </c>
      <c r="AW350" s="13" t="s">
        <v>39</v>
      </c>
      <c r="AX350" s="13" t="s">
        <v>76</v>
      </c>
      <c r="AY350" s="239" t="s">
        <v>211</v>
      </c>
    </row>
    <row r="351" spans="2:65" s="14" customFormat="1" ht="13.5">
      <c r="B351" s="240"/>
      <c r="C351" s="241"/>
      <c r="D351" s="219" t="s">
        <v>219</v>
      </c>
      <c r="E351" s="242" t="s">
        <v>21</v>
      </c>
      <c r="F351" s="243" t="s">
        <v>222</v>
      </c>
      <c r="G351" s="241"/>
      <c r="H351" s="244">
        <v>4.32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AT351" s="250" t="s">
        <v>219</v>
      </c>
      <c r="AU351" s="250" t="s">
        <v>85</v>
      </c>
      <c r="AV351" s="14" t="s">
        <v>93</v>
      </c>
      <c r="AW351" s="14" t="s">
        <v>39</v>
      </c>
      <c r="AX351" s="14" t="s">
        <v>76</v>
      </c>
      <c r="AY351" s="250" t="s">
        <v>211</v>
      </c>
    </row>
    <row r="352" spans="2:65" s="15" customFormat="1" ht="13.5">
      <c r="B352" s="251"/>
      <c r="C352" s="252"/>
      <c r="D352" s="262" t="s">
        <v>219</v>
      </c>
      <c r="E352" s="263" t="s">
        <v>21</v>
      </c>
      <c r="F352" s="264" t="s">
        <v>226</v>
      </c>
      <c r="G352" s="252"/>
      <c r="H352" s="265">
        <v>7.2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AT352" s="261" t="s">
        <v>219</v>
      </c>
      <c r="AU352" s="261" t="s">
        <v>85</v>
      </c>
      <c r="AV352" s="15" t="s">
        <v>100</v>
      </c>
      <c r="AW352" s="15" t="s">
        <v>39</v>
      </c>
      <c r="AX352" s="15" t="s">
        <v>83</v>
      </c>
      <c r="AY352" s="261" t="s">
        <v>211</v>
      </c>
    </row>
    <row r="353" spans="2:65" s="1" customFormat="1" ht="31.5" customHeight="1">
      <c r="B353" s="42"/>
      <c r="C353" s="268" t="s">
        <v>436</v>
      </c>
      <c r="D353" s="268" t="s">
        <v>429</v>
      </c>
      <c r="E353" s="269" t="s">
        <v>531</v>
      </c>
      <c r="F353" s="270" t="s">
        <v>532</v>
      </c>
      <c r="G353" s="271" t="s">
        <v>235</v>
      </c>
      <c r="H353" s="272">
        <v>7.3440000000000003</v>
      </c>
      <c r="I353" s="273"/>
      <c r="J353" s="274">
        <f>ROUND(I353*H353,2)</f>
        <v>0</v>
      </c>
      <c r="K353" s="270" t="s">
        <v>217</v>
      </c>
      <c r="L353" s="275"/>
      <c r="M353" s="276" t="s">
        <v>21</v>
      </c>
      <c r="N353" s="277" t="s">
        <v>47</v>
      </c>
      <c r="O353" s="43"/>
      <c r="P353" s="214">
        <f>O353*H353</f>
        <v>0</v>
      </c>
      <c r="Q353" s="214">
        <v>4.0000000000000001E-3</v>
      </c>
      <c r="R353" s="214">
        <f>Q353*H353</f>
        <v>2.9376000000000003E-2</v>
      </c>
      <c r="S353" s="214">
        <v>0</v>
      </c>
      <c r="T353" s="215">
        <f>S353*H353</f>
        <v>0</v>
      </c>
      <c r="AR353" s="25" t="s">
        <v>424</v>
      </c>
      <c r="AT353" s="25" t="s">
        <v>429</v>
      </c>
      <c r="AU353" s="25" t="s">
        <v>85</v>
      </c>
      <c r="AY353" s="25" t="s">
        <v>211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25" t="s">
        <v>83</v>
      </c>
      <c r="BK353" s="216">
        <f>ROUND(I353*H353,2)</f>
        <v>0</v>
      </c>
      <c r="BL353" s="25" t="s">
        <v>309</v>
      </c>
      <c r="BM353" s="25" t="s">
        <v>2116</v>
      </c>
    </row>
    <row r="354" spans="2:65" s="1" customFormat="1" ht="27">
      <c r="B354" s="42"/>
      <c r="C354" s="64"/>
      <c r="D354" s="219" t="s">
        <v>433</v>
      </c>
      <c r="E354" s="64"/>
      <c r="F354" s="278" t="s">
        <v>534</v>
      </c>
      <c r="G354" s="64"/>
      <c r="H354" s="64"/>
      <c r="I354" s="173"/>
      <c r="J354" s="64"/>
      <c r="K354" s="64"/>
      <c r="L354" s="62"/>
      <c r="M354" s="279"/>
      <c r="N354" s="43"/>
      <c r="O354" s="43"/>
      <c r="P354" s="43"/>
      <c r="Q354" s="43"/>
      <c r="R354" s="43"/>
      <c r="S354" s="43"/>
      <c r="T354" s="79"/>
      <c r="AT354" s="25" t="s">
        <v>433</v>
      </c>
      <c r="AU354" s="25" t="s">
        <v>85</v>
      </c>
    </row>
    <row r="355" spans="2:65" s="13" customFormat="1" ht="13.5">
      <c r="B355" s="229"/>
      <c r="C355" s="230"/>
      <c r="D355" s="262" t="s">
        <v>219</v>
      </c>
      <c r="E355" s="230"/>
      <c r="F355" s="266" t="s">
        <v>2117</v>
      </c>
      <c r="G355" s="230"/>
      <c r="H355" s="267">
        <v>7.3440000000000003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219</v>
      </c>
      <c r="AU355" s="239" t="s">
        <v>85</v>
      </c>
      <c r="AV355" s="13" t="s">
        <v>85</v>
      </c>
      <c r="AW355" s="13" t="s">
        <v>6</v>
      </c>
      <c r="AX355" s="13" t="s">
        <v>83</v>
      </c>
      <c r="AY355" s="239" t="s">
        <v>211</v>
      </c>
    </row>
    <row r="356" spans="2:65" s="1" customFormat="1" ht="44.25" customHeight="1">
      <c r="B356" s="42"/>
      <c r="C356" s="205" t="s">
        <v>440</v>
      </c>
      <c r="D356" s="205" t="s">
        <v>213</v>
      </c>
      <c r="E356" s="206" t="s">
        <v>537</v>
      </c>
      <c r="F356" s="207" t="s">
        <v>538</v>
      </c>
      <c r="G356" s="208" t="s">
        <v>235</v>
      </c>
      <c r="H356" s="209">
        <v>1.8</v>
      </c>
      <c r="I356" s="210"/>
      <c r="J356" s="211">
        <f>ROUND(I356*H356,2)</f>
        <v>0</v>
      </c>
      <c r="K356" s="207" t="s">
        <v>217</v>
      </c>
      <c r="L356" s="62"/>
      <c r="M356" s="212" t="s">
        <v>21</v>
      </c>
      <c r="N356" s="213" t="s">
        <v>47</v>
      </c>
      <c r="O356" s="43"/>
      <c r="P356" s="214">
        <f>O356*H356</f>
        <v>0</v>
      </c>
      <c r="Q356" s="214">
        <v>0</v>
      </c>
      <c r="R356" s="214">
        <f>Q356*H356</f>
        <v>0</v>
      </c>
      <c r="S356" s="214">
        <v>0.13500000000000001</v>
      </c>
      <c r="T356" s="215">
        <f>S356*H356</f>
        <v>0.24300000000000002</v>
      </c>
      <c r="AR356" s="25" t="s">
        <v>309</v>
      </c>
      <c r="AT356" s="25" t="s">
        <v>213</v>
      </c>
      <c r="AU356" s="25" t="s">
        <v>85</v>
      </c>
      <c r="AY356" s="25" t="s">
        <v>211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25" t="s">
        <v>83</v>
      </c>
      <c r="BK356" s="216">
        <f>ROUND(I356*H356,2)</f>
        <v>0</v>
      </c>
      <c r="BL356" s="25" t="s">
        <v>309</v>
      </c>
      <c r="BM356" s="25" t="s">
        <v>2118</v>
      </c>
    </row>
    <row r="357" spans="2:65" s="12" customFormat="1" ht="13.5">
      <c r="B357" s="217"/>
      <c r="C357" s="218"/>
      <c r="D357" s="219" t="s">
        <v>219</v>
      </c>
      <c r="E357" s="220" t="s">
        <v>21</v>
      </c>
      <c r="F357" s="221" t="s">
        <v>391</v>
      </c>
      <c r="G357" s="218"/>
      <c r="H357" s="222" t="s">
        <v>21</v>
      </c>
      <c r="I357" s="223"/>
      <c r="J357" s="218"/>
      <c r="K357" s="218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219</v>
      </c>
      <c r="AU357" s="228" t="s">
        <v>85</v>
      </c>
      <c r="AV357" s="12" t="s">
        <v>83</v>
      </c>
      <c r="AW357" s="12" t="s">
        <v>39</v>
      </c>
      <c r="AX357" s="12" t="s">
        <v>76</v>
      </c>
      <c r="AY357" s="228" t="s">
        <v>211</v>
      </c>
    </row>
    <row r="358" spans="2:65" s="13" customFormat="1" ht="13.5">
      <c r="B358" s="229"/>
      <c r="C358" s="230"/>
      <c r="D358" s="219" t="s">
        <v>219</v>
      </c>
      <c r="E358" s="231" t="s">
        <v>21</v>
      </c>
      <c r="F358" s="232" t="s">
        <v>465</v>
      </c>
      <c r="G358" s="230"/>
      <c r="H358" s="233">
        <v>0.72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219</v>
      </c>
      <c r="AU358" s="239" t="s">
        <v>85</v>
      </c>
      <c r="AV358" s="13" t="s">
        <v>85</v>
      </c>
      <c r="AW358" s="13" t="s">
        <v>39</v>
      </c>
      <c r="AX358" s="13" t="s">
        <v>76</v>
      </c>
      <c r="AY358" s="239" t="s">
        <v>211</v>
      </c>
    </row>
    <row r="359" spans="2:65" s="14" customFormat="1" ht="13.5">
      <c r="B359" s="240"/>
      <c r="C359" s="241"/>
      <c r="D359" s="219" t="s">
        <v>219</v>
      </c>
      <c r="E359" s="242" t="s">
        <v>21</v>
      </c>
      <c r="F359" s="243" t="s">
        <v>222</v>
      </c>
      <c r="G359" s="241"/>
      <c r="H359" s="244">
        <v>0.72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AT359" s="250" t="s">
        <v>219</v>
      </c>
      <c r="AU359" s="250" t="s">
        <v>85</v>
      </c>
      <c r="AV359" s="14" t="s">
        <v>93</v>
      </c>
      <c r="AW359" s="14" t="s">
        <v>39</v>
      </c>
      <c r="AX359" s="14" t="s">
        <v>76</v>
      </c>
      <c r="AY359" s="250" t="s">
        <v>211</v>
      </c>
    </row>
    <row r="360" spans="2:65" s="12" customFormat="1" ht="13.5">
      <c r="B360" s="217"/>
      <c r="C360" s="218"/>
      <c r="D360" s="219" t="s">
        <v>219</v>
      </c>
      <c r="E360" s="220" t="s">
        <v>21</v>
      </c>
      <c r="F360" s="221" t="s">
        <v>2076</v>
      </c>
      <c r="G360" s="218"/>
      <c r="H360" s="222" t="s">
        <v>21</v>
      </c>
      <c r="I360" s="223"/>
      <c r="J360" s="218"/>
      <c r="K360" s="218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219</v>
      </c>
      <c r="AU360" s="228" t="s">
        <v>85</v>
      </c>
      <c r="AV360" s="12" t="s">
        <v>83</v>
      </c>
      <c r="AW360" s="12" t="s">
        <v>39</v>
      </c>
      <c r="AX360" s="12" t="s">
        <v>76</v>
      </c>
      <c r="AY360" s="228" t="s">
        <v>211</v>
      </c>
    </row>
    <row r="361" spans="2:65" s="13" customFormat="1" ht="13.5">
      <c r="B361" s="229"/>
      <c r="C361" s="230"/>
      <c r="D361" s="219" t="s">
        <v>219</v>
      </c>
      <c r="E361" s="231" t="s">
        <v>21</v>
      </c>
      <c r="F361" s="232" t="s">
        <v>2089</v>
      </c>
      <c r="G361" s="230"/>
      <c r="H361" s="233">
        <v>1.08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219</v>
      </c>
      <c r="AU361" s="239" t="s">
        <v>85</v>
      </c>
      <c r="AV361" s="13" t="s">
        <v>85</v>
      </c>
      <c r="AW361" s="13" t="s">
        <v>39</v>
      </c>
      <c r="AX361" s="13" t="s">
        <v>76</v>
      </c>
      <c r="AY361" s="239" t="s">
        <v>211</v>
      </c>
    </row>
    <row r="362" spans="2:65" s="14" customFormat="1" ht="13.5">
      <c r="B362" s="240"/>
      <c r="C362" s="241"/>
      <c r="D362" s="219" t="s">
        <v>219</v>
      </c>
      <c r="E362" s="242" t="s">
        <v>21</v>
      </c>
      <c r="F362" s="243" t="s">
        <v>222</v>
      </c>
      <c r="G362" s="241"/>
      <c r="H362" s="244">
        <v>1.08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219</v>
      </c>
      <c r="AU362" s="250" t="s">
        <v>85</v>
      </c>
      <c r="AV362" s="14" t="s">
        <v>93</v>
      </c>
      <c r="AW362" s="14" t="s">
        <v>39</v>
      </c>
      <c r="AX362" s="14" t="s">
        <v>76</v>
      </c>
      <c r="AY362" s="250" t="s">
        <v>211</v>
      </c>
    </row>
    <row r="363" spans="2:65" s="15" customFormat="1" ht="13.5">
      <c r="B363" s="251"/>
      <c r="C363" s="252"/>
      <c r="D363" s="262" t="s">
        <v>219</v>
      </c>
      <c r="E363" s="263" t="s">
        <v>21</v>
      </c>
      <c r="F363" s="264" t="s">
        <v>226</v>
      </c>
      <c r="G363" s="252"/>
      <c r="H363" s="265">
        <v>1.8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AT363" s="261" t="s">
        <v>219</v>
      </c>
      <c r="AU363" s="261" t="s">
        <v>85</v>
      </c>
      <c r="AV363" s="15" t="s">
        <v>100</v>
      </c>
      <c r="AW363" s="15" t="s">
        <v>39</v>
      </c>
      <c r="AX363" s="15" t="s">
        <v>83</v>
      </c>
      <c r="AY363" s="261" t="s">
        <v>211</v>
      </c>
    </row>
    <row r="364" spans="2:65" s="1" customFormat="1" ht="31.5" customHeight="1">
      <c r="B364" s="42"/>
      <c r="C364" s="205" t="s">
        <v>446</v>
      </c>
      <c r="D364" s="205" t="s">
        <v>213</v>
      </c>
      <c r="E364" s="206" t="s">
        <v>541</v>
      </c>
      <c r="F364" s="207" t="s">
        <v>542</v>
      </c>
      <c r="G364" s="208" t="s">
        <v>275</v>
      </c>
      <c r="H364" s="209">
        <v>5</v>
      </c>
      <c r="I364" s="210"/>
      <c r="J364" s="211">
        <f>ROUND(I364*H364,2)</f>
        <v>0</v>
      </c>
      <c r="K364" s="207" t="s">
        <v>217</v>
      </c>
      <c r="L364" s="62"/>
      <c r="M364" s="212" t="s">
        <v>21</v>
      </c>
      <c r="N364" s="213" t="s">
        <v>47</v>
      </c>
      <c r="O364" s="43"/>
      <c r="P364" s="214">
        <f>O364*H364</f>
        <v>0</v>
      </c>
      <c r="Q364" s="214">
        <v>0</v>
      </c>
      <c r="R364" s="214">
        <f>Q364*H364</f>
        <v>0</v>
      </c>
      <c r="S364" s="214">
        <v>3.0000000000000001E-3</v>
      </c>
      <c r="T364" s="215">
        <f>S364*H364</f>
        <v>1.4999999999999999E-2</v>
      </c>
      <c r="AR364" s="25" t="s">
        <v>309</v>
      </c>
      <c r="AT364" s="25" t="s">
        <v>213</v>
      </c>
      <c r="AU364" s="25" t="s">
        <v>85</v>
      </c>
      <c r="AY364" s="25" t="s">
        <v>211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25" t="s">
        <v>83</v>
      </c>
      <c r="BK364" s="216">
        <f>ROUND(I364*H364,2)</f>
        <v>0</v>
      </c>
      <c r="BL364" s="25" t="s">
        <v>309</v>
      </c>
      <c r="BM364" s="25" t="s">
        <v>2119</v>
      </c>
    </row>
    <row r="365" spans="2:65" s="12" customFormat="1" ht="13.5">
      <c r="B365" s="217"/>
      <c r="C365" s="218"/>
      <c r="D365" s="219" t="s">
        <v>219</v>
      </c>
      <c r="E365" s="220" t="s">
        <v>21</v>
      </c>
      <c r="F365" s="221" t="s">
        <v>391</v>
      </c>
      <c r="G365" s="218"/>
      <c r="H365" s="222" t="s">
        <v>21</v>
      </c>
      <c r="I365" s="223"/>
      <c r="J365" s="218"/>
      <c r="K365" s="218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219</v>
      </c>
      <c r="AU365" s="228" t="s">
        <v>85</v>
      </c>
      <c r="AV365" s="12" t="s">
        <v>83</v>
      </c>
      <c r="AW365" s="12" t="s">
        <v>39</v>
      </c>
      <c r="AX365" s="12" t="s">
        <v>76</v>
      </c>
      <c r="AY365" s="228" t="s">
        <v>211</v>
      </c>
    </row>
    <row r="366" spans="2:65" s="13" customFormat="1" ht="13.5">
      <c r="B366" s="229"/>
      <c r="C366" s="230"/>
      <c r="D366" s="219" t="s">
        <v>219</v>
      </c>
      <c r="E366" s="231" t="s">
        <v>21</v>
      </c>
      <c r="F366" s="232" t="s">
        <v>85</v>
      </c>
      <c r="G366" s="230"/>
      <c r="H366" s="233">
        <v>2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AT366" s="239" t="s">
        <v>219</v>
      </c>
      <c r="AU366" s="239" t="s">
        <v>85</v>
      </c>
      <c r="AV366" s="13" t="s">
        <v>85</v>
      </c>
      <c r="AW366" s="13" t="s">
        <v>39</v>
      </c>
      <c r="AX366" s="13" t="s">
        <v>76</v>
      </c>
      <c r="AY366" s="239" t="s">
        <v>211</v>
      </c>
    </row>
    <row r="367" spans="2:65" s="14" customFormat="1" ht="13.5">
      <c r="B367" s="240"/>
      <c r="C367" s="241"/>
      <c r="D367" s="219" t="s">
        <v>219</v>
      </c>
      <c r="E367" s="242" t="s">
        <v>21</v>
      </c>
      <c r="F367" s="243" t="s">
        <v>222</v>
      </c>
      <c r="G367" s="241"/>
      <c r="H367" s="244">
        <v>2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AT367" s="250" t="s">
        <v>219</v>
      </c>
      <c r="AU367" s="250" t="s">
        <v>85</v>
      </c>
      <c r="AV367" s="14" t="s">
        <v>93</v>
      </c>
      <c r="AW367" s="14" t="s">
        <v>39</v>
      </c>
      <c r="AX367" s="14" t="s">
        <v>76</v>
      </c>
      <c r="AY367" s="250" t="s">
        <v>211</v>
      </c>
    </row>
    <row r="368" spans="2:65" s="12" customFormat="1" ht="13.5">
      <c r="B368" s="217"/>
      <c r="C368" s="218"/>
      <c r="D368" s="219" t="s">
        <v>219</v>
      </c>
      <c r="E368" s="220" t="s">
        <v>21</v>
      </c>
      <c r="F368" s="221" t="s">
        <v>2076</v>
      </c>
      <c r="G368" s="218"/>
      <c r="H368" s="222" t="s">
        <v>21</v>
      </c>
      <c r="I368" s="223"/>
      <c r="J368" s="218"/>
      <c r="K368" s="218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219</v>
      </c>
      <c r="AU368" s="228" t="s">
        <v>85</v>
      </c>
      <c r="AV368" s="12" t="s">
        <v>83</v>
      </c>
      <c r="AW368" s="12" t="s">
        <v>39</v>
      </c>
      <c r="AX368" s="12" t="s">
        <v>76</v>
      </c>
      <c r="AY368" s="228" t="s">
        <v>211</v>
      </c>
    </row>
    <row r="369" spans="2:65" s="13" customFormat="1" ht="13.5">
      <c r="B369" s="229"/>
      <c r="C369" s="230"/>
      <c r="D369" s="219" t="s">
        <v>219</v>
      </c>
      <c r="E369" s="231" t="s">
        <v>21</v>
      </c>
      <c r="F369" s="232" t="s">
        <v>93</v>
      </c>
      <c r="G369" s="230"/>
      <c r="H369" s="233">
        <v>3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AT369" s="239" t="s">
        <v>219</v>
      </c>
      <c r="AU369" s="239" t="s">
        <v>85</v>
      </c>
      <c r="AV369" s="13" t="s">
        <v>85</v>
      </c>
      <c r="AW369" s="13" t="s">
        <v>39</v>
      </c>
      <c r="AX369" s="13" t="s">
        <v>76</v>
      </c>
      <c r="AY369" s="239" t="s">
        <v>211</v>
      </c>
    </row>
    <row r="370" spans="2:65" s="14" customFormat="1" ht="13.5">
      <c r="B370" s="240"/>
      <c r="C370" s="241"/>
      <c r="D370" s="219" t="s">
        <v>219</v>
      </c>
      <c r="E370" s="242" t="s">
        <v>21</v>
      </c>
      <c r="F370" s="243" t="s">
        <v>222</v>
      </c>
      <c r="G370" s="241"/>
      <c r="H370" s="244">
        <v>3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219</v>
      </c>
      <c r="AU370" s="250" t="s">
        <v>85</v>
      </c>
      <c r="AV370" s="14" t="s">
        <v>93</v>
      </c>
      <c r="AW370" s="14" t="s">
        <v>39</v>
      </c>
      <c r="AX370" s="14" t="s">
        <v>76</v>
      </c>
      <c r="AY370" s="250" t="s">
        <v>211</v>
      </c>
    </row>
    <row r="371" spans="2:65" s="15" customFormat="1" ht="13.5">
      <c r="B371" s="251"/>
      <c r="C371" s="252"/>
      <c r="D371" s="262" t="s">
        <v>219</v>
      </c>
      <c r="E371" s="263" t="s">
        <v>21</v>
      </c>
      <c r="F371" s="264" t="s">
        <v>226</v>
      </c>
      <c r="G371" s="252"/>
      <c r="H371" s="265">
        <v>5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AT371" s="261" t="s">
        <v>219</v>
      </c>
      <c r="AU371" s="261" t="s">
        <v>85</v>
      </c>
      <c r="AV371" s="15" t="s">
        <v>100</v>
      </c>
      <c r="AW371" s="15" t="s">
        <v>39</v>
      </c>
      <c r="AX371" s="15" t="s">
        <v>83</v>
      </c>
      <c r="AY371" s="261" t="s">
        <v>211</v>
      </c>
    </row>
    <row r="372" spans="2:65" s="1" customFormat="1" ht="31.5" customHeight="1">
      <c r="B372" s="42"/>
      <c r="C372" s="205" t="s">
        <v>451</v>
      </c>
      <c r="D372" s="205" t="s">
        <v>213</v>
      </c>
      <c r="E372" s="206" t="s">
        <v>545</v>
      </c>
      <c r="F372" s="207" t="s">
        <v>546</v>
      </c>
      <c r="G372" s="208" t="s">
        <v>245</v>
      </c>
      <c r="H372" s="209">
        <v>3.1E-2</v>
      </c>
      <c r="I372" s="210"/>
      <c r="J372" s="211">
        <f>ROUND(I372*H372,2)</f>
        <v>0</v>
      </c>
      <c r="K372" s="207" t="s">
        <v>217</v>
      </c>
      <c r="L372" s="62"/>
      <c r="M372" s="212" t="s">
        <v>21</v>
      </c>
      <c r="N372" s="213" t="s">
        <v>47</v>
      </c>
      <c r="O372" s="43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AR372" s="25" t="s">
        <v>309</v>
      </c>
      <c r="AT372" s="25" t="s">
        <v>213</v>
      </c>
      <c r="AU372" s="25" t="s">
        <v>85</v>
      </c>
      <c r="AY372" s="25" t="s">
        <v>211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25" t="s">
        <v>83</v>
      </c>
      <c r="BK372" s="216">
        <f>ROUND(I372*H372,2)</f>
        <v>0</v>
      </c>
      <c r="BL372" s="25" t="s">
        <v>309</v>
      </c>
      <c r="BM372" s="25" t="s">
        <v>2120</v>
      </c>
    </row>
    <row r="373" spans="2:65" s="11" customFormat="1" ht="29.85" customHeight="1">
      <c r="B373" s="188"/>
      <c r="C373" s="189"/>
      <c r="D373" s="202" t="s">
        <v>75</v>
      </c>
      <c r="E373" s="203" t="s">
        <v>2121</v>
      </c>
      <c r="F373" s="203" t="s">
        <v>2122</v>
      </c>
      <c r="G373" s="189"/>
      <c r="H373" s="189"/>
      <c r="I373" s="192"/>
      <c r="J373" s="204">
        <f>BK373</f>
        <v>0</v>
      </c>
      <c r="K373" s="189"/>
      <c r="L373" s="194"/>
      <c r="M373" s="195"/>
      <c r="N373" s="196"/>
      <c r="O373" s="196"/>
      <c r="P373" s="197">
        <f>SUM(P374:P376)</f>
        <v>0</v>
      </c>
      <c r="Q373" s="196"/>
      <c r="R373" s="197">
        <f>SUM(R374:R376)</f>
        <v>0</v>
      </c>
      <c r="S373" s="196"/>
      <c r="T373" s="198">
        <f>SUM(T374:T376)</f>
        <v>0</v>
      </c>
      <c r="AR373" s="199" t="s">
        <v>85</v>
      </c>
      <c r="AT373" s="200" t="s">
        <v>75</v>
      </c>
      <c r="AU373" s="200" t="s">
        <v>83</v>
      </c>
      <c r="AY373" s="199" t="s">
        <v>211</v>
      </c>
      <c r="BK373" s="201">
        <f>SUM(BK374:BK376)</f>
        <v>0</v>
      </c>
    </row>
    <row r="374" spans="2:65" s="1" customFormat="1" ht="22.5" customHeight="1">
      <c r="B374" s="42"/>
      <c r="C374" s="205" t="s">
        <v>455</v>
      </c>
      <c r="D374" s="205" t="s">
        <v>213</v>
      </c>
      <c r="E374" s="206" t="s">
        <v>2123</v>
      </c>
      <c r="F374" s="207" t="s">
        <v>2124</v>
      </c>
      <c r="G374" s="208" t="s">
        <v>275</v>
      </c>
      <c r="H374" s="209">
        <v>3</v>
      </c>
      <c r="I374" s="210"/>
      <c r="J374" s="211">
        <f>ROUND(I374*H374,2)</f>
        <v>0</v>
      </c>
      <c r="K374" s="207" t="s">
        <v>21</v>
      </c>
      <c r="L374" s="62"/>
      <c r="M374" s="212" t="s">
        <v>21</v>
      </c>
      <c r="N374" s="213" t="s">
        <v>47</v>
      </c>
      <c r="O374" s="43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AR374" s="25" t="s">
        <v>309</v>
      </c>
      <c r="AT374" s="25" t="s">
        <v>213</v>
      </c>
      <c r="AU374" s="25" t="s">
        <v>85</v>
      </c>
      <c r="AY374" s="25" t="s">
        <v>211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25" t="s">
        <v>83</v>
      </c>
      <c r="BK374" s="216">
        <f>ROUND(I374*H374,2)</f>
        <v>0</v>
      </c>
      <c r="BL374" s="25" t="s">
        <v>309</v>
      </c>
      <c r="BM374" s="25" t="s">
        <v>2125</v>
      </c>
    </row>
    <row r="375" spans="2:65" s="1" customFormat="1" ht="31.5" customHeight="1">
      <c r="B375" s="42"/>
      <c r="C375" s="268" t="s">
        <v>461</v>
      </c>
      <c r="D375" s="268" t="s">
        <v>429</v>
      </c>
      <c r="E375" s="269" t="s">
        <v>2126</v>
      </c>
      <c r="F375" s="270" t="s">
        <v>2127</v>
      </c>
      <c r="G375" s="271" t="s">
        <v>553</v>
      </c>
      <c r="H375" s="272">
        <v>3</v>
      </c>
      <c r="I375" s="273"/>
      <c r="J375" s="274">
        <f>ROUND(I375*H375,2)</f>
        <v>0</v>
      </c>
      <c r="K375" s="270" t="s">
        <v>21</v>
      </c>
      <c r="L375" s="275"/>
      <c r="M375" s="276" t="s">
        <v>21</v>
      </c>
      <c r="N375" s="277" t="s">
        <v>47</v>
      </c>
      <c r="O375" s="43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AR375" s="25" t="s">
        <v>424</v>
      </c>
      <c r="AT375" s="25" t="s">
        <v>429</v>
      </c>
      <c r="AU375" s="25" t="s">
        <v>85</v>
      </c>
      <c r="AY375" s="25" t="s">
        <v>211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25" t="s">
        <v>83</v>
      </c>
      <c r="BK375" s="216">
        <f>ROUND(I375*H375,2)</f>
        <v>0</v>
      </c>
      <c r="BL375" s="25" t="s">
        <v>309</v>
      </c>
      <c r="BM375" s="25" t="s">
        <v>2128</v>
      </c>
    </row>
    <row r="376" spans="2:65" s="1" customFormat="1" ht="31.5" customHeight="1">
      <c r="B376" s="42"/>
      <c r="C376" s="205" t="s">
        <v>466</v>
      </c>
      <c r="D376" s="205" t="s">
        <v>213</v>
      </c>
      <c r="E376" s="206" t="s">
        <v>2129</v>
      </c>
      <c r="F376" s="207" t="s">
        <v>2130</v>
      </c>
      <c r="G376" s="208" t="s">
        <v>1460</v>
      </c>
      <c r="H376" s="287"/>
      <c r="I376" s="210"/>
      <c r="J376" s="211">
        <f>ROUND(I376*H376,2)</f>
        <v>0</v>
      </c>
      <c r="K376" s="207" t="s">
        <v>217</v>
      </c>
      <c r="L376" s="62"/>
      <c r="M376" s="212" t="s">
        <v>21</v>
      </c>
      <c r="N376" s="213" t="s">
        <v>47</v>
      </c>
      <c r="O376" s="43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AR376" s="25" t="s">
        <v>309</v>
      </c>
      <c r="AT376" s="25" t="s">
        <v>213</v>
      </c>
      <c r="AU376" s="25" t="s">
        <v>85</v>
      </c>
      <c r="AY376" s="25" t="s">
        <v>211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25" t="s">
        <v>83</v>
      </c>
      <c r="BK376" s="216">
        <f>ROUND(I376*H376,2)</f>
        <v>0</v>
      </c>
      <c r="BL376" s="25" t="s">
        <v>309</v>
      </c>
      <c r="BM376" s="25" t="s">
        <v>2131</v>
      </c>
    </row>
    <row r="377" spans="2:65" s="11" customFormat="1" ht="29.85" customHeight="1">
      <c r="B377" s="188"/>
      <c r="C377" s="189"/>
      <c r="D377" s="202" t="s">
        <v>75</v>
      </c>
      <c r="E377" s="203" t="s">
        <v>2132</v>
      </c>
      <c r="F377" s="203" t="s">
        <v>2133</v>
      </c>
      <c r="G377" s="189"/>
      <c r="H377" s="189"/>
      <c r="I377" s="192"/>
      <c r="J377" s="204">
        <f>BK377</f>
        <v>0</v>
      </c>
      <c r="K377" s="189"/>
      <c r="L377" s="194"/>
      <c r="M377" s="195"/>
      <c r="N377" s="196"/>
      <c r="O377" s="196"/>
      <c r="P377" s="197">
        <f>SUM(P378:P452)</f>
        <v>0</v>
      </c>
      <c r="Q377" s="196"/>
      <c r="R377" s="197">
        <f>SUM(R378:R452)</f>
        <v>0.44330649999999999</v>
      </c>
      <c r="S377" s="196"/>
      <c r="T377" s="198">
        <f>SUM(T378:T452)</f>
        <v>0</v>
      </c>
      <c r="AR377" s="199" t="s">
        <v>85</v>
      </c>
      <c r="AT377" s="200" t="s">
        <v>75</v>
      </c>
      <c r="AU377" s="200" t="s">
        <v>83</v>
      </c>
      <c r="AY377" s="199" t="s">
        <v>211</v>
      </c>
      <c r="BK377" s="201">
        <f>SUM(BK378:BK452)</f>
        <v>0</v>
      </c>
    </row>
    <row r="378" spans="2:65" s="1" customFormat="1" ht="44.25" customHeight="1">
      <c r="B378" s="42"/>
      <c r="C378" s="205" t="s">
        <v>471</v>
      </c>
      <c r="D378" s="205" t="s">
        <v>213</v>
      </c>
      <c r="E378" s="206" t="s">
        <v>2134</v>
      </c>
      <c r="F378" s="207" t="s">
        <v>2135</v>
      </c>
      <c r="G378" s="208" t="s">
        <v>235</v>
      </c>
      <c r="H378" s="209">
        <v>5.59</v>
      </c>
      <c r="I378" s="210"/>
      <c r="J378" s="211">
        <f>ROUND(I378*H378,2)</f>
        <v>0</v>
      </c>
      <c r="K378" s="207" t="s">
        <v>217</v>
      </c>
      <c r="L378" s="62"/>
      <c r="M378" s="212" t="s">
        <v>21</v>
      </c>
      <c r="N378" s="213" t="s">
        <v>47</v>
      </c>
      <c r="O378" s="43"/>
      <c r="P378" s="214">
        <f>O378*H378</f>
        <v>0</v>
      </c>
      <c r="Q378" s="214">
        <v>2.5669999999999998E-2</v>
      </c>
      <c r="R378" s="214">
        <f>Q378*H378</f>
        <v>0.14349529999999999</v>
      </c>
      <c r="S378" s="214">
        <v>0</v>
      </c>
      <c r="T378" s="215">
        <f>S378*H378</f>
        <v>0</v>
      </c>
      <c r="AR378" s="25" t="s">
        <v>309</v>
      </c>
      <c r="AT378" s="25" t="s">
        <v>213</v>
      </c>
      <c r="AU378" s="25" t="s">
        <v>85</v>
      </c>
      <c r="AY378" s="25" t="s">
        <v>211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25" t="s">
        <v>83</v>
      </c>
      <c r="BK378" s="216">
        <f>ROUND(I378*H378,2)</f>
        <v>0</v>
      </c>
      <c r="BL378" s="25" t="s">
        <v>309</v>
      </c>
      <c r="BM378" s="25" t="s">
        <v>2136</v>
      </c>
    </row>
    <row r="379" spans="2:65" s="13" customFormat="1" ht="13.5">
      <c r="B379" s="229"/>
      <c r="C379" s="230"/>
      <c r="D379" s="219" t="s">
        <v>219</v>
      </c>
      <c r="E379" s="231" t="s">
        <v>21</v>
      </c>
      <c r="F379" s="232" t="s">
        <v>2137</v>
      </c>
      <c r="G379" s="230"/>
      <c r="H379" s="233">
        <v>2.99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AT379" s="239" t="s">
        <v>219</v>
      </c>
      <c r="AU379" s="239" t="s">
        <v>85</v>
      </c>
      <c r="AV379" s="13" t="s">
        <v>85</v>
      </c>
      <c r="AW379" s="13" t="s">
        <v>39</v>
      </c>
      <c r="AX379" s="13" t="s">
        <v>76</v>
      </c>
      <c r="AY379" s="239" t="s">
        <v>211</v>
      </c>
    </row>
    <row r="380" spans="2:65" s="13" customFormat="1" ht="13.5">
      <c r="B380" s="229"/>
      <c r="C380" s="230"/>
      <c r="D380" s="219" t="s">
        <v>219</v>
      </c>
      <c r="E380" s="231" t="s">
        <v>21</v>
      </c>
      <c r="F380" s="232" t="s">
        <v>2138</v>
      </c>
      <c r="G380" s="230"/>
      <c r="H380" s="233">
        <v>2.6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219</v>
      </c>
      <c r="AU380" s="239" t="s">
        <v>85</v>
      </c>
      <c r="AV380" s="13" t="s">
        <v>85</v>
      </c>
      <c r="AW380" s="13" t="s">
        <v>39</v>
      </c>
      <c r="AX380" s="13" t="s">
        <v>76</v>
      </c>
      <c r="AY380" s="239" t="s">
        <v>211</v>
      </c>
    </row>
    <row r="381" spans="2:65" s="15" customFormat="1" ht="13.5">
      <c r="B381" s="251"/>
      <c r="C381" s="252"/>
      <c r="D381" s="262" t="s">
        <v>219</v>
      </c>
      <c r="E381" s="263" t="s">
        <v>21</v>
      </c>
      <c r="F381" s="264" t="s">
        <v>226</v>
      </c>
      <c r="G381" s="252"/>
      <c r="H381" s="265">
        <v>5.59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AT381" s="261" t="s">
        <v>219</v>
      </c>
      <c r="AU381" s="261" t="s">
        <v>85</v>
      </c>
      <c r="AV381" s="15" t="s">
        <v>100</v>
      </c>
      <c r="AW381" s="15" t="s">
        <v>39</v>
      </c>
      <c r="AX381" s="15" t="s">
        <v>83</v>
      </c>
      <c r="AY381" s="261" t="s">
        <v>211</v>
      </c>
    </row>
    <row r="382" spans="2:65" s="1" customFormat="1" ht="31.5" customHeight="1">
      <c r="B382" s="42"/>
      <c r="C382" s="205" t="s">
        <v>475</v>
      </c>
      <c r="D382" s="205" t="s">
        <v>213</v>
      </c>
      <c r="E382" s="206" t="s">
        <v>2139</v>
      </c>
      <c r="F382" s="207" t="s">
        <v>2140</v>
      </c>
      <c r="G382" s="208" t="s">
        <v>611</v>
      </c>
      <c r="H382" s="209">
        <v>2.6</v>
      </c>
      <c r="I382" s="210"/>
      <c r="J382" s="211">
        <f>ROUND(I382*H382,2)</f>
        <v>0</v>
      </c>
      <c r="K382" s="207" t="s">
        <v>217</v>
      </c>
      <c r="L382" s="62"/>
      <c r="M382" s="212" t="s">
        <v>21</v>
      </c>
      <c r="N382" s="213" t="s">
        <v>47</v>
      </c>
      <c r="O382" s="43"/>
      <c r="P382" s="214">
        <f>O382*H382</f>
        <v>0</v>
      </c>
      <c r="Q382" s="214">
        <v>1.34E-3</v>
      </c>
      <c r="R382" s="214">
        <f>Q382*H382</f>
        <v>3.4840000000000001E-3</v>
      </c>
      <c r="S382" s="214">
        <v>0</v>
      </c>
      <c r="T382" s="215">
        <f>S382*H382</f>
        <v>0</v>
      </c>
      <c r="AR382" s="25" t="s">
        <v>309</v>
      </c>
      <c r="AT382" s="25" t="s">
        <v>213</v>
      </c>
      <c r="AU382" s="25" t="s">
        <v>85</v>
      </c>
      <c r="AY382" s="25" t="s">
        <v>211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25" t="s">
        <v>83</v>
      </c>
      <c r="BK382" s="216">
        <f>ROUND(I382*H382,2)</f>
        <v>0</v>
      </c>
      <c r="BL382" s="25" t="s">
        <v>309</v>
      </c>
      <c r="BM382" s="25" t="s">
        <v>2141</v>
      </c>
    </row>
    <row r="383" spans="2:65" s="13" customFormat="1" ht="13.5">
      <c r="B383" s="229"/>
      <c r="C383" s="230"/>
      <c r="D383" s="262" t="s">
        <v>219</v>
      </c>
      <c r="E383" s="285" t="s">
        <v>21</v>
      </c>
      <c r="F383" s="266" t="s">
        <v>2142</v>
      </c>
      <c r="G383" s="230"/>
      <c r="H383" s="267">
        <v>2.6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219</v>
      </c>
      <c r="AU383" s="239" t="s">
        <v>85</v>
      </c>
      <c r="AV383" s="13" t="s">
        <v>85</v>
      </c>
      <c r="AW383" s="13" t="s">
        <v>39</v>
      </c>
      <c r="AX383" s="13" t="s">
        <v>83</v>
      </c>
      <c r="AY383" s="239" t="s">
        <v>211</v>
      </c>
    </row>
    <row r="384" spans="2:65" s="1" customFormat="1" ht="31.5" customHeight="1">
      <c r="B384" s="42"/>
      <c r="C384" s="205" t="s">
        <v>481</v>
      </c>
      <c r="D384" s="205" t="s">
        <v>213</v>
      </c>
      <c r="E384" s="206" t="s">
        <v>2143</v>
      </c>
      <c r="F384" s="207" t="s">
        <v>2144</v>
      </c>
      <c r="G384" s="208" t="s">
        <v>235</v>
      </c>
      <c r="H384" s="209">
        <v>5.59</v>
      </c>
      <c r="I384" s="210"/>
      <c r="J384" s="211">
        <f>ROUND(I384*H384,2)</f>
        <v>0</v>
      </c>
      <c r="K384" s="207" t="s">
        <v>217</v>
      </c>
      <c r="L384" s="62"/>
      <c r="M384" s="212" t="s">
        <v>21</v>
      </c>
      <c r="N384" s="213" t="s">
        <v>47</v>
      </c>
      <c r="O384" s="43"/>
      <c r="P384" s="214">
        <f>O384*H384</f>
        <v>0</v>
      </c>
      <c r="Q384" s="214">
        <v>2.0000000000000001E-4</v>
      </c>
      <c r="R384" s="214">
        <f>Q384*H384</f>
        <v>1.1180000000000001E-3</v>
      </c>
      <c r="S384" s="214">
        <v>0</v>
      </c>
      <c r="T384" s="215">
        <f>S384*H384</f>
        <v>0</v>
      </c>
      <c r="AR384" s="25" t="s">
        <v>309</v>
      </c>
      <c r="AT384" s="25" t="s">
        <v>213</v>
      </c>
      <c r="AU384" s="25" t="s">
        <v>85</v>
      </c>
      <c r="AY384" s="25" t="s">
        <v>211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25" t="s">
        <v>83</v>
      </c>
      <c r="BK384" s="216">
        <f>ROUND(I384*H384,2)</f>
        <v>0</v>
      </c>
      <c r="BL384" s="25" t="s">
        <v>309</v>
      </c>
      <c r="BM384" s="25" t="s">
        <v>2145</v>
      </c>
    </row>
    <row r="385" spans="2:65" s="1" customFormat="1" ht="22.5" customHeight="1">
      <c r="B385" s="42"/>
      <c r="C385" s="205" t="s">
        <v>484</v>
      </c>
      <c r="D385" s="205" t="s">
        <v>213</v>
      </c>
      <c r="E385" s="206" t="s">
        <v>2146</v>
      </c>
      <c r="F385" s="207" t="s">
        <v>2147</v>
      </c>
      <c r="G385" s="208" t="s">
        <v>235</v>
      </c>
      <c r="H385" s="209">
        <v>5.59</v>
      </c>
      <c r="I385" s="210"/>
      <c r="J385" s="211">
        <f>ROUND(I385*H385,2)</f>
        <v>0</v>
      </c>
      <c r="K385" s="207" t="s">
        <v>217</v>
      </c>
      <c r="L385" s="62"/>
      <c r="M385" s="212" t="s">
        <v>21</v>
      </c>
      <c r="N385" s="213" t="s">
        <v>47</v>
      </c>
      <c r="O385" s="43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AR385" s="25" t="s">
        <v>309</v>
      </c>
      <c r="AT385" s="25" t="s">
        <v>213</v>
      </c>
      <c r="AU385" s="25" t="s">
        <v>85</v>
      </c>
      <c r="AY385" s="25" t="s">
        <v>211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25" t="s">
        <v>83</v>
      </c>
      <c r="BK385" s="216">
        <f>ROUND(I385*H385,2)</f>
        <v>0</v>
      </c>
      <c r="BL385" s="25" t="s">
        <v>309</v>
      </c>
      <c r="BM385" s="25" t="s">
        <v>2148</v>
      </c>
    </row>
    <row r="386" spans="2:65" s="1" customFormat="1" ht="44.25" customHeight="1">
      <c r="B386" s="42"/>
      <c r="C386" s="205" t="s">
        <v>490</v>
      </c>
      <c r="D386" s="205" t="s">
        <v>213</v>
      </c>
      <c r="E386" s="206" t="s">
        <v>2149</v>
      </c>
      <c r="F386" s="207" t="s">
        <v>2150</v>
      </c>
      <c r="G386" s="208" t="s">
        <v>235</v>
      </c>
      <c r="H386" s="209">
        <v>15.68</v>
      </c>
      <c r="I386" s="210"/>
      <c r="J386" s="211">
        <f>ROUND(I386*H386,2)</f>
        <v>0</v>
      </c>
      <c r="K386" s="207" t="s">
        <v>217</v>
      </c>
      <c r="L386" s="62"/>
      <c r="M386" s="212" t="s">
        <v>21</v>
      </c>
      <c r="N386" s="213" t="s">
        <v>47</v>
      </c>
      <c r="O386" s="43"/>
      <c r="P386" s="214">
        <f>O386*H386</f>
        <v>0</v>
      </c>
      <c r="Q386" s="214">
        <v>1.5440000000000001E-2</v>
      </c>
      <c r="R386" s="214">
        <f>Q386*H386</f>
        <v>0.24209920000000001</v>
      </c>
      <c r="S386" s="214">
        <v>0</v>
      </c>
      <c r="T386" s="215">
        <f>S386*H386</f>
        <v>0</v>
      </c>
      <c r="AR386" s="25" t="s">
        <v>309</v>
      </c>
      <c r="AT386" s="25" t="s">
        <v>213</v>
      </c>
      <c r="AU386" s="25" t="s">
        <v>85</v>
      </c>
      <c r="AY386" s="25" t="s">
        <v>211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25" t="s">
        <v>83</v>
      </c>
      <c r="BK386" s="216">
        <f>ROUND(I386*H386,2)</f>
        <v>0</v>
      </c>
      <c r="BL386" s="25" t="s">
        <v>309</v>
      </c>
      <c r="BM386" s="25" t="s">
        <v>2151</v>
      </c>
    </row>
    <row r="387" spans="2:65" s="12" customFormat="1" ht="13.5">
      <c r="B387" s="217"/>
      <c r="C387" s="218"/>
      <c r="D387" s="219" t="s">
        <v>219</v>
      </c>
      <c r="E387" s="220" t="s">
        <v>21</v>
      </c>
      <c r="F387" s="221" t="s">
        <v>2152</v>
      </c>
      <c r="G387" s="218"/>
      <c r="H387" s="222" t="s">
        <v>21</v>
      </c>
      <c r="I387" s="223"/>
      <c r="J387" s="218"/>
      <c r="K387" s="218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219</v>
      </c>
      <c r="AU387" s="228" t="s">
        <v>85</v>
      </c>
      <c r="AV387" s="12" t="s">
        <v>83</v>
      </c>
      <c r="AW387" s="12" t="s">
        <v>39</v>
      </c>
      <c r="AX387" s="12" t="s">
        <v>76</v>
      </c>
      <c r="AY387" s="228" t="s">
        <v>211</v>
      </c>
    </row>
    <row r="388" spans="2:65" s="12" customFormat="1" ht="13.5">
      <c r="B388" s="217"/>
      <c r="C388" s="218"/>
      <c r="D388" s="219" t="s">
        <v>219</v>
      </c>
      <c r="E388" s="220" t="s">
        <v>21</v>
      </c>
      <c r="F388" s="221" t="s">
        <v>333</v>
      </c>
      <c r="G388" s="218"/>
      <c r="H388" s="222" t="s">
        <v>21</v>
      </c>
      <c r="I388" s="223"/>
      <c r="J388" s="218"/>
      <c r="K388" s="218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219</v>
      </c>
      <c r="AU388" s="228" t="s">
        <v>85</v>
      </c>
      <c r="AV388" s="12" t="s">
        <v>83</v>
      </c>
      <c r="AW388" s="12" t="s">
        <v>39</v>
      </c>
      <c r="AX388" s="12" t="s">
        <v>76</v>
      </c>
      <c r="AY388" s="228" t="s">
        <v>211</v>
      </c>
    </row>
    <row r="389" spans="2:65" s="13" customFormat="1" ht="13.5">
      <c r="B389" s="229"/>
      <c r="C389" s="230"/>
      <c r="D389" s="219" t="s">
        <v>219</v>
      </c>
      <c r="E389" s="231" t="s">
        <v>21</v>
      </c>
      <c r="F389" s="232" t="s">
        <v>2065</v>
      </c>
      <c r="G389" s="230"/>
      <c r="H389" s="233">
        <v>1.92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219</v>
      </c>
      <c r="AU389" s="239" t="s">
        <v>85</v>
      </c>
      <c r="AV389" s="13" t="s">
        <v>85</v>
      </c>
      <c r="AW389" s="13" t="s">
        <v>39</v>
      </c>
      <c r="AX389" s="13" t="s">
        <v>76</v>
      </c>
      <c r="AY389" s="239" t="s">
        <v>211</v>
      </c>
    </row>
    <row r="390" spans="2:65" s="13" customFormat="1" ht="13.5">
      <c r="B390" s="229"/>
      <c r="C390" s="230"/>
      <c r="D390" s="219" t="s">
        <v>219</v>
      </c>
      <c r="E390" s="231" t="s">
        <v>21</v>
      </c>
      <c r="F390" s="232" t="s">
        <v>2066</v>
      </c>
      <c r="G390" s="230"/>
      <c r="H390" s="233">
        <v>2.4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219</v>
      </c>
      <c r="AU390" s="239" t="s">
        <v>85</v>
      </c>
      <c r="AV390" s="13" t="s">
        <v>85</v>
      </c>
      <c r="AW390" s="13" t="s">
        <v>39</v>
      </c>
      <c r="AX390" s="13" t="s">
        <v>76</v>
      </c>
      <c r="AY390" s="239" t="s">
        <v>211</v>
      </c>
    </row>
    <row r="391" spans="2:65" s="13" customFormat="1" ht="13.5">
      <c r="B391" s="229"/>
      <c r="C391" s="230"/>
      <c r="D391" s="219" t="s">
        <v>219</v>
      </c>
      <c r="E391" s="231" t="s">
        <v>21</v>
      </c>
      <c r="F391" s="232" t="s">
        <v>2153</v>
      </c>
      <c r="G391" s="230"/>
      <c r="H391" s="233">
        <v>1.6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219</v>
      </c>
      <c r="AU391" s="239" t="s">
        <v>85</v>
      </c>
      <c r="AV391" s="13" t="s">
        <v>85</v>
      </c>
      <c r="AW391" s="13" t="s">
        <v>39</v>
      </c>
      <c r="AX391" s="13" t="s">
        <v>76</v>
      </c>
      <c r="AY391" s="239" t="s">
        <v>211</v>
      </c>
    </row>
    <row r="392" spans="2:65" s="13" customFormat="1" ht="13.5">
      <c r="B392" s="229"/>
      <c r="C392" s="230"/>
      <c r="D392" s="219" t="s">
        <v>219</v>
      </c>
      <c r="E392" s="231" t="s">
        <v>21</v>
      </c>
      <c r="F392" s="232" t="s">
        <v>2154</v>
      </c>
      <c r="G392" s="230"/>
      <c r="H392" s="233">
        <v>1.92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219</v>
      </c>
      <c r="AU392" s="239" t="s">
        <v>85</v>
      </c>
      <c r="AV392" s="13" t="s">
        <v>85</v>
      </c>
      <c r="AW392" s="13" t="s">
        <v>39</v>
      </c>
      <c r="AX392" s="13" t="s">
        <v>76</v>
      </c>
      <c r="AY392" s="239" t="s">
        <v>211</v>
      </c>
    </row>
    <row r="393" spans="2:65" s="14" customFormat="1" ht="13.5">
      <c r="B393" s="240"/>
      <c r="C393" s="241"/>
      <c r="D393" s="219" t="s">
        <v>219</v>
      </c>
      <c r="E393" s="242" t="s">
        <v>21</v>
      </c>
      <c r="F393" s="243" t="s">
        <v>222</v>
      </c>
      <c r="G393" s="241"/>
      <c r="H393" s="244">
        <v>7.84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AT393" s="250" t="s">
        <v>219</v>
      </c>
      <c r="AU393" s="250" t="s">
        <v>85</v>
      </c>
      <c r="AV393" s="14" t="s">
        <v>93</v>
      </c>
      <c r="AW393" s="14" t="s">
        <v>39</v>
      </c>
      <c r="AX393" s="14" t="s">
        <v>76</v>
      </c>
      <c r="AY393" s="250" t="s">
        <v>211</v>
      </c>
    </row>
    <row r="394" spans="2:65" s="12" customFormat="1" ht="13.5">
      <c r="B394" s="217"/>
      <c r="C394" s="218"/>
      <c r="D394" s="219" t="s">
        <v>219</v>
      </c>
      <c r="E394" s="220" t="s">
        <v>21</v>
      </c>
      <c r="F394" s="221" t="s">
        <v>1951</v>
      </c>
      <c r="G394" s="218"/>
      <c r="H394" s="222" t="s">
        <v>21</v>
      </c>
      <c r="I394" s="223"/>
      <c r="J394" s="218"/>
      <c r="K394" s="218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219</v>
      </c>
      <c r="AU394" s="228" t="s">
        <v>85</v>
      </c>
      <c r="AV394" s="12" t="s">
        <v>83</v>
      </c>
      <c r="AW394" s="12" t="s">
        <v>39</v>
      </c>
      <c r="AX394" s="12" t="s">
        <v>76</v>
      </c>
      <c r="AY394" s="228" t="s">
        <v>211</v>
      </c>
    </row>
    <row r="395" spans="2:65" s="13" customFormat="1" ht="13.5">
      <c r="B395" s="229"/>
      <c r="C395" s="230"/>
      <c r="D395" s="219" t="s">
        <v>219</v>
      </c>
      <c r="E395" s="231" t="s">
        <v>21</v>
      </c>
      <c r="F395" s="232" t="s">
        <v>2068</v>
      </c>
      <c r="G395" s="230"/>
      <c r="H395" s="233">
        <v>1.92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AT395" s="239" t="s">
        <v>219</v>
      </c>
      <c r="AU395" s="239" t="s">
        <v>85</v>
      </c>
      <c r="AV395" s="13" t="s">
        <v>85</v>
      </c>
      <c r="AW395" s="13" t="s">
        <v>39</v>
      </c>
      <c r="AX395" s="13" t="s">
        <v>76</v>
      </c>
      <c r="AY395" s="239" t="s">
        <v>211</v>
      </c>
    </row>
    <row r="396" spans="2:65" s="13" customFormat="1" ht="13.5">
      <c r="B396" s="229"/>
      <c r="C396" s="230"/>
      <c r="D396" s="219" t="s">
        <v>219</v>
      </c>
      <c r="E396" s="231" t="s">
        <v>21</v>
      </c>
      <c r="F396" s="232" t="s">
        <v>2069</v>
      </c>
      <c r="G396" s="230"/>
      <c r="H396" s="233">
        <v>2.4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219</v>
      </c>
      <c r="AU396" s="239" t="s">
        <v>85</v>
      </c>
      <c r="AV396" s="13" t="s">
        <v>85</v>
      </c>
      <c r="AW396" s="13" t="s">
        <v>39</v>
      </c>
      <c r="AX396" s="13" t="s">
        <v>76</v>
      </c>
      <c r="AY396" s="239" t="s">
        <v>211</v>
      </c>
    </row>
    <row r="397" spans="2:65" s="13" customFormat="1" ht="13.5">
      <c r="B397" s="229"/>
      <c r="C397" s="230"/>
      <c r="D397" s="219" t="s">
        <v>219</v>
      </c>
      <c r="E397" s="231" t="s">
        <v>21</v>
      </c>
      <c r="F397" s="232" t="s">
        <v>2070</v>
      </c>
      <c r="G397" s="230"/>
      <c r="H397" s="233">
        <v>1.6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219</v>
      </c>
      <c r="AU397" s="239" t="s">
        <v>85</v>
      </c>
      <c r="AV397" s="13" t="s">
        <v>85</v>
      </c>
      <c r="AW397" s="13" t="s">
        <v>39</v>
      </c>
      <c r="AX397" s="13" t="s">
        <v>76</v>
      </c>
      <c r="AY397" s="239" t="s">
        <v>211</v>
      </c>
    </row>
    <row r="398" spans="2:65" s="13" customFormat="1" ht="13.5">
      <c r="B398" s="229"/>
      <c r="C398" s="230"/>
      <c r="D398" s="219" t="s">
        <v>219</v>
      </c>
      <c r="E398" s="231" t="s">
        <v>21</v>
      </c>
      <c r="F398" s="232" t="s">
        <v>2155</v>
      </c>
      <c r="G398" s="230"/>
      <c r="H398" s="233">
        <v>1.92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219</v>
      </c>
      <c r="AU398" s="239" t="s">
        <v>85</v>
      </c>
      <c r="AV398" s="13" t="s">
        <v>85</v>
      </c>
      <c r="AW398" s="13" t="s">
        <v>39</v>
      </c>
      <c r="AX398" s="13" t="s">
        <v>76</v>
      </c>
      <c r="AY398" s="239" t="s">
        <v>211</v>
      </c>
    </row>
    <row r="399" spans="2:65" s="14" customFormat="1" ht="13.5">
      <c r="B399" s="240"/>
      <c r="C399" s="241"/>
      <c r="D399" s="219" t="s">
        <v>219</v>
      </c>
      <c r="E399" s="242" t="s">
        <v>21</v>
      </c>
      <c r="F399" s="243" t="s">
        <v>222</v>
      </c>
      <c r="G399" s="241"/>
      <c r="H399" s="244">
        <v>7.84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AT399" s="250" t="s">
        <v>219</v>
      </c>
      <c r="AU399" s="250" t="s">
        <v>85</v>
      </c>
      <c r="AV399" s="14" t="s">
        <v>93</v>
      </c>
      <c r="AW399" s="14" t="s">
        <v>39</v>
      </c>
      <c r="AX399" s="14" t="s">
        <v>76</v>
      </c>
      <c r="AY399" s="250" t="s">
        <v>211</v>
      </c>
    </row>
    <row r="400" spans="2:65" s="15" customFormat="1" ht="13.5">
      <c r="B400" s="251"/>
      <c r="C400" s="252"/>
      <c r="D400" s="262" t="s">
        <v>219</v>
      </c>
      <c r="E400" s="263" t="s">
        <v>21</v>
      </c>
      <c r="F400" s="264" t="s">
        <v>226</v>
      </c>
      <c r="G400" s="252"/>
      <c r="H400" s="265">
        <v>15.68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AT400" s="261" t="s">
        <v>219</v>
      </c>
      <c r="AU400" s="261" t="s">
        <v>85</v>
      </c>
      <c r="AV400" s="15" t="s">
        <v>100</v>
      </c>
      <c r="AW400" s="15" t="s">
        <v>39</v>
      </c>
      <c r="AX400" s="15" t="s">
        <v>83</v>
      </c>
      <c r="AY400" s="261" t="s">
        <v>211</v>
      </c>
    </row>
    <row r="401" spans="2:65" s="1" customFormat="1" ht="31.5" customHeight="1">
      <c r="B401" s="42"/>
      <c r="C401" s="205" t="s">
        <v>496</v>
      </c>
      <c r="D401" s="205" t="s">
        <v>213</v>
      </c>
      <c r="E401" s="206" t="s">
        <v>2156</v>
      </c>
      <c r="F401" s="207" t="s">
        <v>2157</v>
      </c>
      <c r="G401" s="208" t="s">
        <v>611</v>
      </c>
      <c r="H401" s="209">
        <v>25.6</v>
      </c>
      <c r="I401" s="210"/>
      <c r="J401" s="211">
        <f>ROUND(I401*H401,2)</f>
        <v>0</v>
      </c>
      <c r="K401" s="207" t="s">
        <v>217</v>
      </c>
      <c r="L401" s="62"/>
      <c r="M401" s="212" t="s">
        <v>21</v>
      </c>
      <c r="N401" s="213" t="s">
        <v>47</v>
      </c>
      <c r="O401" s="43"/>
      <c r="P401" s="214">
        <f>O401*H401</f>
        <v>0</v>
      </c>
      <c r="Q401" s="214">
        <v>9.1E-4</v>
      </c>
      <c r="R401" s="214">
        <f>Q401*H401</f>
        <v>2.3296000000000001E-2</v>
      </c>
      <c r="S401" s="214">
        <v>0</v>
      </c>
      <c r="T401" s="215">
        <f>S401*H401</f>
        <v>0</v>
      </c>
      <c r="AR401" s="25" t="s">
        <v>309</v>
      </c>
      <c r="AT401" s="25" t="s">
        <v>213</v>
      </c>
      <c r="AU401" s="25" t="s">
        <v>85</v>
      </c>
      <c r="AY401" s="25" t="s">
        <v>211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25" t="s">
        <v>83</v>
      </c>
      <c r="BK401" s="216">
        <f>ROUND(I401*H401,2)</f>
        <v>0</v>
      </c>
      <c r="BL401" s="25" t="s">
        <v>309</v>
      </c>
      <c r="BM401" s="25" t="s">
        <v>2158</v>
      </c>
    </row>
    <row r="402" spans="2:65" s="12" customFormat="1" ht="13.5">
      <c r="B402" s="217"/>
      <c r="C402" s="218"/>
      <c r="D402" s="219" t="s">
        <v>219</v>
      </c>
      <c r="E402" s="220" t="s">
        <v>21</v>
      </c>
      <c r="F402" s="221" t="s">
        <v>2152</v>
      </c>
      <c r="G402" s="218"/>
      <c r="H402" s="222" t="s">
        <v>21</v>
      </c>
      <c r="I402" s="223"/>
      <c r="J402" s="218"/>
      <c r="K402" s="218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219</v>
      </c>
      <c r="AU402" s="228" t="s">
        <v>85</v>
      </c>
      <c r="AV402" s="12" t="s">
        <v>83</v>
      </c>
      <c r="AW402" s="12" t="s">
        <v>39</v>
      </c>
      <c r="AX402" s="12" t="s">
        <v>76</v>
      </c>
      <c r="AY402" s="228" t="s">
        <v>211</v>
      </c>
    </row>
    <row r="403" spans="2:65" s="12" customFormat="1" ht="13.5">
      <c r="B403" s="217"/>
      <c r="C403" s="218"/>
      <c r="D403" s="219" t="s">
        <v>219</v>
      </c>
      <c r="E403" s="220" t="s">
        <v>21</v>
      </c>
      <c r="F403" s="221" t="s">
        <v>333</v>
      </c>
      <c r="G403" s="218"/>
      <c r="H403" s="222" t="s">
        <v>21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219</v>
      </c>
      <c r="AU403" s="228" t="s">
        <v>85</v>
      </c>
      <c r="AV403" s="12" t="s">
        <v>83</v>
      </c>
      <c r="AW403" s="12" t="s">
        <v>39</v>
      </c>
      <c r="AX403" s="12" t="s">
        <v>76</v>
      </c>
      <c r="AY403" s="228" t="s">
        <v>211</v>
      </c>
    </row>
    <row r="404" spans="2:65" s="13" customFormat="1" ht="13.5">
      <c r="B404" s="229"/>
      <c r="C404" s="230"/>
      <c r="D404" s="219" t="s">
        <v>219</v>
      </c>
      <c r="E404" s="231" t="s">
        <v>21</v>
      </c>
      <c r="F404" s="232" t="s">
        <v>2159</v>
      </c>
      <c r="G404" s="230"/>
      <c r="H404" s="233">
        <v>3.2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219</v>
      </c>
      <c r="AU404" s="239" t="s">
        <v>85</v>
      </c>
      <c r="AV404" s="13" t="s">
        <v>85</v>
      </c>
      <c r="AW404" s="13" t="s">
        <v>39</v>
      </c>
      <c r="AX404" s="13" t="s">
        <v>76</v>
      </c>
      <c r="AY404" s="239" t="s">
        <v>211</v>
      </c>
    </row>
    <row r="405" spans="2:65" s="13" customFormat="1" ht="13.5">
      <c r="B405" s="229"/>
      <c r="C405" s="230"/>
      <c r="D405" s="219" t="s">
        <v>219</v>
      </c>
      <c r="E405" s="231" t="s">
        <v>21</v>
      </c>
      <c r="F405" s="232" t="s">
        <v>2160</v>
      </c>
      <c r="G405" s="230"/>
      <c r="H405" s="233">
        <v>3.2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219</v>
      </c>
      <c r="AU405" s="239" t="s">
        <v>85</v>
      </c>
      <c r="AV405" s="13" t="s">
        <v>85</v>
      </c>
      <c r="AW405" s="13" t="s">
        <v>39</v>
      </c>
      <c r="AX405" s="13" t="s">
        <v>76</v>
      </c>
      <c r="AY405" s="239" t="s">
        <v>211</v>
      </c>
    </row>
    <row r="406" spans="2:65" s="13" customFormat="1" ht="13.5">
      <c r="B406" s="229"/>
      <c r="C406" s="230"/>
      <c r="D406" s="219" t="s">
        <v>219</v>
      </c>
      <c r="E406" s="231" t="s">
        <v>21</v>
      </c>
      <c r="F406" s="232" t="s">
        <v>2161</v>
      </c>
      <c r="G406" s="230"/>
      <c r="H406" s="233">
        <v>3.2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219</v>
      </c>
      <c r="AU406" s="239" t="s">
        <v>85</v>
      </c>
      <c r="AV406" s="13" t="s">
        <v>85</v>
      </c>
      <c r="AW406" s="13" t="s">
        <v>39</v>
      </c>
      <c r="AX406" s="13" t="s">
        <v>76</v>
      </c>
      <c r="AY406" s="239" t="s">
        <v>211</v>
      </c>
    </row>
    <row r="407" spans="2:65" s="13" customFormat="1" ht="13.5">
      <c r="B407" s="229"/>
      <c r="C407" s="230"/>
      <c r="D407" s="219" t="s">
        <v>219</v>
      </c>
      <c r="E407" s="231" t="s">
        <v>21</v>
      </c>
      <c r="F407" s="232" t="s">
        <v>2162</v>
      </c>
      <c r="G407" s="230"/>
      <c r="H407" s="233">
        <v>3.2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219</v>
      </c>
      <c r="AU407" s="239" t="s">
        <v>85</v>
      </c>
      <c r="AV407" s="13" t="s">
        <v>85</v>
      </c>
      <c r="AW407" s="13" t="s">
        <v>39</v>
      </c>
      <c r="AX407" s="13" t="s">
        <v>76</v>
      </c>
      <c r="AY407" s="239" t="s">
        <v>211</v>
      </c>
    </row>
    <row r="408" spans="2:65" s="14" customFormat="1" ht="13.5">
      <c r="B408" s="240"/>
      <c r="C408" s="241"/>
      <c r="D408" s="219" t="s">
        <v>219</v>
      </c>
      <c r="E408" s="242" t="s">
        <v>21</v>
      </c>
      <c r="F408" s="243" t="s">
        <v>222</v>
      </c>
      <c r="G408" s="241"/>
      <c r="H408" s="244">
        <v>12.8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AT408" s="250" t="s">
        <v>219</v>
      </c>
      <c r="AU408" s="250" t="s">
        <v>85</v>
      </c>
      <c r="AV408" s="14" t="s">
        <v>93</v>
      </c>
      <c r="AW408" s="14" t="s">
        <v>39</v>
      </c>
      <c r="AX408" s="14" t="s">
        <v>76</v>
      </c>
      <c r="AY408" s="250" t="s">
        <v>211</v>
      </c>
    </row>
    <row r="409" spans="2:65" s="12" customFormat="1" ht="13.5">
      <c r="B409" s="217"/>
      <c r="C409" s="218"/>
      <c r="D409" s="219" t="s">
        <v>219</v>
      </c>
      <c r="E409" s="220" t="s">
        <v>21</v>
      </c>
      <c r="F409" s="221" t="s">
        <v>1951</v>
      </c>
      <c r="G409" s="218"/>
      <c r="H409" s="222" t="s">
        <v>21</v>
      </c>
      <c r="I409" s="223"/>
      <c r="J409" s="218"/>
      <c r="K409" s="218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219</v>
      </c>
      <c r="AU409" s="228" t="s">
        <v>85</v>
      </c>
      <c r="AV409" s="12" t="s">
        <v>83</v>
      </c>
      <c r="AW409" s="12" t="s">
        <v>39</v>
      </c>
      <c r="AX409" s="12" t="s">
        <v>76</v>
      </c>
      <c r="AY409" s="228" t="s">
        <v>211</v>
      </c>
    </row>
    <row r="410" spans="2:65" s="13" customFormat="1" ht="13.5">
      <c r="B410" s="229"/>
      <c r="C410" s="230"/>
      <c r="D410" s="219" t="s">
        <v>219</v>
      </c>
      <c r="E410" s="231" t="s">
        <v>21</v>
      </c>
      <c r="F410" s="232" t="s">
        <v>2163</v>
      </c>
      <c r="G410" s="230"/>
      <c r="H410" s="233">
        <v>3.2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219</v>
      </c>
      <c r="AU410" s="239" t="s">
        <v>85</v>
      </c>
      <c r="AV410" s="13" t="s">
        <v>85</v>
      </c>
      <c r="AW410" s="13" t="s">
        <v>39</v>
      </c>
      <c r="AX410" s="13" t="s">
        <v>76</v>
      </c>
      <c r="AY410" s="239" t="s">
        <v>211</v>
      </c>
    </row>
    <row r="411" spans="2:65" s="13" customFormat="1" ht="13.5">
      <c r="B411" s="229"/>
      <c r="C411" s="230"/>
      <c r="D411" s="219" t="s">
        <v>219</v>
      </c>
      <c r="E411" s="231" t="s">
        <v>21</v>
      </c>
      <c r="F411" s="232" t="s">
        <v>2164</v>
      </c>
      <c r="G411" s="230"/>
      <c r="H411" s="233">
        <v>3.2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AT411" s="239" t="s">
        <v>219</v>
      </c>
      <c r="AU411" s="239" t="s">
        <v>85</v>
      </c>
      <c r="AV411" s="13" t="s">
        <v>85</v>
      </c>
      <c r="AW411" s="13" t="s">
        <v>39</v>
      </c>
      <c r="AX411" s="13" t="s">
        <v>76</v>
      </c>
      <c r="AY411" s="239" t="s">
        <v>211</v>
      </c>
    </row>
    <row r="412" spans="2:65" s="13" customFormat="1" ht="13.5">
      <c r="B412" s="229"/>
      <c r="C412" s="230"/>
      <c r="D412" s="219" t="s">
        <v>219</v>
      </c>
      <c r="E412" s="231" t="s">
        <v>21</v>
      </c>
      <c r="F412" s="232" t="s">
        <v>2165</v>
      </c>
      <c r="G412" s="230"/>
      <c r="H412" s="233">
        <v>3.2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219</v>
      </c>
      <c r="AU412" s="239" t="s">
        <v>85</v>
      </c>
      <c r="AV412" s="13" t="s">
        <v>85</v>
      </c>
      <c r="AW412" s="13" t="s">
        <v>39</v>
      </c>
      <c r="AX412" s="13" t="s">
        <v>76</v>
      </c>
      <c r="AY412" s="239" t="s">
        <v>211</v>
      </c>
    </row>
    <row r="413" spans="2:65" s="13" customFormat="1" ht="13.5">
      <c r="B413" s="229"/>
      <c r="C413" s="230"/>
      <c r="D413" s="219" t="s">
        <v>219</v>
      </c>
      <c r="E413" s="231" t="s">
        <v>21</v>
      </c>
      <c r="F413" s="232" t="s">
        <v>2166</v>
      </c>
      <c r="G413" s="230"/>
      <c r="H413" s="233">
        <v>3.2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219</v>
      </c>
      <c r="AU413" s="239" t="s">
        <v>85</v>
      </c>
      <c r="AV413" s="13" t="s">
        <v>85</v>
      </c>
      <c r="AW413" s="13" t="s">
        <v>39</v>
      </c>
      <c r="AX413" s="13" t="s">
        <v>76</v>
      </c>
      <c r="AY413" s="239" t="s">
        <v>211</v>
      </c>
    </row>
    <row r="414" spans="2:65" s="14" customFormat="1" ht="13.5">
      <c r="B414" s="240"/>
      <c r="C414" s="241"/>
      <c r="D414" s="219" t="s">
        <v>219</v>
      </c>
      <c r="E414" s="242" t="s">
        <v>21</v>
      </c>
      <c r="F414" s="243" t="s">
        <v>222</v>
      </c>
      <c r="G414" s="241"/>
      <c r="H414" s="244">
        <v>12.8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AT414" s="250" t="s">
        <v>219</v>
      </c>
      <c r="AU414" s="250" t="s">
        <v>85</v>
      </c>
      <c r="AV414" s="14" t="s">
        <v>93</v>
      </c>
      <c r="AW414" s="14" t="s">
        <v>39</v>
      </c>
      <c r="AX414" s="14" t="s">
        <v>76</v>
      </c>
      <c r="AY414" s="250" t="s">
        <v>211</v>
      </c>
    </row>
    <row r="415" spans="2:65" s="15" customFormat="1" ht="13.5">
      <c r="B415" s="251"/>
      <c r="C415" s="252"/>
      <c r="D415" s="262" t="s">
        <v>219</v>
      </c>
      <c r="E415" s="263" t="s">
        <v>21</v>
      </c>
      <c r="F415" s="264" t="s">
        <v>226</v>
      </c>
      <c r="G415" s="252"/>
      <c r="H415" s="265">
        <v>25.6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AT415" s="261" t="s">
        <v>219</v>
      </c>
      <c r="AU415" s="261" t="s">
        <v>85</v>
      </c>
      <c r="AV415" s="15" t="s">
        <v>100</v>
      </c>
      <c r="AW415" s="15" t="s">
        <v>39</v>
      </c>
      <c r="AX415" s="15" t="s">
        <v>83</v>
      </c>
      <c r="AY415" s="261" t="s">
        <v>211</v>
      </c>
    </row>
    <row r="416" spans="2:65" s="1" customFormat="1" ht="31.5" customHeight="1">
      <c r="B416" s="42"/>
      <c r="C416" s="205" t="s">
        <v>501</v>
      </c>
      <c r="D416" s="205" t="s">
        <v>213</v>
      </c>
      <c r="E416" s="206" t="s">
        <v>2167</v>
      </c>
      <c r="F416" s="207" t="s">
        <v>2168</v>
      </c>
      <c r="G416" s="208" t="s">
        <v>235</v>
      </c>
      <c r="H416" s="209">
        <v>15.68</v>
      </c>
      <c r="I416" s="210"/>
      <c r="J416" s="211">
        <f>ROUND(I416*H416,2)</f>
        <v>0</v>
      </c>
      <c r="K416" s="207" t="s">
        <v>217</v>
      </c>
      <c r="L416" s="62"/>
      <c r="M416" s="212" t="s">
        <v>21</v>
      </c>
      <c r="N416" s="213" t="s">
        <v>47</v>
      </c>
      <c r="O416" s="43"/>
      <c r="P416" s="214">
        <f>O416*H416</f>
        <v>0</v>
      </c>
      <c r="Q416" s="214">
        <v>1E-4</v>
      </c>
      <c r="R416" s="214">
        <f>Q416*H416</f>
        <v>1.5679999999999999E-3</v>
      </c>
      <c r="S416" s="214">
        <v>0</v>
      </c>
      <c r="T416" s="215">
        <f>S416*H416</f>
        <v>0</v>
      </c>
      <c r="AR416" s="25" t="s">
        <v>309</v>
      </c>
      <c r="AT416" s="25" t="s">
        <v>213</v>
      </c>
      <c r="AU416" s="25" t="s">
        <v>85</v>
      </c>
      <c r="AY416" s="25" t="s">
        <v>211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25" t="s">
        <v>83</v>
      </c>
      <c r="BK416" s="216">
        <f>ROUND(I416*H416,2)</f>
        <v>0</v>
      </c>
      <c r="BL416" s="25" t="s">
        <v>309</v>
      </c>
      <c r="BM416" s="25" t="s">
        <v>2169</v>
      </c>
    </row>
    <row r="417" spans="2:65" s="1" customFormat="1" ht="44.25" customHeight="1">
      <c r="B417" s="42"/>
      <c r="C417" s="205" t="s">
        <v>506</v>
      </c>
      <c r="D417" s="205" t="s">
        <v>213</v>
      </c>
      <c r="E417" s="206" t="s">
        <v>2170</v>
      </c>
      <c r="F417" s="207" t="s">
        <v>2171</v>
      </c>
      <c r="G417" s="208" t="s">
        <v>611</v>
      </c>
      <c r="H417" s="209">
        <v>4.9000000000000004</v>
      </c>
      <c r="I417" s="210"/>
      <c r="J417" s="211">
        <f>ROUND(I417*H417,2)</f>
        <v>0</v>
      </c>
      <c r="K417" s="207" t="s">
        <v>217</v>
      </c>
      <c r="L417" s="62"/>
      <c r="M417" s="212" t="s">
        <v>21</v>
      </c>
      <c r="N417" s="213" t="s">
        <v>47</v>
      </c>
      <c r="O417" s="43"/>
      <c r="P417" s="214">
        <f>O417*H417</f>
        <v>0</v>
      </c>
      <c r="Q417" s="214">
        <v>4.0000000000000003E-5</v>
      </c>
      <c r="R417" s="214">
        <f>Q417*H417</f>
        <v>1.9600000000000002E-4</v>
      </c>
      <c r="S417" s="214">
        <v>0</v>
      </c>
      <c r="T417" s="215">
        <f>S417*H417</f>
        <v>0</v>
      </c>
      <c r="AR417" s="25" t="s">
        <v>309</v>
      </c>
      <c r="AT417" s="25" t="s">
        <v>213</v>
      </c>
      <c r="AU417" s="25" t="s">
        <v>85</v>
      </c>
      <c r="AY417" s="25" t="s">
        <v>211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25" t="s">
        <v>83</v>
      </c>
      <c r="BK417" s="216">
        <f>ROUND(I417*H417,2)</f>
        <v>0</v>
      </c>
      <c r="BL417" s="25" t="s">
        <v>309</v>
      </c>
      <c r="BM417" s="25" t="s">
        <v>2172</v>
      </c>
    </row>
    <row r="418" spans="2:65" s="12" customFormat="1" ht="13.5">
      <c r="B418" s="217"/>
      <c r="C418" s="218"/>
      <c r="D418" s="219" t="s">
        <v>219</v>
      </c>
      <c r="E418" s="220" t="s">
        <v>21</v>
      </c>
      <c r="F418" s="221" t="s">
        <v>2152</v>
      </c>
      <c r="G418" s="218"/>
      <c r="H418" s="222" t="s">
        <v>21</v>
      </c>
      <c r="I418" s="223"/>
      <c r="J418" s="218"/>
      <c r="K418" s="218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219</v>
      </c>
      <c r="AU418" s="228" t="s">
        <v>85</v>
      </c>
      <c r="AV418" s="12" t="s">
        <v>83</v>
      </c>
      <c r="AW418" s="12" t="s">
        <v>39</v>
      </c>
      <c r="AX418" s="12" t="s">
        <v>76</v>
      </c>
      <c r="AY418" s="228" t="s">
        <v>211</v>
      </c>
    </row>
    <row r="419" spans="2:65" s="12" customFormat="1" ht="13.5">
      <c r="B419" s="217"/>
      <c r="C419" s="218"/>
      <c r="D419" s="219" t="s">
        <v>219</v>
      </c>
      <c r="E419" s="220" t="s">
        <v>21</v>
      </c>
      <c r="F419" s="221" t="s">
        <v>333</v>
      </c>
      <c r="G419" s="218"/>
      <c r="H419" s="222" t="s">
        <v>21</v>
      </c>
      <c r="I419" s="223"/>
      <c r="J419" s="218"/>
      <c r="K419" s="218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219</v>
      </c>
      <c r="AU419" s="228" t="s">
        <v>85</v>
      </c>
      <c r="AV419" s="12" t="s">
        <v>83</v>
      </c>
      <c r="AW419" s="12" t="s">
        <v>39</v>
      </c>
      <c r="AX419" s="12" t="s">
        <v>76</v>
      </c>
      <c r="AY419" s="228" t="s">
        <v>211</v>
      </c>
    </row>
    <row r="420" spans="2:65" s="13" customFormat="1" ht="13.5">
      <c r="B420" s="229"/>
      <c r="C420" s="230"/>
      <c r="D420" s="219" t="s">
        <v>219</v>
      </c>
      <c r="E420" s="231" t="s">
        <v>21</v>
      </c>
      <c r="F420" s="232" t="s">
        <v>2173</v>
      </c>
      <c r="G420" s="230"/>
      <c r="H420" s="233">
        <v>0.6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219</v>
      </c>
      <c r="AU420" s="239" t="s">
        <v>85</v>
      </c>
      <c r="AV420" s="13" t="s">
        <v>85</v>
      </c>
      <c r="AW420" s="13" t="s">
        <v>39</v>
      </c>
      <c r="AX420" s="13" t="s">
        <v>76</v>
      </c>
      <c r="AY420" s="239" t="s">
        <v>211</v>
      </c>
    </row>
    <row r="421" spans="2:65" s="13" customFormat="1" ht="13.5">
      <c r="B421" s="229"/>
      <c r="C421" s="230"/>
      <c r="D421" s="219" t="s">
        <v>219</v>
      </c>
      <c r="E421" s="231" t="s">
        <v>21</v>
      </c>
      <c r="F421" s="232" t="s">
        <v>2174</v>
      </c>
      <c r="G421" s="230"/>
      <c r="H421" s="233">
        <v>0.75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AT421" s="239" t="s">
        <v>219</v>
      </c>
      <c r="AU421" s="239" t="s">
        <v>85</v>
      </c>
      <c r="AV421" s="13" t="s">
        <v>85</v>
      </c>
      <c r="AW421" s="13" t="s">
        <v>39</v>
      </c>
      <c r="AX421" s="13" t="s">
        <v>76</v>
      </c>
      <c r="AY421" s="239" t="s">
        <v>211</v>
      </c>
    </row>
    <row r="422" spans="2:65" s="13" customFormat="1" ht="13.5">
      <c r="B422" s="229"/>
      <c r="C422" s="230"/>
      <c r="D422" s="219" t="s">
        <v>219</v>
      </c>
      <c r="E422" s="231" t="s">
        <v>21</v>
      </c>
      <c r="F422" s="232" t="s">
        <v>2175</v>
      </c>
      <c r="G422" s="230"/>
      <c r="H422" s="233">
        <v>0.5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219</v>
      </c>
      <c r="AU422" s="239" t="s">
        <v>85</v>
      </c>
      <c r="AV422" s="13" t="s">
        <v>85</v>
      </c>
      <c r="AW422" s="13" t="s">
        <v>39</v>
      </c>
      <c r="AX422" s="13" t="s">
        <v>76</v>
      </c>
      <c r="AY422" s="239" t="s">
        <v>211</v>
      </c>
    </row>
    <row r="423" spans="2:65" s="13" customFormat="1" ht="13.5">
      <c r="B423" s="229"/>
      <c r="C423" s="230"/>
      <c r="D423" s="219" t="s">
        <v>219</v>
      </c>
      <c r="E423" s="231" t="s">
        <v>21</v>
      </c>
      <c r="F423" s="232" t="s">
        <v>2176</v>
      </c>
      <c r="G423" s="230"/>
      <c r="H423" s="233">
        <v>0.6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AT423" s="239" t="s">
        <v>219</v>
      </c>
      <c r="AU423" s="239" t="s">
        <v>85</v>
      </c>
      <c r="AV423" s="13" t="s">
        <v>85</v>
      </c>
      <c r="AW423" s="13" t="s">
        <v>39</v>
      </c>
      <c r="AX423" s="13" t="s">
        <v>76</v>
      </c>
      <c r="AY423" s="239" t="s">
        <v>211</v>
      </c>
    </row>
    <row r="424" spans="2:65" s="14" customFormat="1" ht="13.5">
      <c r="B424" s="240"/>
      <c r="C424" s="241"/>
      <c r="D424" s="219" t="s">
        <v>219</v>
      </c>
      <c r="E424" s="242" t="s">
        <v>21</v>
      </c>
      <c r="F424" s="243" t="s">
        <v>222</v>
      </c>
      <c r="G424" s="241"/>
      <c r="H424" s="244">
        <v>2.4500000000000002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AT424" s="250" t="s">
        <v>219</v>
      </c>
      <c r="AU424" s="250" t="s">
        <v>85</v>
      </c>
      <c r="AV424" s="14" t="s">
        <v>93</v>
      </c>
      <c r="AW424" s="14" t="s">
        <v>39</v>
      </c>
      <c r="AX424" s="14" t="s">
        <v>76</v>
      </c>
      <c r="AY424" s="250" t="s">
        <v>211</v>
      </c>
    </row>
    <row r="425" spans="2:65" s="12" customFormat="1" ht="13.5">
      <c r="B425" s="217"/>
      <c r="C425" s="218"/>
      <c r="D425" s="219" t="s">
        <v>219</v>
      </c>
      <c r="E425" s="220" t="s">
        <v>21</v>
      </c>
      <c r="F425" s="221" t="s">
        <v>1951</v>
      </c>
      <c r="G425" s="218"/>
      <c r="H425" s="222" t="s">
        <v>21</v>
      </c>
      <c r="I425" s="223"/>
      <c r="J425" s="218"/>
      <c r="K425" s="218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219</v>
      </c>
      <c r="AU425" s="228" t="s">
        <v>85</v>
      </c>
      <c r="AV425" s="12" t="s">
        <v>83</v>
      </c>
      <c r="AW425" s="12" t="s">
        <v>39</v>
      </c>
      <c r="AX425" s="12" t="s">
        <v>76</v>
      </c>
      <c r="AY425" s="228" t="s">
        <v>211</v>
      </c>
    </row>
    <row r="426" spans="2:65" s="13" customFormat="1" ht="13.5">
      <c r="B426" s="229"/>
      <c r="C426" s="230"/>
      <c r="D426" s="219" t="s">
        <v>219</v>
      </c>
      <c r="E426" s="231" t="s">
        <v>21</v>
      </c>
      <c r="F426" s="232" t="s">
        <v>2177</v>
      </c>
      <c r="G426" s="230"/>
      <c r="H426" s="233">
        <v>0.6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AT426" s="239" t="s">
        <v>219</v>
      </c>
      <c r="AU426" s="239" t="s">
        <v>85</v>
      </c>
      <c r="AV426" s="13" t="s">
        <v>85</v>
      </c>
      <c r="AW426" s="13" t="s">
        <v>39</v>
      </c>
      <c r="AX426" s="13" t="s">
        <v>76</v>
      </c>
      <c r="AY426" s="239" t="s">
        <v>211</v>
      </c>
    </row>
    <row r="427" spans="2:65" s="13" customFormat="1" ht="13.5">
      <c r="B427" s="229"/>
      <c r="C427" s="230"/>
      <c r="D427" s="219" t="s">
        <v>219</v>
      </c>
      <c r="E427" s="231" t="s">
        <v>21</v>
      </c>
      <c r="F427" s="232" t="s">
        <v>2178</v>
      </c>
      <c r="G427" s="230"/>
      <c r="H427" s="233">
        <v>0.75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219</v>
      </c>
      <c r="AU427" s="239" t="s">
        <v>85</v>
      </c>
      <c r="AV427" s="13" t="s">
        <v>85</v>
      </c>
      <c r="AW427" s="13" t="s">
        <v>39</v>
      </c>
      <c r="AX427" s="13" t="s">
        <v>76</v>
      </c>
      <c r="AY427" s="239" t="s">
        <v>211</v>
      </c>
    </row>
    <row r="428" spans="2:65" s="13" customFormat="1" ht="13.5">
      <c r="B428" s="229"/>
      <c r="C428" s="230"/>
      <c r="D428" s="219" t="s">
        <v>219</v>
      </c>
      <c r="E428" s="231" t="s">
        <v>21</v>
      </c>
      <c r="F428" s="232" t="s">
        <v>2179</v>
      </c>
      <c r="G428" s="230"/>
      <c r="H428" s="233">
        <v>0.5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AT428" s="239" t="s">
        <v>219</v>
      </c>
      <c r="AU428" s="239" t="s">
        <v>85</v>
      </c>
      <c r="AV428" s="13" t="s">
        <v>85</v>
      </c>
      <c r="AW428" s="13" t="s">
        <v>39</v>
      </c>
      <c r="AX428" s="13" t="s">
        <v>76</v>
      </c>
      <c r="AY428" s="239" t="s">
        <v>211</v>
      </c>
    </row>
    <row r="429" spans="2:65" s="13" customFormat="1" ht="13.5">
      <c r="B429" s="229"/>
      <c r="C429" s="230"/>
      <c r="D429" s="219" t="s">
        <v>219</v>
      </c>
      <c r="E429" s="231" t="s">
        <v>21</v>
      </c>
      <c r="F429" s="232" t="s">
        <v>2180</v>
      </c>
      <c r="G429" s="230"/>
      <c r="H429" s="233">
        <v>0.6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219</v>
      </c>
      <c r="AU429" s="239" t="s">
        <v>85</v>
      </c>
      <c r="AV429" s="13" t="s">
        <v>85</v>
      </c>
      <c r="AW429" s="13" t="s">
        <v>39</v>
      </c>
      <c r="AX429" s="13" t="s">
        <v>76</v>
      </c>
      <c r="AY429" s="239" t="s">
        <v>211</v>
      </c>
    </row>
    <row r="430" spans="2:65" s="14" customFormat="1" ht="13.5">
      <c r="B430" s="240"/>
      <c r="C430" s="241"/>
      <c r="D430" s="219" t="s">
        <v>219</v>
      </c>
      <c r="E430" s="242" t="s">
        <v>21</v>
      </c>
      <c r="F430" s="243" t="s">
        <v>222</v>
      </c>
      <c r="G430" s="241"/>
      <c r="H430" s="244">
        <v>2.4500000000000002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AT430" s="250" t="s">
        <v>219</v>
      </c>
      <c r="AU430" s="250" t="s">
        <v>85</v>
      </c>
      <c r="AV430" s="14" t="s">
        <v>93</v>
      </c>
      <c r="AW430" s="14" t="s">
        <v>39</v>
      </c>
      <c r="AX430" s="14" t="s">
        <v>76</v>
      </c>
      <c r="AY430" s="250" t="s">
        <v>211</v>
      </c>
    </row>
    <row r="431" spans="2:65" s="15" customFormat="1" ht="13.5">
      <c r="B431" s="251"/>
      <c r="C431" s="252"/>
      <c r="D431" s="262" t="s">
        <v>219</v>
      </c>
      <c r="E431" s="263" t="s">
        <v>21</v>
      </c>
      <c r="F431" s="264" t="s">
        <v>226</v>
      </c>
      <c r="G431" s="252"/>
      <c r="H431" s="265">
        <v>4.9000000000000004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AT431" s="261" t="s">
        <v>219</v>
      </c>
      <c r="AU431" s="261" t="s">
        <v>85</v>
      </c>
      <c r="AV431" s="15" t="s">
        <v>100</v>
      </c>
      <c r="AW431" s="15" t="s">
        <v>39</v>
      </c>
      <c r="AX431" s="15" t="s">
        <v>83</v>
      </c>
      <c r="AY431" s="261" t="s">
        <v>211</v>
      </c>
    </row>
    <row r="432" spans="2:65" s="1" customFormat="1" ht="31.5" customHeight="1">
      <c r="B432" s="42"/>
      <c r="C432" s="205" t="s">
        <v>511</v>
      </c>
      <c r="D432" s="205" t="s">
        <v>213</v>
      </c>
      <c r="E432" s="206" t="s">
        <v>2181</v>
      </c>
      <c r="F432" s="207" t="s">
        <v>2182</v>
      </c>
      <c r="G432" s="208" t="s">
        <v>235</v>
      </c>
      <c r="H432" s="209">
        <v>15.68</v>
      </c>
      <c r="I432" s="210"/>
      <c r="J432" s="211">
        <f>ROUND(I432*H432,2)</f>
        <v>0</v>
      </c>
      <c r="K432" s="207" t="s">
        <v>217</v>
      </c>
      <c r="L432" s="62"/>
      <c r="M432" s="212" t="s">
        <v>21</v>
      </c>
      <c r="N432" s="213" t="s">
        <v>47</v>
      </c>
      <c r="O432" s="43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AR432" s="25" t="s">
        <v>309</v>
      </c>
      <c r="AT432" s="25" t="s">
        <v>213</v>
      </c>
      <c r="AU432" s="25" t="s">
        <v>85</v>
      </c>
      <c r="AY432" s="25" t="s">
        <v>211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25" t="s">
        <v>83</v>
      </c>
      <c r="BK432" s="216">
        <f>ROUND(I432*H432,2)</f>
        <v>0</v>
      </c>
      <c r="BL432" s="25" t="s">
        <v>309</v>
      </c>
      <c r="BM432" s="25" t="s">
        <v>2183</v>
      </c>
    </row>
    <row r="433" spans="2:65" s="1" customFormat="1" ht="31.5" customHeight="1">
      <c r="B433" s="42"/>
      <c r="C433" s="205" t="s">
        <v>517</v>
      </c>
      <c r="D433" s="205" t="s">
        <v>213</v>
      </c>
      <c r="E433" s="206" t="s">
        <v>2184</v>
      </c>
      <c r="F433" s="207" t="s">
        <v>2185</v>
      </c>
      <c r="G433" s="208" t="s">
        <v>275</v>
      </c>
      <c r="H433" s="209">
        <v>8</v>
      </c>
      <c r="I433" s="210"/>
      <c r="J433" s="211">
        <f>ROUND(I433*H433,2)</f>
        <v>0</v>
      </c>
      <c r="K433" s="207" t="s">
        <v>217</v>
      </c>
      <c r="L433" s="62"/>
      <c r="M433" s="212" t="s">
        <v>21</v>
      </c>
      <c r="N433" s="213" t="s">
        <v>47</v>
      </c>
      <c r="O433" s="43"/>
      <c r="P433" s="214">
        <f>O433*H433</f>
        <v>0</v>
      </c>
      <c r="Q433" s="214">
        <v>3.0000000000000001E-5</v>
      </c>
      <c r="R433" s="214">
        <f>Q433*H433</f>
        <v>2.4000000000000001E-4</v>
      </c>
      <c r="S433" s="214">
        <v>0</v>
      </c>
      <c r="T433" s="215">
        <f>S433*H433</f>
        <v>0</v>
      </c>
      <c r="AR433" s="25" t="s">
        <v>309</v>
      </c>
      <c r="AT433" s="25" t="s">
        <v>213</v>
      </c>
      <c r="AU433" s="25" t="s">
        <v>85</v>
      </c>
      <c r="AY433" s="25" t="s">
        <v>211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25" t="s">
        <v>83</v>
      </c>
      <c r="BK433" s="216">
        <f>ROUND(I433*H433,2)</f>
        <v>0</v>
      </c>
      <c r="BL433" s="25" t="s">
        <v>309</v>
      </c>
      <c r="BM433" s="25" t="s">
        <v>2186</v>
      </c>
    </row>
    <row r="434" spans="2:65" s="12" customFormat="1" ht="13.5">
      <c r="B434" s="217"/>
      <c r="C434" s="218"/>
      <c r="D434" s="219" t="s">
        <v>219</v>
      </c>
      <c r="E434" s="220" t="s">
        <v>21</v>
      </c>
      <c r="F434" s="221" t="s">
        <v>2152</v>
      </c>
      <c r="G434" s="218"/>
      <c r="H434" s="222" t="s">
        <v>21</v>
      </c>
      <c r="I434" s="223"/>
      <c r="J434" s="218"/>
      <c r="K434" s="218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219</v>
      </c>
      <c r="AU434" s="228" t="s">
        <v>85</v>
      </c>
      <c r="AV434" s="12" t="s">
        <v>83</v>
      </c>
      <c r="AW434" s="12" t="s">
        <v>39</v>
      </c>
      <c r="AX434" s="12" t="s">
        <v>76</v>
      </c>
      <c r="AY434" s="228" t="s">
        <v>211</v>
      </c>
    </row>
    <row r="435" spans="2:65" s="12" customFormat="1" ht="13.5">
      <c r="B435" s="217"/>
      <c r="C435" s="218"/>
      <c r="D435" s="219" t="s">
        <v>219</v>
      </c>
      <c r="E435" s="220" t="s">
        <v>21</v>
      </c>
      <c r="F435" s="221" t="s">
        <v>333</v>
      </c>
      <c r="G435" s="218"/>
      <c r="H435" s="222" t="s">
        <v>21</v>
      </c>
      <c r="I435" s="223"/>
      <c r="J435" s="218"/>
      <c r="K435" s="218"/>
      <c r="L435" s="224"/>
      <c r="M435" s="225"/>
      <c r="N435" s="226"/>
      <c r="O435" s="226"/>
      <c r="P435" s="226"/>
      <c r="Q435" s="226"/>
      <c r="R435" s="226"/>
      <c r="S435" s="226"/>
      <c r="T435" s="227"/>
      <c r="AT435" s="228" t="s">
        <v>219</v>
      </c>
      <c r="AU435" s="228" t="s">
        <v>85</v>
      </c>
      <c r="AV435" s="12" t="s">
        <v>83</v>
      </c>
      <c r="AW435" s="12" t="s">
        <v>39</v>
      </c>
      <c r="AX435" s="12" t="s">
        <v>76</v>
      </c>
      <c r="AY435" s="228" t="s">
        <v>211</v>
      </c>
    </row>
    <row r="436" spans="2:65" s="13" customFormat="1" ht="13.5">
      <c r="B436" s="229"/>
      <c r="C436" s="230"/>
      <c r="D436" s="219" t="s">
        <v>219</v>
      </c>
      <c r="E436" s="231" t="s">
        <v>21</v>
      </c>
      <c r="F436" s="232" t="s">
        <v>1357</v>
      </c>
      <c r="G436" s="230"/>
      <c r="H436" s="233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219</v>
      </c>
      <c r="AU436" s="239" t="s">
        <v>85</v>
      </c>
      <c r="AV436" s="13" t="s">
        <v>85</v>
      </c>
      <c r="AW436" s="13" t="s">
        <v>39</v>
      </c>
      <c r="AX436" s="13" t="s">
        <v>76</v>
      </c>
      <c r="AY436" s="239" t="s">
        <v>211</v>
      </c>
    </row>
    <row r="437" spans="2:65" s="13" customFormat="1" ht="13.5">
      <c r="B437" s="229"/>
      <c r="C437" s="230"/>
      <c r="D437" s="219" t="s">
        <v>219</v>
      </c>
      <c r="E437" s="231" t="s">
        <v>21</v>
      </c>
      <c r="F437" s="232" t="s">
        <v>2187</v>
      </c>
      <c r="G437" s="230"/>
      <c r="H437" s="233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AT437" s="239" t="s">
        <v>219</v>
      </c>
      <c r="AU437" s="239" t="s">
        <v>85</v>
      </c>
      <c r="AV437" s="13" t="s">
        <v>85</v>
      </c>
      <c r="AW437" s="13" t="s">
        <v>39</v>
      </c>
      <c r="AX437" s="13" t="s">
        <v>76</v>
      </c>
      <c r="AY437" s="239" t="s">
        <v>211</v>
      </c>
    </row>
    <row r="438" spans="2:65" s="13" customFormat="1" ht="13.5">
      <c r="B438" s="229"/>
      <c r="C438" s="230"/>
      <c r="D438" s="219" t="s">
        <v>219</v>
      </c>
      <c r="E438" s="231" t="s">
        <v>21</v>
      </c>
      <c r="F438" s="232" t="s">
        <v>2188</v>
      </c>
      <c r="G438" s="230"/>
      <c r="H438" s="233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219</v>
      </c>
      <c r="AU438" s="239" t="s">
        <v>85</v>
      </c>
      <c r="AV438" s="13" t="s">
        <v>85</v>
      </c>
      <c r="AW438" s="13" t="s">
        <v>39</v>
      </c>
      <c r="AX438" s="13" t="s">
        <v>76</v>
      </c>
      <c r="AY438" s="239" t="s">
        <v>211</v>
      </c>
    </row>
    <row r="439" spans="2:65" s="13" customFormat="1" ht="13.5">
      <c r="B439" s="229"/>
      <c r="C439" s="230"/>
      <c r="D439" s="219" t="s">
        <v>219</v>
      </c>
      <c r="E439" s="231" t="s">
        <v>21</v>
      </c>
      <c r="F439" s="232" t="s">
        <v>2189</v>
      </c>
      <c r="G439" s="230"/>
      <c r="H439" s="233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219</v>
      </c>
      <c r="AU439" s="239" t="s">
        <v>85</v>
      </c>
      <c r="AV439" s="13" t="s">
        <v>85</v>
      </c>
      <c r="AW439" s="13" t="s">
        <v>39</v>
      </c>
      <c r="AX439" s="13" t="s">
        <v>76</v>
      </c>
      <c r="AY439" s="239" t="s">
        <v>211</v>
      </c>
    </row>
    <row r="440" spans="2:65" s="14" customFormat="1" ht="13.5">
      <c r="B440" s="240"/>
      <c r="C440" s="241"/>
      <c r="D440" s="219" t="s">
        <v>219</v>
      </c>
      <c r="E440" s="242" t="s">
        <v>21</v>
      </c>
      <c r="F440" s="243" t="s">
        <v>222</v>
      </c>
      <c r="G440" s="241"/>
      <c r="H440" s="244">
        <v>4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AT440" s="250" t="s">
        <v>219</v>
      </c>
      <c r="AU440" s="250" t="s">
        <v>85</v>
      </c>
      <c r="AV440" s="14" t="s">
        <v>93</v>
      </c>
      <c r="AW440" s="14" t="s">
        <v>39</v>
      </c>
      <c r="AX440" s="14" t="s">
        <v>76</v>
      </c>
      <c r="AY440" s="250" t="s">
        <v>211</v>
      </c>
    </row>
    <row r="441" spans="2:65" s="12" customFormat="1" ht="13.5">
      <c r="B441" s="217"/>
      <c r="C441" s="218"/>
      <c r="D441" s="219" t="s">
        <v>219</v>
      </c>
      <c r="E441" s="220" t="s">
        <v>21</v>
      </c>
      <c r="F441" s="221" t="s">
        <v>1951</v>
      </c>
      <c r="G441" s="218"/>
      <c r="H441" s="222" t="s">
        <v>21</v>
      </c>
      <c r="I441" s="223"/>
      <c r="J441" s="218"/>
      <c r="K441" s="218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219</v>
      </c>
      <c r="AU441" s="228" t="s">
        <v>85</v>
      </c>
      <c r="AV441" s="12" t="s">
        <v>83</v>
      </c>
      <c r="AW441" s="12" t="s">
        <v>39</v>
      </c>
      <c r="AX441" s="12" t="s">
        <v>76</v>
      </c>
      <c r="AY441" s="228" t="s">
        <v>211</v>
      </c>
    </row>
    <row r="442" spans="2:65" s="13" customFormat="1" ht="13.5">
      <c r="B442" s="229"/>
      <c r="C442" s="230"/>
      <c r="D442" s="219" t="s">
        <v>219</v>
      </c>
      <c r="E442" s="231" t="s">
        <v>21</v>
      </c>
      <c r="F442" s="232" t="s">
        <v>2190</v>
      </c>
      <c r="G442" s="230"/>
      <c r="H442" s="233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219</v>
      </c>
      <c r="AU442" s="239" t="s">
        <v>85</v>
      </c>
      <c r="AV442" s="13" t="s">
        <v>85</v>
      </c>
      <c r="AW442" s="13" t="s">
        <v>39</v>
      </c>
      <c r="AX442" s="13" t="s">
        <v>76</v>
      </c>
      <c r="AY442" s="239" t="s">
        <v>211</v>
      </c>
    </row>
    <row r="443" spans="2:65" s="13" customFormat="1" ht="13.5">
      <c r="B443" s="229"/>
      <c r="C443" s="230"/>
      <c r="D443" s="219" t="s">
        <v>219</v>
      </c>
      <c r="E443" s="231" t="s">
        <v>21</v>
      </c>
      <c r="F443" s="232" t="s">
        <v>2191</v>
      </c>
      <c r="G443" s="230"/>
      <c r="H443" s="233">
        <v>1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219</v>
      </c>
      <c r="AU443" s="239" t="s">
        <v>85</v>
      </c>
      <c r="AV443" s="13" t="s">
        <v>85</v>
      </c>
      <c r="AW443" s="13" t="s">
        <v>39</v>
      </c>
      <c r="AX443" s="13" t="s">
        <v>76</v>
      </c>
      <c r="AY443" s="239" t="s">
        <v>211</v>
      </c>
    </row>
    <row r="444" spans="2:65" s="13" customFormat="1" ht="13.5">
      <c r="B444" s="229"/>
      <c r="C444" s="230"/>
      <c r="D444" s="219" t="s">
        <v>219</v>
      </c>
      <c r="E444" s="231" t="s">
        <v>21</v>
      </c>
      <c r="F444" s="232" t="s">
        <v>2192</v>
      </c>
      <c r="G444" s="230"/>
      <c r="H444" s="233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219</v>
      </c>
      <c r="AU444" s="239" t="s">
        <v>85</v>
      </c>
      <c r="AV444" s="13" t="s">
        <v>85</v>
      </c>
      <c r="AW444" s="13" t="s">
        <v>39</v>
      </c>
      <c r="AX444" s="13" t="s">
        <v>76</v>
      </c>
      <c r="AY444" s="239" t="s">
        <v>211</v>
      </c>
    </row>
    <row r="445" spans="2:65" s="13" customFormat="1" ht="13.5">
      <c r="B445" s="229"/>
      <c r="C445" s="230"/>
      <c r="D445" s="219" t="s">
        <v>219</v>
      </c>
      <c r="E445" s="231" t="s">
        <v>21</v>
      </c>
      <c r="F445" s="232" t="s">
        <v>2193</v>
      </c>
      <c r="G445" s="230"/>
      <c r="H445" s="233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219</v>
      </c>
      <c r="AU445" s="239" t="s">
        <v>85</v>
      </c>
      <c r="AV445" s="13" t="s">
        <v>85</v>
      </c>
      <c r="AW445" s="13" t="s">
        <v>39</v>
      </c>
      <c r="AX445" s="13" t="s">
        <v>76</v>
      </c>
      <c r="AY445" s="239" t="s">
        <v>211</v>
      </c>
    </row>
    <row r="446" spans="2:65" s="14" customFormat="1" ht="13.5">
      <c r="B446" s="240"/>
      <c r="C446" s="241"/>
      <c r="D446" s="219" t="s">
        <v>219</v>
      </c>
      <c r="E446" s="242" t="s">
        <v>21</v>
      </c>
      <c r="F446" s="243" t="s">
        <v>222</v>
      </c>
      <c r="G446" s="241"/>
      <c r="H446" s="244">
        <v>4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AT446" s="250" t="s">
        <v>219</v>
      </c>
      <c r="AU446" s="250" t="s">
        <v>85</v>
      </c>
      <c r="AV446" s="14" t="s">
        <v>93</v>
      </c>
      <c r="AW446" s="14" t="s">
        <v>39</v>
      </c>
      <c r="AX446" s="14" t="s">
        <v>76</v>
      </c>
      <c r="AY446" s="250" t="s">
        <v>211</v>
      </c>
    </row>
    <row r="447" spans="2:65" s="15" customFormat="1" ht="13.5">
      <c r="B447" s="251"/>
      <c r="C447" s="252"/>
      <c r="D447" s="262" t="s">
        <v>219</v>
      </c>
      <c r="E447" s="263" t="s">
        <v>21</v>
      </c>
      <c r="F447" s="264" t="s">
        <v>226</v>
      </c>
      <c r="G447" s="252"/>
      <c r="H447" s="265">
        <v>8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AT447" s="261" t="s">
        <v>219</v>
      </c>
      <c r="AU447" s="261" t="s">
        <v>85</v>
      </c>
      <c r="AV447" s="15" t="s">
        <v>100</v>
      </c>
      <c r="AW447" s="15" t="s">
        <v>39</v>
      </c>
      <c r="AX447" s="15" t="s">
        <v>83</v>
      </c>
      <c r="AY447" s="261" t="s">
        <v>211</v>
      </c>
    </row>
    <row r="448" spans="2:65" s="1" customFormat="1" ht="22.5" customHeight="1">
      <c r="B448" s="42"/>
      <c r="C448" s="268" t="s">
        <v>521</v>
      </c>
      <c r="D448" s="268" t="s">
        <v>429</v>
      </c>
      <c r="E448" s="269" t="s">
        <v>2194</v>
      </c>
      <c r="F448" s="270" t="s">
        <v>2195</v>
      </c>
      <c r="G448" s="271" t="s">
        <v>275</v>
      </c>
      <c r="H448" s="272">
        <v>8</v>
      </c>
      <c r="I448" s="273"/>
      <c r="J448" s="274">
        <f>ROUND(I448*H448,2)</f>
        <v>0</v>
      </c>
      <c r="K448" s="270" t="s">
        <v>217</v>
      </c>
      <c r="L448" s="275"/>
      <c r="M448" s="276" t="s">
        <v>21</v>
      </c>
      <c r="N448" s="277" t="s">
        <v>47</v>
      </c>
      <c r="O448" s="43"/>
      <c r="P448" s="214">
        <f>O448*H448</f>
        <v>0</v>
      </c>
      <c r="Q448" s="214">
        <v>3.6000000000000002E-4</v>
      </c>
      <c r="R448" s="214">
        <f>Q448*H448</f>
        <v>2.8800000000000002E-3</v>
      </c>
      <c r="S448" s="214">
        <v>0</v>
      </c>
      <c r="T448" s="215">
        <f>S448*H448</f>
        <v>0</v>
      </c>
      <c r="AR448" s="25" t="s">
        <v>424</v>
      </c>
      <c r="AT448" s="25" t="s">
        <v>429</v>
      </c>
      <c r="AU448" s="25" t="s">
        <v>85</v>
      </c>
      <c r="AY448" s="25" t="s">
        <v>211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25" t="s">
        <v>83</v>
      </c>
      <c r="BK448" s="216">
        <f>ROUND(I448*H448,2)</f>
        <v>0</v>
      </c>
      <c r="BL448" s="25" t="s">
        <v>309</v>
      </c>
      <c r="BM448" s="25" t="s">
        <v>2196</v>
      </c>
    </row>
    <row r="449" spans="2:65" s="1" customFormat="1" ht="27">
      <c r="B449" s="42"/>
      <c r="C449" s="64"/>
      <c r="D449" s="262" t="s">
        <v>433</v>
      </c>
      <c r="E449" s="64"/>
      <c r="F449" s="286" t="s">
        <v>2197</v>
      </c>
      <c r="G449" s="64"/>
      <c r="H449" s="64"/>
      <c r="I449" s="173"/>
      <c r="J449" s="64"/>
      <c r="K449" s="64"/>
      <c r="L449" s="62"/>
      <c r="M449" s="279"/>
      <c r="N449" s="43"/>
      <c r="O449" s="43"/>
      <c r="P449" s="43"/>
      <c r="Q449" s="43"/>
      <c r="R449" s="43"/>
      <c r="S449" s="43"/>
      <c r="T449" s="79"/>
      <c r="AT449" s="25" t="s">
        <v>433</v>
      </c>
      <c r="AU449" s="25" t="s">
        <v>85</v>
      </c>
    </row>
    <row r="450" spans="2:65" s="1" customFormat="1" ht="44.25" customHeight="1">
      <c r="B450" s="42"/>
      <c r="C450" s="205" t="s">
        <v>525</v>
      </c>
      <c r="D450" s="205" t="s">
        <v>213</v>
      </c>
      <c r="E450" s="206" t="s">
        <v>2198</v>
      </c>
      <c r="F450" s="207" t="s">
        <v>2199</v>
      </c>
      <c r="G450" s="208" t="s">
        <v>275</v>
      </c>
      <c r="H450" s="209">
        <v>1</v>
      </c>
      <c r="I450" s="210"/>
      <c r="J450" s="211">
        <f>ROUND(I450*H450,2)</f>
        <v>0</v>
      </c>
      <c r="K450" s="207" t="s">
        <v>217</v>
      </c>
      <c r="L450" s="62"/>
      <c r="M450" s="212" t="s">
        <v>21</v>
      </c>
      <c r="N450" s="213" t="s">
        <v>47</v>
      </c>
      <c r="O450" s="43"/>
      <c r="P450" s="214">
        <f>O450*H450</f>
        <v>0</v>
      </c>
      <c r="Q450" s="214">
        <v>2.2000000000000001E-4</v>
      </c>
      <c r="R450" s="214">
        <f>Q450*H450</f>
        <v>2.2000000000000001E-4</v>
      </c>
      <c r="S450" s="214">
        <v>0</v>
      </c>
      <c r="T450" s="215">
        <f>S450*H450</f>
        <v>0</v>
      </c>
      <c r="AR450" s="25" t="s">
        <v>309</v>
      </c>
      <c r="AT450" s="25" t="s">
        <v>213</v>
      </c>
      <c r="AU450" s="25" t="s">
        <v>85</v>
      </c>
      <c r="AY450" s="25" t="s">
        <v>211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25" t="s">
        <v>83</v>
      </c>
      <c r="BK450" s="216">
        <f>ROUND(I450*H450,2)</f>
        <v>0</v>
      </c>
      <c r="BL450" s="25" t="s">
        <v>309</v>
      </c>
      <c r="BM450" s="25" t="s">
        <v>2200</v>
      </c>
    </row>
    <row r="451" spans="2:65" s="1" customFormat="1" ht="22.5" customHeight="1">
      <c r="B451" s="42"/>
      <c r="C451" s="268" t="s">
        <v>530</v>
      </c>
      <c r="D451" s="268" t="s">
        <v>429</v>
      </c>
      <c r="E451" s="269" t="s">
        <v>2201</v>
      </c>
      <c r="F451" s="270" t="s">
        <v>2202</v>
      </c>
      <c r="G451" s="271" t="s">
        <v>275</v>
      </c>
      <c r="H451" s="272">
        <v>1</v>
      </c>
      <c r="I451" s="273"/>
      <c r="J451" s="274">
        <f>ROUND(I451*H451,2)</f>
        <v>0</v>
      </c>
      <c r="K451" s="270" t="s">
        <v>217</v>
      </c>
      <c r="L451" s="275"/>
      <c r="M451" s="276" t="s">
        <v>21</v>
      </c>
      <c r="N451" s="277" t="s">
        <v>47</v>
      </c>
      <c r="O451" s="43"/>
      <c r="P451" s="214">
        <f>O451*H451</f>
        <v>0</v>
      </c>
      <c r="Q451" s="214">
        <v>2.4709999999999999E-2</v>
      </c>
      <c r="R451" s="214">
        <f>Q451*H451</f>
        <v>2.4709999999999999E-2</v>
      </c>
      <c r="S451" s="214">
        <v>0</v>
      </c>
      <c r="T451" s="215">
        <f>S451*H451</f>
        <v>0</v>
      </c>
      <c r="AR451" s="25" t="s">
        <v>424</v>
      </c>
      <c r="AT451" s="25" t="s">
        <v>429</v>
      </c>
      <c r="AU451" s="25" t="s">
        <v>85</v>
      </c>
      <c r="AY451" s="25" t="s">
        <v>211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25" t="s">
        <v>83</v>
      </c>
      <c r="BK451" s="216">
        <f>ROUND(I451*H451,2)</f>
        <v>0</v>
      </c>
      <c r="BL451" s="25" t="s">
        <v>309</v>
      </c>
      <c r="BM451" s="25" t="s">
        <v>2203</v>
      </c>
    </row>
    <row r="452" spans="2:65" s="1" customFormat="1" ht="44.25" customHeight="1">
      <c r="B452" s="42"/>
      <c r="C452" s="205" t="s">
        <v>536</v>
      </c>
      <c r="D452" s="205" t="s">
        <v>213</v>
      </c>
      <c r="E452" s="206" t="s">
        <v>2204</v>
      </c>
      <c r="F452" s="207" t="s">
        <v>2205</v>
      </c>
      <c r="G452" s="208" t="s">
        <v>245</v>
      </c>
      <c r="H452" s="209">
        <v>0.443</v>
      </c>
      <c r="I452" s="210"/>
      <c r="J452" s="211">
        <f>ROUND(I452*H452,2)</f>
        <v>0</v>
      </c>
      <c r="K452" s="207" t="s">
        <v>217</v>
      </c>
      <c r="L452" s="62"/>
      <c r="M452" s="212" t="s">
        <v>21</v>
      </c>
      <c r="N452" s="213" t="s">
        <v>47</v>
      </c>
      <c r="O452" s="43"/>
      <c r="P452" s="214">
        <f>O452*H452</f>
        <v>0</v>
      </c>
      <c r="Q452" s="214">
        <v>0</v>
      </c>
      <c r="R452" s="214">
        <f>Q452*H452</f>
        <v>0</v>
      </c>
      <c r="S452" s="214">
        <v>0</v>
      </c>
      <c r="T452" s="215">
        <f>S452*H452</f>
        <v>0</v>
      </c>
      <c r="AR452" s="25" t="s">
        <v>309</v>
      </c>
      <c r="AT452" s="25" t="s">
        <v>213</v>
      </c>
      <c r="AU452" s="25" t="s">
        <v>85</v>
      </c>
      <c r="AY452" s="25" t="s">
        <v>211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25" t="s">
        <v>83</v>
      </c>
      <c r="BK452" s="216">
        <f>ROUND(I452*H452,2)</f>
        <v>0</v>
      </c>
      <c r="BL452" s="25" t="s">
        <v>309</v>
      </c>
      <c r="BM452" s="25" t="s">
        <v>2206</v>
      </c>
    </row>
    <row r="453" spans="2:65" s="11" customFormat="1" ht="29.85" customHeight="1">
      <c r="B453" s="188"/>
      <c r="C453" s="189"/>
      <c r="D453" s="202" t="s">
        <v>75</v>
      </c>
      <c r="E453" s="203" t="s">
        <v>1937</v>
      </c>
      <c r="F453" s="203" t="s">
        <v>1938</v>
      </c>
      <c r="G453" s="189"/>
      <c r="H453" s="189"/>
      <c r="I453" s="192"/>
      <c r="J453" s="204">
        <f>BK453</f>
        <v>0</v>
      </c>
      <c r="K453" s="189"/>
      <c r="L453" s="194"/>
      <c r="M453" s="195"/>
      <c r="N453" s="196"/>
      <c r="O453" s="196"/>
      <c r="P453" s="197">
        <f>SUM(P454:P483)</f>
        <v>0</v>
      </c>
      <c r="Q453" s="196"/>
      <c r="R453" s="197">
        <f>SUM(R454:R483)</f>
        <v>2.2499999999999999E-2</v>
      </c>
      <c r="S453" s="196"/>
      <c r="T453" s="198">
        <f>SUM(T454:T483)</f>
        <v>0.31</v>
      </c>
      <c r="AR453" s="199" t="s">
        <v>85</v>
      </c>
      <c r="AT453" s="200" t="s">
        <v>75</v>
      </c>
      <c r="AU453" s="200" t="s">
        <v>83</v>
      </c>
      <c r="AY453" s="199" t="s">
        <v>211</v>
      </c>
      <c r="BK453" s="201">
        <f>SUM(BK454:BK483)</f>
        <v>0</v>
      </c>
    </row>
    <row r="454" spans="2:65" s="1" customFormat="1" ht="22.5" customHeight="1">
      <c r="B454" s="42"/>
      <c r="C454" s="205" t="s">
        <v>540</v>
      </c>
      <c r="D454" s="205" t="s">
        <v>213</v>
      </c>
      <c r="E454" s="206" t="s">
        <v>2207</v>
      </c>
      <c r="F454" s="207" t="s">
        <v>2208</v>
      </c>
      <c r="G454" s="208" t="s">
        <v>275</v>
      </c>
      <c r="H454" s="209">
        <v>2</v>
      </c>
      <c r="I454" s="210"/>
      <c r="J454" s="211">
        <f>ROUND(I454*H454,2)</f>
        <v>0</v>
      </c>
      <c r="K454" s="207" t="s">
        <v>21</v>
      </c>
      <c r="L454" s="62"/>
      <c r="M454" s="212" t="s">
        <v>21</v>
      </c>
      <c r="N454" s="213" t="s">
        <v>47</v>
      </c>
      <c r="O454" s="43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AR454" s="25" t="s">
        <v>309</v>
      </c>
      <c r="AT454" s="25" t="s">
        <v>213</v>
      </c>
      <c r="AU454" s="25" t="s">
        <v>85</v>
      </c>
      <c r="AY454" s="25" t="s">
        <v>211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25" t="s">
        <v>83</v>
      </c>
      <c r="BK454" s="216">
        <f>ROUND(I454*H454,2)</f>
        <v>0</v>
      </c>
      <c r="BL454" s="25" t="s">
        <v>309</v>
      </c>
      <c r="BM454" s="25" t="s">
        <v>2209</v>
      </c>
    </row>
    <row r="455" spans="2:65" s="1" customFormat="1" ht="27">
      <c r="B455" s="42"/>
      <c r="C455" s="64"/>
      <c r="D455" s="219" t="s">
        <v>433</v>
      </c>
      <c r="E455" s="64"/>
      <c r="F455" s="278" t="s">
        <v>2210</v>
      </c>
      <c r="G455" s="64"/>
      <c r="H455" s="64"/>
      <c r="I455" s="173"/>
      <c r="J455" s="64"/>
      <c r="K455" s="64"/>
      <c r="L455" s="62"/>
      <c r="M455" s="279"/>
      <c r="N455" s="43"/>
      <c r="O455" s="43"/>
      <c r="P455" s="43"/>
      <c r="Q455" s="43"/>
      <c r="R455" s="43"/>
      <c r="S455" s="43"/>
      <c r="T455" s="79"/>
      <c r="AT455" s="25" t="s">
        <v>433</v>
      </c>
      <c r="AU455" s="25" t="s">
        <v>85</v>
      </c>
    </row>
    <row r="456" spans="2:65" s="13" customFormat="1" ht="13.5">
      <c r="B456" s="229"/>
      <c r="C456" s="230"/>
      <c r="D456" s="219" t="s">
        <v>219</v>
      </c>
      <c r="E456" s="231" t="s">
        <v>21</v>
      </c>
      <c r="F456" s="232" t="s">
        <v>1357</v>
      </c>
      <c r="G456" s="230"/>
      <c r="H456" s="233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219</v>
      </c>
      <c r="AU456" s="239" t="s">
        <v>85</v>
      </c>
      <c r="AV456" s="13" t="s">
        <v>85</v>
      </c>
      <c r="AW456" s="13" t="s">
        <v>39</v>
      </c>
      <c r="AX456" s="13" t="s">
        <v>76</v>
      </c>
      <c r="AY456" s="239" t="s">
        <v>211</v>
      </c>
    </row>
    <row r="457" spans="2:65" s="13" customFormat="1" ht="13.5">
      <c r="B457" s="229"/>
      <c r="C457" s="230"/>
      <c r="D457" s="219" t="s">
        <v>219</v>
      </c>
      <c r="E457" s="231" t="s">
        <v>21</v>
      </c>
      <c r="F457" s="232" t="s">
        <v>2190</v>
      </c>
      <c r="G457" s="230"/>
      <c r="H457" s="233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219</v>
      </c>
      <c r="AU457" s="239" t="s">
        <v>85</v>
      </c>
      <c r="AV457" s="13" t="s">
        <v>85</v>
      </c>
      <c r="AW457" s="13" t="s">
        <v>39</v>
      </c>
      <c r="AX457" s="13" t="s">
        <v>76</v>
      </c>
      <c r="AY457" s="239" t="s">
        <v>211</v>
      </c>
    </row>
    <row r="458" spans="2:65" s="15" customFormat="1" ht="13.5">
      <c r="B458" s="251"/>
      <c r="C458" s="252"/>
      <c r="D458" s="262" t="s">
        <v>219</v>
      </c>
      <c r="E458" s="263" t="s">
        <v>21</v>
      </c>
      <c r="F458" s="264" t="s">
        <v>226</v>
      </c>
      <c r="G458" s="252"/>
      <c r="H458" s="265">
        <v>2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AT458" s="261" t="s">
        <v>219</v>
      </c>
      <c r="AU458" s="261" t="s">
        <v>85</v>
      </c>
      <c r="AV458" s="15" t="s">
        <v>100</v>
      </c>
      <c r="AW458" s="15" t="s">
        <v>39</v>
      </c>
      <c r="AX458" s="15" t="s">
        <v>83</v>
      </c>
      <c r="AY458" s="261" t="s">
        <v>211</v>
      </c>
    </row>
    <row r="459" spans="2:65" s="1" customFormat="1" ht="22.5" customHeight="1">
      <c r="B459" s="42"/>
      <c r="C459" s="205" t="s">
        <v>544</v>
      </c>
      <c r="D459" s="205" t="s">
        <v>213</v>
      </c>
      <c r="E459" s="206" t="s">
        <v>1939</v>
      </c>
      <c r="F459" s="207" t="s">
        <v>1940</v>
      </c>
      <c r="G459" s="208" t="s">
        <v>275</v>
      </c>
      <c r="H459" s="209">
        <v>31</v>
      </c>
      <c r="I459" s="210"/>
      <c r="J459" s="211">
        <f>ROUND(I459*H459,2)</f>
        <v>0</v>
      </c>
      <c r="K459" s="207" t="s">
        <v>21</v>
      </c>
      <c r="L459" s="62"/>
      <c r="M459" s="212" t="s">
        <v>21</v>
      </c>
      <c r="N459" s="213" t="s">
        <v>47</v>
      </c>
      <c r="O459" s="43"/>
      <c r="P459" s="214">
        <f>O459*H459</f>
        <v>0</v>
      </c>
      <c r="Q459" s="214">
        <v>0</v>
      </c>
      <c r="R459" s="214">
        <f>Q459*H459</f>
        <v>0</v>
      </c>
      <c r="S459" s="214">
        <v>0.01</v>
      </c>
      <c r="T459" s="215">
        <f>S459*H459</f>
        <v>0.31</v>
      </c>
      <c r="AR459" s="25" t="s">
        <v>309</v>
      </c>
      <c r="AT459" s="25" t="s">
        <v>213</v>
      </c>
      <c r="AU459" s="25" t="s">
        <v>85</v>
      </c>
      <c r="AY459" s="25" t="s">
        <v>211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25" t="s">
        <v>83</v>
      </c>
      <c r="BK459" s="216">
        <f>ROUND(I459*H459,2)</f>
        <v>0</v>
      </c>
      <c r="BL459" s="25" t="s">
        <v>309</v>
      </c>
      <c r="BM459" s="25" t="s">
        <v>2211</v>
      </c>
    </row>
    <row r="460" spans="2:65" s="13" customFormat="1" ht="13.5">
      <c r="B460" s="229"/>
      <c r="C460" s="230"/>
      <c r="D460" s="219" t="s">
        <v>219</v>
      </c>
      <c r="E460" s="231" t="s">
        <v>21</v>
      </c>
      <c r="F460" s="232" t="s">
        <v>2212</v>
      </c>
      <c r="G460" s="230"/>
      <c r="H460" s="233">
        <v>20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219</v>
      </c>
      <c r="AU460" s="239" t="s">
        <v>85</v>
      </c>
      <c r="AV460" s="13" t="s">
        <v>85</v>
      </c>
      <c r="AW460" s="13" t="s">
        <v>39</v>
      </c>
      <c r="AX460" s="13" t="s">
        <v>76</v>
      </c>
      <c r="AY460" s="239" t="s">
        <v>211</v>
      </c>
    </row>
    <row r="461" spans="2:65" s="13" customFormat="1" ht="13.5">
      <c r="B461" s="229"/>
      <c r="C461" s="230"/>
      <c r="D461" s="219" t="s">
        <v>219</v>
      </c>
      <c r="E461" s="231" t="s">
        <v>21</v>
      </c>
      <c r="F461" s="232" t="s">
        <v>2213</v>
      </c>
      <c r="G461" s="230"/>
      <c r="H461" s="233">
        <v>11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219</v>
      </c>
      <c r="AU461" s="239" t="s">
        <v>85</v>
      </c>
      <c r="AV461" s="13" t="s">
        <v>85</v>
      </c>
      <c r="AW461" s="13" t="s">
        <v>39</v>
      </c>
      <c r="AX461" s="13" t="s">
        <v>76</v>
      </c>
      <c r="AY461" s="239" t="s">
        <v>211</v>
      </c>
    </row>
    <row r="462" spans="2:65" s="15" customFormat="1" ht="13.5">
      <c r="B462" s="251"/>
      <c r="C462" s="252"/>
      <c r="D462" s="262" t="s">
        <v>219</v>
      </c>
      <c r="E462" s="263" t="s">
        <v>21</v>
      </c>
      <c r="F462" s="264" t="s">
        <v>226</v>
      </c>
      <c r="G462" s="252"/>
      <c r="H462" s="265">
        <v>31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AT462" s="261" t="s">
        <v>219</v>
      </c>
      <c r="AU462" s="261" t="s">
        <v>85</v>
      </c>
      <c r="AV462" s="15" t="s">
        <v>100</v>
      </c>
      <c r="AW462" s="15" t="s">
        <v>39</v>
      </c>
      <c r="AX462" s="15" t="s">
        <v>83</v>
      </c>
      <c r="AY462" s="261" t="s">
        <v>211</v>
      </c>
    </row>
    <row r="463" spans="2:65" s="1" customFormat="1" ht="31.5" customHeight="1">
      <c r="B463" s="42"/>
      <c r="C463" s="205" t="s">
        <v>550</v>
      </c>
      <c r="D463" s="205" t="s">
        <v>213</v>
      </c>
      <c r="E463" s="206" t="s">
        <v>2214</v>
      </c>
      <c r="F463" s="207" t="s">
        <v>2215</v>
      </c>
      <c r="G463" s="208" t="s">
        <v>275</v>
      </c>
      <c r="H463" s="209">
        <v>1</v>
      </c>
      <c r="I463" s="210"/>
      <c r="J463" s="211">
        <f>ROUND(I463*H463,2)</f>
        <v>0</v>
      </c>
      <c r="K463" s="207" t="s">
        <v>217</v>
      </c>
      <c r="L463" s="62"/>
      <c r="M463" s="212" t="s">
        <v>21</v>
      </c>
      <c r="N463" s="213" t="s">
        <v>47</v>
      </c>
      <c r="O463" s="43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AR463" s="25" t="s">
        <v>309</v>
      </c>
      <c r="AT463" s="25" t="s">
        <v>213</v>
      </c>
      <c r="AU463" s="25" t="s">
        <v>85</v>
      </c>
      <c r="AY463" s="25" t="s">
        <v>211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25" t="s">
        <v>83</v>
      </c>
      <c r="BK463" s="216">
        <f>ROUND(I463*H463,2)</f>
        <v>0</v>
      </c>
      <c r="BL463" s="25" t="s">
        <v>309</v>
      </c>
      <c r="BM463" s="25" t="s">
        <v>2216</v>
      </c>
    </row>
    <row r="464" spans="2:65" s="13" customFormat="1" ht="13.5">
      <c r="B464" s="229"/>
      <c r="C464" s="230"/>
      <c r="D464" s="219" t="s">
        <v>219</v>
      </c>
      <c r="E464" s="231" t="s">
        <v>21</v>
      </c>
      <c r="F464" s="232" t="s">
        <v>2217</v>
      </c>
      <c r="G464" s="230"/>
      <c r="H464" s="233">
        <v>1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219</v>
      </c>
      <c r="AU464" s="239" t="s">
        <v>85</v>
      </c>
      <c r="AV464" s="13" t="s">
        <v>85</v>
      </c>
      <c r="AW464" s="13" t="s">
        <v>39</v>
      </c>
      <c r="AX464" s="13" t="s">
        <v>76</v>
      </c>
      <c r="AY464" s="239" t="s">
        <v>211</v>
      </c>
    </row>
    <row r="465" spans="2:65" s="15" customFormat="1" ht="13.5">
      <c r="B465" s="251"/>
      <c r="C465" s="252"/>
      <c r="D465" s="262" t="s">
        <v>219</v>
      </c>
      <c r="E465" s="263" t="s">
        <v>21</v>
      </c>
      <c r="F465" s="264" t="s">
        <v>226</v>
      </c>
      <c r="G465" s="252"/>
      <c r="H465" s="265">
        <v>1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AT465" s="261" t="s">
        <v>219</v>
      </c>
      <c r="AU465" s="261" t="s">
        <v>85</v>
      </c>
      <c r="AV465" s="15" t="s">
        <v>100</v>
      </c>
      <c r="AW465" s="15" t="s">
        <v>39</v>
      </c>
      <c r="AX465" s="15" t="s">
        <v>83</v>
      </c>
      <c r="AY465" s="261" t="s">
        <v>211</v>
      </c>
    </row>
    <row r="466" spans="2:65" s="1" customFormat="1" ht="22.5" customHeight="1">
      <c r="B466" s="42"/>
      <c r="C466" s="268" t="s">
        <v>558</v>
      </c>
      <c r="D466" s="268" t="s">
        <v>429</v>
      </c>
      <c r="E466" s="269" t="s">
        <v>2218</v>
      </c>
      <c r="F466" s="270" t="s">
        <v>2219</v>
      </c>
      <c r="G466" s="271" t="s">
        <v>275</v>
      </c>
      <c r="H466" s="272">
        <v>1</v>
      </c>
      <c r="I466" s="273"/>
      <c r="J466" s="274">
        <f>ROUND(I466*H466,2)</f>
        <v>0</v>
      </c>
      <c r="K466" s="270" t="s">
        <v>217</v>
      </c>
      <c r="L466" s="275"/>
      <c r="M466" s="276" t="s">
        <v>21</v>
      </c>
      <c r="N466" s="277" t="s">
        <v>47</v>
      </c>
      <c r="O466" s="43"/>
      <c r="P466" s="214">
        <f>O466*H466</f>
        <v>0</v>
      </c>
      <c r="Q466" s="214">
        <v>2.2499999999999999E-2</v>
      </c>
      <c r="R466" s="214">
        <f>Q466*H466</f>
        <v>2.2499999999999999E-2</v>
      </c>
      <c r="S466" s="214">
        <v>0</v>
      </c>
      <c r="T466" s="215">
        <f>S466*H466</f>
        <v>0</v>
      </c>
      <c r="AR466" s="25" t="s">
        <v>424</v>
      </c>
      <c r="AT466" s="25" t="s">
        <v>429</v>
      </c>
      <c r="AU466" s="25" t="s">
        <v>85</v>
      </c>
      <c r="AY466" s="25" t="s">
        <v>211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25" t="s">
        <v>83</v>
      </c>
      <c r="BK466" s="216">
        <f>ROUND(I466*H466,2)</f>
        <v>0</v>
      </c>
      <c r="BL466" s="25" t="s">
        <v>309</v>
      </c>
      <c r="BM466" s="25" t="s">
        <v>2220</v>
      </c>
    </row>
    <row r="467" spans="2:65" s="1" customFormat="1" ht="40.5">
      <c r="B467" s="42"/>
      <c r="C467" s="64"/>
      <c r="D467" s="262" t="s">
        <v>433</v>
      </c>
      <c r="E467" s="64"/>
      <c r="F467" s="286" t="s">
        <v>2221</v>
      </c>
      <c r="G467" s="64"/>
      <c r="H467" s="64"/>
      <c r="I467" s="173"/>
      <c r="J467" s="64"/>
      <c r="K467" s="64"/>
      <c r="L467" s="62"/>
      <c r="M467" s="279"/>
      <c r="N467" s="43"/>
      <c r="O467" s="43"/>
      <c r="P467" s="43"/>
      <c r="Q467" s="43"/>
      <c r="R467" s="43"/>
      <c r="S467" s="43"/>
      <c r="T467" s="79"/>
      <c r="AT467" s="25" t="s">
        <v>433</v>
      </c>
      <c r="AU467" s="25" t="s">
        <v>85</v>
      </c>
    </row>
    <row r="468" spans="2:65" s="1" customFormat="1" ht="31.5" customHeight="1">
      <c r="B468" s="42"/>
      <c r="C468" s="205" t="s">
        <v>563</v>
      </c>
      <c r="D468" s="205" t="s">
        <v>213</v>
      </c>
      <c r="E468" s="206" t="s">
        <v>1944</v>
      </c>
      <c r="F468" s="207" t="s">
        <v>1945</v>
      </c>
      <c r="G468" s="208" t="s">
        <v>235</v>
      </c>
      <c r="H468" s="209">
        <v>29.16</v>
      </c>
      <c r="I468" s="210"/>
      <c r="J468" s="211">
        <f>ROUND(I468*H468,2)</f>
        <v>0</v>
      </c>
      <c r="K468" s="207" t="s">
        <v>217</v>
      </c>
      <c r="L468" s="62"/>
      <c r="M468" s="212" t="s">
        <v>21</v>
      </c>
      <c r="N468" s="213" t="s">
        <v>47</v>
      </c>
      <c r="O468" s="43"/>
      <c r="P468" s="214">
        <f>O468*H468</f>
        <v>0</v>
      </c>
      <c r="Q468" s="214">
        <v>0</v>
      </c>
      <c r="R468" s="214">
        <f>Q468*H468</f>
        <v>0</v>
      </c>
      <c r="S468" s="214">
        <v>0</v>
      </c>
      <c r="T468" s="215">
        <f>S468*H468</f>
        <v>0</v>
      </c>
      <c r="AR468" s="25" t="s">
        <v>309</v>
      </c>
      <c r="AT468" s="25" t="s">
        <v>213</v>
      </c>
      <c r="AU468" s="25" t="s">
        <v>85</v>
      </c>
      <c r="AY468" s="25" t="s">
        <v>211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25" t="s">
        <v>83</v>
      </c>
      <c r="BK468" s="216">
        <f>ROUND(I468*H468,2)</f>
        <v>0</v>
      </c>
      <c r="BL468" s="25" t="s">
        <v>309</v>
      </c>
      <c r="BM468" s="25" t="s">
        <v>2222</v>
      </c>
    </row>
    <row r="469" spans="2:65" s="12" customFormat="1" ht="13.5">
      <c r="B469" s="217"/>
      <c r="C469" s="218"/>
      <c r="D469" s="219" t="s">
        <v>219</v>
      </c>
      <c r="E469" s="220" t="s">
        <v>21</v>
      </c>
      <c r="F469" s="221" t="s">
        <v>333</v>
      </c>
      <c r="G469" s="218"/>
      <c r="H469" s="222" t="s">
        <v>21</v>
      </c>
      <c r="I469" s="223"/>
      <c r="J469" s="218"/>
      <c r="K469" s="218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219</v>
      </c>
      <c r="AU469" s="228" t="s">
        <v>85</v>
      </c>
      <c r="AV469" s="12" t="s">
        <v>83</v>
      </c>
      <c r="AW469" s="12" t="s">
        <v>39</v>
      </c>
      <c r="AX469" s="12" t="s">
        <v>76</v>
      </c>
      <c r="AY469" s="228" t="s">
        <v>211</v>
      </c>
    </row>
    <row r="470" spans="2:65" s="13" customFormat="1" ht="13.5">
      <c r="B470" s="229"/>
      <c r="C470" s="230"/>
      <c r="D470" s="219" t="s">
        <v>219</v>
      </c>
      <c r="E470" s="231" t="s">
        <v>21</v>
      </c>
      <c r="F470" s="232" t="s">
        <v>2223</v>
      </c>
      <c r="G470" s="230"/>
      <c r="H470" s="233">
        <v>6.75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AT470" s="239" t="s">
        <v>219</v>
      </c>
      <c r="AU470" s="239" t="s">
        <v>85</v>
      </c>
      <c r="AV470" s="13" t="s">
        <v>85</v>
      </c>
      <c r="AW470" s="13" t="s">
        <v>39</v>
      </c>
      <c r="AX470" s="13" t="s">
        <v>76</v>
      </c>
      <c r="AY470" s="239" t="s">
        <v>211</v>
      </c>
    </row>
    <row r="471" spans="2:65" s="13" customFormat="1" ht="13.5">
      <c r="B471" s="229"/>
      <c r="C471" s="230"/>
      <c r="D471" s="219" t="s">
        <v>219</v>
      </c>
      <c r="E471" s="231" t="s">
        <v>21</v>
      </c>
      <c r="F471" s="232" t="s">
        <v>2224</v>
      </c>
      <c r="G471" s="230"/>
      <c r="H471" s="233">
        <v>4.68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AT471" s="239" t="s">
        <v>219</v>
      </c>
      <c r="AU471" s="239" t="s">
        <v>85</v>
      </c>
      <c r="AV471" s="13" t="s">
        <v>85</v>
      </c>
      <c r="AW471" s="13" t="s">
        <v>39</v>
      </c>
      <c r="AX471" s="13" t="s">
        <v>76</v>
      </c>
      <c r="AY471" s="239" t="s">
        <v>211</v>
      </c>
    </row>
    <row r="472" spans="2:65" s="13" customFormat="1" ht="13.5">
      <c r="B472" s="229"/>
      <c r="C472" s="230"/>
      <c r="D472" s="219" t="s">
        <v>219</v>
      </c>
      <c r="E472" s="231" t="s">
        <v>21</v>
      </c>
      <c r="F472" s="232" t="s">
        <v>2225</v>
      </c>
      <c r="G472" s="230"/>
      <c r="H472" s="233">
        <v>3.15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AT472" s="239" t="s">
        <v>219</v>
      </c>
      <c r="AU472" s="239" t="s">
        <v>85</v>
      </c>
      <c r="AV472" s="13" t="s">
        <v>85</v>
      </c>
      <c r="AW472" s="13" t="s">
        <v>39</v>
      </c>
      <c r="AX472" s="13" t="s">
        <v>76</v>
      </c>
      <c r="AY472" s="239" t="s">
        <v>211</v>
      </c>
    </row>
    <row r="473" spans="2:65" s="14" customFormat="1" ht="13.5">
      <c r="B473" s="240"/>
      <c r="C473" s="241"/>
      <c r="D473" s="219" t="s">
        <v>219</v>
      </c>
      <c r="E473" s="242" t="s">
        <v>21</v>
      </c>
      <c r="F473" s="243" t="s">
        <v>222</v>
      </c>
      <c r="G473" s="241"/>
      <c r="H473" s="244">
        <v>14.58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219</v>
      </c>
      <c r="AU473" s="250" t="s">
        <v>85</v>
      </c>
      <c r="AV473" s="14" t="s">
        <v>93</v>
      </c>
      <c r="AW473" s="14" t="s">
        <v>39</v>
      </c>
      <c r="AX473" s="14" t="s">
        <v>76</v>
      </c>
      <c r="AY473" s="250" t="s">
        <v>211</v>
      </c>
    </row>
    <row r="474" spans="2:65" s="12" customFormat="1" ht="13.5">
      <c r="B474" s="217"/>
      <c r="C474" s="218"/>
      <c r="D474" s="219" t="s">
        <v>219</v>
      </c>
      <c r="E474" s="220" t="s">
        <v>21</v>
      </c>
      <c r="F474" s="221" t="s">
        <v>1951</v>
      </c>
      <c r="G474" s="218"/>
      <c r="H474" s="222" t="s">
        <v>21</v>
      </c>
      <c r="I474" s="223"/>
      <c r="J474" s="218"/>
      <c r="K474" s="218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219</v>
      </c>
      <c r="AU474" s="228" t="s">
        <v>85</v>
      </c>
      <c r="AV474" s="12" t="s">
        <v>83</v>
      </c>
      <c r="AW474" s="12" t="s">
        <v>39</v>
      </c>
      <c r="AX474" s="12" t="s">
        <v>76</v>
      </c>
      <c r="AY474" s="228" t="s">
        <v>211</v>
      </c>
    </row>
    <row r="475" spans="2:65" s="13" customFormat="1" ht="13.5">
      <c r="B475" s="229"/>
      <c r="C475" s="230"/>
      <c r="D475" s="219" t="s">
        <v>219</v>
      </c>
      <c r="E475" s="231" t="s">
        <v>21</v>
      </c>
      <c r="F475" s="232" t="s">
        <v>2223</v>
      </c>
      <c r="G475" s="230"/>
      <c r="H475" s="233">
        <v>6.75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AT475" s="239" t="s">
        <v>219</v>
      </c>
      <c r="AU475" s="239" t="s">
        <v>85</v>
      </c>
      <c r="AV475" s="13" t="s">
        <v>85</v>
      </c>
      <c r="AW475" s="13" t="s">
        <v>39</v>
      </c>
      <c r="AX475" s="13" t="s">
        <v>76</v>
      </c>
      <c r="AY475" s="239" t="s">
        <v>211</v>
      </c>
    </row>
    <row r="476" spans="2:65" s="13" customFormat="1" ht="13.5">
      <c r="B476" s="229"/>
      <c r="C476" s="230"/>
      <c r="D476" s="219" t="s">
        <v>219</v>
      </c>
      <c r="E476" s="231" t="s">
        <v>21</v>
      </c>
      <c r="F476" s="232" t="s">
        <v>2226</v>
      </c>
      <c r="G476" s="230"/>
      <c r="H476" s="233">
        <v>3.51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219</v>
      </c>
      <c r="AU476" s="239" t="s">
        <v>85</v>
      </c>
      <c r="AV476" s="13" t="s">
        <v>85</v>
      </c>
      <c r="AW476" s="13" t="s">
        <v>39</v>
      </c>
      <c r="AX476" s="13" t="s">
        <v>76</v>
      </c>
      <c r="AY476" s="239" t="s">
        <v>211</v>
      </c>
    </row>
    <row r="477" spans="2:65" s="13" customFormat="1" ht="13.5">
      <c r="B477" s="229"/>
      <c r="C477" s="230"/>
      <c r="D477" s="219" t="s">
        <v>219</v>
      </c>
      <c r="E477" s="231" t="s">
        <v>21</v>
      </c>
      <c r="F477" s="232" t="s">
        <v>2227</v>
      </c>
      <c r="G477" s="230"/>
      <c r="H477" s="233">
        <v>3.06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AT477" s="239" t="s">
        <v>219</v>
      </c>
      <c r="AU477" s="239" t="s">
        <v>85</v>
      </c>
      <c r="AV477" s="13" t="s">
        <v>85</v>
      </c>
      <c r="AW477" s="13" t="s">
        <v>39</v>
      </c>
      <c r="AX477" s="13" t="s">
        <v>76</v>
      </c>
      <c r="AY477" s="239" t="s">
        <v>211</v>
      </c>
    </row>
    <row r="478" spans="2:65" s="13" customFormat="1" ht="13.5">
      <c r="B478" s="229"/>
      <c r="C478" s="230"/>
      <c r="D478" s="219" t="s">
        <v>219</v>
      </c>
      <c r="E478" s="231" t="s">
        <v>21</v>
      </c>
      <c r="F478" s="232" t="s">
        <v>2228</v>
      </c>
      <c r="G478" s="230"/>
      <c r="H478" s="233">
        <v>1.26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AT478" s="239" t="s">
        <v>219</v>
      </c>
      <c r="AU478" s="239" t="s">
        <v>85</v>
      </c>
      <c r="AV478" s="13" t="s">
        <v>85</v>
      </c>
      <c r="AW478" s="13" t="s">
        <v>39</v>
      </c>
      <c r="AX478" s="13" t="s">
        <v>76</v>
      </c>
      <c r="AY478" s="239" t="s">
        <v>211</v>
      </c>
    </row>
    <row r="479" spans="2:65" s="14" customFormat="1" ht="13.5">
      <c r="B479" s="240"/>
      <c r="C479" s="241"/>
      <c r="D479" s="219" t="s">
        <v>219</v>
      </c>
      <c r="E479" s="242" t="s">
        <v>21</v>
      </c>
      <c r="F479" s="243" t="s">
        <v>222</v>
      </c>
      <c r="G479" s="241"/>
      <c r="H479" s="244">
        <v>14.58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AT479" s="250" t="s">
        <v>219</v>
      </c>
      <c r="AU479" s="250" t="s">
        <v>85</v>
      </c>
      <c r="AV479" s="14" t="s">
        <v>93</v>
      </c>
      <c r="AW479" s="14" t="s">
        <v>39</v>
      </c>
      <c r="AX479" s="14" t="s">
        <v>76</v>
      </c>
      <c r="AY479" s="250" t="s">
        <v>211</v>
      </c>
    </row>
    <row r="480" spans="2:65" s="15" customFormat="1" ht="13.5">
      <c r="B480" s="251"/>
      <c r="C480" s="252"/>
      <c r="D480" s="262" t="s">
        <v>219</v>
      </c>
      <c r="E480" s="263" t="s">
        <v>21</v>
      </c>
      <c r="F480" s="264" t="s">
        <v>226</v>
      </c>
      <c r="G480" s="252"/>
      <c r="H480" s="265">
        <v>29.16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AT480" s="261" t="s">
        <v>219</v>
      </c>
      <c r="AU480" s="261" t="s">
        <v>85</v>
      </c>
      <c r="AV480" s="15" t="s">
        <v>100</v>
      </c>
      <c r="AW480" s="15" t="s">
        <v>39</v>
      </c>
      <c r="AX480" s="15" t="s">
        <v>83</v>
      </c>
      <c r="AY480" s="261" t="s">
        <v>211</v>
      </c>
    </row>
    <row r="481" spans="2:65" s="1" customFormat="1" ht="31.5" customHeight="1">
      <c r="B481" s="42"/>
      <c r="C481" s="268" t="s">
        <v>568</v>
      </c>
      <c r="D481" s="268" t="s">
        <v>429</v>
      </c>
      <c r="E481" s="269" t="s">
        <v>1952</v>
      </c>
      <c r="F481" s="270" t="s">
        <v>1953</v>
      </c>
      <c r="G481" s="271" t="s">
        <v>235</v>
      </c>
      <c r="H481" s="272">
        <v>29.16</v>
      </c>
      <c r="I481" s="273"/>
      <c r="J481" s="274">
        <f>ROUND(I481*H481,2)</f>
        <v>0</v>
      </c>
      <c r="K481" s="270" t="s">
        <v>21</v>
      </c>
      <c r="L481" s="275"/>
      <c r="M481" s="276" t="s">
        <v>21</v>
      </c>
      <c r="N481" s="277" t="s">
        <v>47</v>
      </c>
      <c r="O481" s="43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5">
        <f>S481*H481</f>
        <v>0</v>
      </c>
      <c r="AR481" s="25" t="s">
        <v>424</v>
      </c>
      <c r="AT481" s="25" t="s">
        <v>429</v>
      </c>
      <c r="AU481" s="25" t="s">
        <v>85</v>
      </c>
      <c r="AY481" s="25" t="s">
        <v>211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25" t="s">
        <v>83</v>
      </c>
      <c r="BK481" s="216">
        <f>ROUND(I481*H481,2)</f>
        <v>0</v>
      </c>
      <c r="BL481" s="25" t="s">
        <v>309</v>
      </c>
      <c r="BM481" s="25" t="s">
        <v>2229</v>
      </c>
    </row>
    <row r="482" spans="2:65" s="1" customFormat="1" ht="54">
      <c r="B482" s="42"/>
      <c r="C482" s="64"/>
      <c r="D482" s="262" t="s">
        <v>433</v>
      </c>
      <c r="E482" s="64"/>
      <c r="F482" s="286" t="s">
        <v>1955</v>
      </c>
      <c r="G482" s="64"/>
      <c r="H482" s="64"/>
      <c r="I482" s="173"/>
      <c r="J482" s="64"/>
      <c r="K482" s="64"/>
      <c r="L482" s="62"/>
      <c r="M482" s="279"/>
      <c r="N482" s="43"/>
      <c r="O482" s="43"/>
      <c r="P482" s="43"/>
      <c r="Q482" s="43"/>
      <c r="R482" s="43"/>
      <c r="S482" s="43"/>
      <c r="T482" s="79"/>
      <c r="AT482" s="25" t="s">
        <v>433</v>
      </c>
      <c r="AU482" s="25" t="s">
        <v>85</v>
      </c>
    </row>
    <row r="483" spans="2:65" s="1" customFormat="1" ht="31.5" customHeight="1">
      <c r="B483" s="42"/>
      <c r="C483" s="205" t="s">
        <v>572</v>
      </c>
      <c r="D483" s="205" t="s">
        <v>213</v>
      </c>
      <c r="E483" s="206" t="s">
        <v>1956</v>
      </c>
      <c r="F483" s="207" t="s">
        <v>1957</v>
      </c>
      <c r="G483" s="208" t="s">
        <v>1460</v>
      </c>
      <c r="H483" s="287"/>
      <c r="I483" s="210"/>
      <c r="J483" s="211">
        <f>ROUND(I483*H483,2)</f>
        <v>0</v>
      </c>
      <c r="K483" s="207" t="s">
        <v>217</v>
      </c>
      <c r="L483" s="62"/>
      <c r="M483" s="212" t="s">
        <v>21</v>
      </c>
      <c r="N483" s="213" t="s">
        <v>47</v>
      </c>
      <c r="O483" s="43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AR483" s="25" t="s">
        <v>309</v>
      </c>
      <c r="AT483" s="25" t="s">
        <v>213</v>
      </c>
      <c r="AU483" s="25" t="s">
        <v>85</v>
      </c>
      <c r="AY483" s="25" t="s">
        <v>211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25" t="s">
        <v>83</v>
      </c>
      <c r="BK483" s="216">
        <f>ROUND(I483*H483,2)</f>
        <v>0</v>
      </c>
      <c r="BL483" s="25" t="s">
        <v>309</v>
      </c>
      <c r="BM483" s="25" t="s">
        <v>2230</v>
      </c>
    </row>
    <row r="484" spans="2:65" s="11" customFormat="1" ht="29.85" customHeight="1">
      <c r="B484" s="188"/>
      <c r="C484" s="189"/>
      <c r="D484" s="202" t="s">
        <v>75</v>
      </c>
      <c r="E484" s="203" t="s">
        <v>556</v>
      </c>
      <c r="F484" s="203" t="s">
        <v>557</v>
      </c>
      <c r="G484" s="189"/>
      <c r="H484" s="189"/>
      <c r="I484" s="192"/>
      <c r="J484" s="204">
        <f>BK484</f>
        <v>0</v>
      </c>
      <c r="K484" s="189"/>
      <c r="L484" s="194"/>
      <c r="M484" s="195"/>
      <c r="N484" s="196"/>
      <c r="O484" s="196"/>
      <c r="P484" s="197">
        <f>SUM(P485:P519)</f>
        <v>0</v>
      </c>
      <c r="Q484" s="196"/>
      <c r="R484" s="197">
        <f>SUM(R485:R519)</f>
        <v>1.5825692</v>
      </c>
      <c r="S484" s="196"/>
      <c r="T484" s="198">
        <f>SUM(T485:T519)</f>
        <v>0</v>
      </c>
      <c r="AR484" s="199" t="s">
        <v>85</v>
      </c>
      <c r="AT484" s="200" t="s">
        <v>75</v>
      </c>
      <c r="AU484" s="200" t="s">
        <v>83</v>
      </c>
      <c r="AY484" s="199" t="s">
        <v>211</v>
      </c>
      <c r="BK484" s="201">
        <f>SUM(BK485:BK519)</f>
        <v>0</v>
      </c>
    </row>
    <row r="485" spans="2:65" s="1" customFormat="1" ht="31.5" customHeight="1">
      <c r="B485" s="42"/>
      <c r="C485" s="205" t="s">
        <v>576</v>
      </c>
      <c r="D485" s="205" t="s">
        <v>213</v>
      </c>
      <c r="E485" s="206" t="s">
        <v>2231</v>
      </c>
      <c r="F485" s="207" t="s">
        <v>2232</v>
      </c>
      <c r="G485" s="208" t="s">
        <v>611</v>
      </c>
      <c r="H485" s="209">
        <v>38.200000000000003</v>
      </c>
      <c r="I485" s="210"/>
      <c r="J485" s="211">
        <f>ROUND(I485*H485,2)</f>
        <v>0</v>
      </c>
      <c r="K485" s="207" t="s">
        <v>217</v>
      </c>
      <c r="L485" s="62"/>
      <c r="M485" s="212" t="s">
        <v>21</v>
      </c>
      <c r="N485" s="213" t="s">
        <v>47</v>
      </c>
      <c r="O485" s="43"/>
      <c r="P485" s="214">
        <f>O485*H485</f>
        <v>0</v>
      </c>
      <c r="Q485" s="214">
        <v>6.2E-4</v>
      </c>
      <c r="R485" s="214">
        <f>Q485*H485</f>
        <v>2.3684E-2</v>
      </c>
      <c r="S485" s="214">
        <v>0</v>
      </c>
      <c r="T485" s="215">
        <f>S485*H485</f>
        <v>0</v>
      </c>
      <c r="AR485" s="25" t="s">
        <v>309</v>
      </c>
      <c r="AT485" s="25" t="s">
        <v>213</v>
      </c>
      <c r="AU485" s="25" t="s">
        <v>85</v>
      </c>
      <c r="AY485" s="25" t="s">
        <v>211</v>
      </c>
      <c r="BE485" s="216">
        <f>IF(N485="základní",J485,0)</f>
        <v>0</v>
      </c>
      <c r="BF485" s="216">
        <f>IF(N485="snížená",J485,0)</f>
        <v>0</v>
      </c>
      <c r="BG485" s="216">
        <f>IF(N485="zákl. přenesená",J485,0)</f>
        <v>0</v>
      </c>
      <c r="BH485" s="216">
        <f>IF(N485="sníž. přenesená",J485,0)</f>
        <v>0</v>
      </c>
      <c r="BI485" s="216">
        <f>IF(N485="nulová",J485,0)</f>
        <v>0</v>
      </c>
      <c r="BJ485" s="25" t="s">
        <v>83</v>
      </c>
      <c r="BK485" s="216">
        <f>ROUND(I485*H485,2)</f>
        <v>0</v>
      </c>
      <c r="BL485" s="25" t="s">
        <v>309</v>
      </c>
      <c r="BM485" s="25" t="s">
        <v>2233</v>
      </c>
    </row>
    <row r="486" spans="2:65" s="12" customFormat="1" ht="13.5">
      <c r="B486" s="217"/>
      <c r="C486" s="218"/>
      <c r="D486" s="219" t="s">
        <v>219</v>
      </c>
      <c r="E486" s="220" t="s">
        <v>21</v>
      </c>
      <c r="F486" s="221" t="s">
        <v>333</v>
      </c>
      <c r="G486" s="218"/>
      <c r="H486" s="222" t="s">
        <v>21</v>
      </c>
      <c r="I486" s="223"/>
      <c r="J486" s="218"/>
      <c r="K486" s="218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219</v>
      </c>
      <c r="AU486" s="228" t="s">
        <v>85</v>
      </c>
      <c r="AV486" s="12" t="s">
        <v>83</v>
      </c>
      <c r="AW486" s="12" t="s">
        <v>39</v>
      </c>
      <c r="AX486" s="12" t="s">
        <v>76</v>
      </c>
      <c r="AY486" s="228" t="s">
        <v>211</v>
      </c>
    </row>
    <row r="487" spans="2:65" s="13" customFormat="1" ht="13.5">
      <c r="B487" s="229"/>
      <c r="C487" s="230"/>
      <c r="D487" s="219" t="s">
        <v>219</v>
      </c>
      <c r="E487" s="231" t="s">
        <v>21</v>
      </c>
      <c r="F487" s="232" t="s">
        <v>2234</v>
      </c>
      <c r="G487" s="230"/>
      <c r="H487" s="233">
        <v>8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AT487" s="239" t="s">
        <v>219</v>
      </c>
      <c r="AU487" s="239" t="s">
        <v>85</v>
      </c>
      <c r="AV487" s="13" t="s">
        <v>85</v>
      </c>
      <c r="AW487" s="13" t="s">
        <v>39</v>
      </c>
      <c r="AX487" s="13" t="s">
        <v>76</v>
      </c>
      <c r="AY487" s="239" t="s">
        <v>211</v>
      </c>
    </row>
    <row r="488" spans="2:65" s="13" customFormat="1" ht="13.5">
      <c r="B488" s="229"/>
      <c r="C488" s="230"/>
      <c r="D488" s="219" t="s">
        <v>219</v>
      </c>
      <c r="E488" s="231" t="s">
        <v>21</v>
      </c>
      <c r="F488" s="232" t="s">
        <v>2235</v>
      </c>
      <c r="G488" s="230"/>
      <c r="H488" s="233">
        <v>13.2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AT488" s="239" t="s">
        <v>219</v>
      </c>
      <c r="AU488" s="239" t="s">
        <v>85</v>
      </c>
      <c r="AV488" s="13" t="s">
        <v>85</v>
      </c>
      <c r="AW488" s="13" t="s">
        <v>39</v>
      </c>
      <c r="AX488" s="13" t="s">
        <v>76</v>
      </c>
      <c r="AY488" s="239" t="s">
        <v>211</v>
      </c>
    </row>
    <row r="489" spans="2:65" s="14" customFormat="1" ht="13.5">
      <c r="B489" s="240"/>
      <c r="C489" s="241"/>
      <c r="D489" s="219" t="s">
        <v>219</v>
      </c>
      <c r="E489" s="242" t="s">
        <v>21</v>
      </c>
      <c r="F489" s="243" t="s">
        <v>222</v>
      </c>
      <c r="G489" s="241"/>
      <c r="H489" s="244">
        <v>21.2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AT489" s="250" t="s">
        <v>219</v>
      </c>
      <c r="AU489" s="250" t="s">
        <v>85</v>
      </c>
      <c r="AV489" s="14" t="s">
        <v>93</v>
      </c>
      <c r="AW489" s="14" t="s">
        <v>39</v>
      </c>
      <c r="AX489" s="14" t="s">
        <v>76</v>
      </c>
      <c r="AY489" s="250" t="s">
        <v>211</v>
      </c>
    </row>
    <row r="490" spans="2:65" s="12" customFormat="1" ht="13.5">
      <c r="B490" s="217"/>
      <c r="C490" s="218"/>
      <c r="D490" s="219" t="s">
        <v>219</v>
      </c>
      <c r="E490" s="220" t="s">
        <v>21</v>
      </c>
      <c r="F490" s="221" t="s">
        <v>1951</v>
      </c>
      <c r="G490" s="218"/>
      <c r="H490" s="222" t="s">
        <v>21</v>
      </c>
      <c r="I490" s="223"/>
      <c r="J490" s="218"/>
      <c r="K490" s="218"/>
      <c r="L490" s="224"/>
      <c r="M490" s="225"/>
      <c r="N490" s="226"/>
      <c r="O490" s="226"/>
      <c r="P490" s="226"/>
      <c r="Q490" s="226"/>
      <c r="R490" s="226"/>
      <c r="S490" s="226"/>
      <c r="T490" s="227"/>
      <c r="AT490" s="228" t="s">
        <v>219</v>
      </c>
      <c r="AU490" s="228" t="s">
        <v>85</v>
      </c>
      <c r="AV490" s="12" t="s">
        <v>83</v>
      </c>
      <c r="AW490" s="12" t="s">
        <v>39</v>
      </c>
      <c r="AX490" s="12" t="s">
        <v>76</v>
      </c>
      <c r="AY490" s="228" t="s">
        <v>211</v>
      </c>
    </row>
    <row r="491" spans="2:65" s="13" customFormat="1" ht="13.5">
      <c r="B491" s="229"/>
      <c r="C491" s="230"/>
      <c r="D491" s="219" t="s">
        <v>219</v>
      </c>
      <c r="E491" s="231" t="s">
        <v>21</v>
      </c>
      <c r="F491" s="232" t="s">
        <v>2236</v>
      </c>
      <c r="G491" s="230"/>
      <c r="H491" s="233">
        <v>17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219</v>
      </c>
      <c r="AU491" s="239" t="s">
        <v>85</v>
      </c>
      <c r="AV491" s="13" t="s">
        <v>85</v>
      </c>
      <c r="AW491" s="13" t="s">
        <v>39</v>
      </c>
      <c r="AX491" s="13" t="s">
        <v>76</v>
      </c>
      <c r="AY491" s="239" t="s">
        <v>211</v>
      </c>
    </row>
    <row r="492" spans="2:65" s="14" customFormat="1" ht="13.5">
      <c r="B492" s="240"/>
      <c r="C492" s="241"/>
      <c r="D492" s="219" t="s">
        <v>219</v>
      </c>
      <c r="E492" s="242" t="s">
        <v>21</v>
      </c>
      <c r="F492" s="243" t="s">
        <v>222</v>
      </c>
      <c r="G492" s="241"/>
      <c r="H492" s="244">
        <v>17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AT492" s="250" t="s">
        <v>219</v>
      </c>
      <c r="AU492" s="250" t="s">
        <v>85</v>
      </c>
      <c r="AV492" s="14" t="s">
        <v>93</v>
      </c>
      <c r="AW492" s="14" t="s">
        <v>39</v>
      </c>
      <c r="AX492" s="14" t="s">
        <v>76</v>
      </c>
      <c r="AY492" s="250" t="s">
        <v>211</v>
      </c>
    </row>
    <row r="493" spans="2:65" s="15" customFormat="1" ht="13.5">
      <c r="B493" s="251"/>
      <c r="C493" s="252"/>
      <c r="D493" s="262" t="s">
        <v>219</v>
      </c>
      <c r="E493" s="263" t="s">
        <v>21</v>
      </c>
      <c r="F493" s="264" t="s">
        <v>226</v>
      </c>
      <c r="G493" s="252"/>
      <c r="H493" s="265">
        <v>38.200000000000003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AT493" s="261" t="s">
        <v>219</v>
      </c>
      <c r="AU493" s="261" t="s">
        <v>85</v>
      </c>
      <c r="AV493" s="15" t="s">
        <v>100</v>
      </c>
      <c r="AW493" s="15" t="s">
        <v>39</v>
      </c>
      <c r="AX493" s="15" t="s">
        <v>83</v>
      </c>
      <c r="AY493" s="261" t="s">
        <v>211</v>
      </c>
    </row>
    <row r="494" spans="2:65" s="1" customFormat="1" ht="31.5" customHeight="1">
      <c r="B494" s="42"/>
      <c r="C494" s="205" t="s">
        <v>582</v>
      </c>
      <c r="D494" s="205" t="s">
        <v>213</v>
      </c>
      <c r="E494" s="206" t="s">
        <v>559</v>
      </c>
      <c r="F494" s="207" t="s">
        <v>560</v>
      </c>
      <c r="G494" s="208" t="s">
        <v>235</v>
      </c>
      <c r="H494" s="209">
        <v>47.2</v>
      </c>
      <c r="I494" s="210"/>
      <c r="J494" s="211">
        <f>ROUND(I494*H494,2)</f>
        <v>0</v>
      </c>
      <c r="K494" s="207" t="s">
        <v>217</v>
      </c>
      <c r="L494" s="62"/>
      <c r="M494" s="212" t="s">
        <v>21</v>
      </c>
      <c r="N494" s="213" t="s">
        <v>47</v>
      </c>
      <c r="O494" s="43"/>
      <c r="P494" s="214">
        <f>O494*H494</f>
        <v>0</v>
      </c>
      <c r="Q494" s="214">
        <v>3.9199999999999999E-3</v>
      </c>
      <c r="R494" s="214">
        <f>Q494*H494</f>
        <v>0.18502399999999999</v>
      </c>
      <c r="S494" s="214">
        <v>0</v>
      </c>
      <c r="T494" s="215">
        <f>S494*H494</f>
        <v>0</v>
      </c>
      <c r="AR494" s="25" t="s">
        <v>309</v>
      </c>
      <c r="AT494" s="25" t="s">
        <v>213</v>
      </c>
      <c r="AU494" s="25" t="s">
        <v>85</v>
      </c>
      <c r="AY494" s="25" t="s">
        <v>211</v>
      </c>
      <c r="BE494" s="216">
        <f>IF(N494="základní",J494,0)</f>
        <v>0</v>
      </c>
      <c r="BF494" s="216">
        <f>IF(N494="snížená",J494,0)</f>
        <v>0</v>
      </c>
      <c r="BG494" s="216">
        <f>IF(N494="zákl. přenesená",J494,0)</f>
        <v>0</v>
      </c>
      <c r="BH494" s="216">
        <f>IF(N494="sníž. přenesená",J494,0)</f>
        <v>0</v>
      </c>
      <c r="BI494" s="216">
        <f>IF(N494="nulová",J494,0)</f>
        <v>0</v>
      </c>
      <c r="BJ494" s="25" t="s">
        <v>83</v>
      </c>
      <c r="BK494" s="216">
        <f>ROUND(I494*H494,2)</f>
        <v>0</v>
      </c>
      <c r="BL494" s="25" t="s">
        <v>309</v>
      </c>
      <c r="BM494" s="25" t="s">
        <v>2237</v>
      </c>
    </row>
    <row r="495" spans="2:65" s="12" customFormat="1" ht="13.5">
      <c r="B495" s="217"/>
      <c r="C495" s="218"/>
      <c r="D495" s="219" t="s">
        <v>219</v>
      </c>
      <c r="E495" s="220" t="s">
        <v>21</v>
      </c>
      <c r="F495" s="221" t="s">
        <v>333</v>
      </c>
      <c r="G495" s="218"/>
      <c r="H495" s="222" t="s">
        <v>21</v>
      </c>
      <c r="I495" s="223"/>
      <c r="J495" s="218"/>
      <c r="K495" s="218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219</v>
      </c>
      <c r="AU495" s="228" t="s">
        <v>85</v>
      </c>
      <c r="AV495" s="12" t="s">
        <v>83</v>
      </c>
      <c r="AW495" s="12" t="s">
        <v>39</v>
      </c>
      <c r="AX495" s="12" t="s">
        <v>76</v>
      </c>
      <c r="AY495" s="228" t="s">
        <v>211</v>
      </c>
    </row>
    <row r="496" spans="2:65" s="13" customFormat="1" ht="13.5">
      <c r="B496" s="229"/>
      <c r="C496" s="230"/>
      <c r="D496" s="219" t="s">
        <v>219</v>
      </c>
      <c r="E496" s="231" t="s">
        <v>21</v>
      </c>
      <c r="F496" s="232" t="s">
        <v>2023</v>
      </c>
      <c r="G496" s="230"/>
      <c r="H496" s="233">
        <v>3.73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219</v>
      </c>
      <c r="AU496" s="239" t="s">
        <v>85</v>
      </c>
      <c r="AV496" s="13" t="s">
        <v>85</v>
      </c>
      <c r="AW496" s="13" t="s">
        <v>39</v>
      </c>
      <c r="AX496" s="13" t="s">
        <v>76</v>
      </c>
      <c r="AY496" s="239" t="s">
        <v>211</v>
      </c>
    </row>
    <row r="497" spans="2:65" s="13" customFormat="1" ht="13.5">
      <c r="B497" s="229"/>
      <c r="C497" s="230"/>
      <c r="D497" s="219" t="s">
        <v>219</v>
      </c>
      <c r="E497" s="231" t="s">
        <v>21</v>
      </c>
      <c r="F497" s="232" t="s">
        <v>2024</v>
      </c>
      <c r="G497" s="230"/>
      <c r="H497" s="233">
        <v>8.17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AT497" s="239" t="s">
        <v>219</v>
      </c>
      <c r="AU497" s="239" t="s">
        <v>85</v>
      </c>
      <c r="AV497" s="13" t="s">
        <v>85</v>
      </c>
      <c r="AW497" s="13" t="s">
        <v>39</v>
      </c>
      <c r="AX497" s="13" t="s">
        <v>76</v>
      </c>
      <c r="AY497" s="239" t="s">
        <v>211</v>
      </c>
    </row>
    <row r="498" spans="2:65" s="13" customFormat="1" ht="13.5">
      <c r="B498" s="229"/>
      <c r="C498" s="230"/>
      <c r="D498" s="219" t="s">
        <v>219</v>
      </c>
      <c r="E498" s="231" t="s">
        <v>21</v>
      </c>
      <c r="F498" s="232" t="s">
        <v>2025</v>
      </c>
      <c r="G498" s="230"/>
      <c r="H498" s="233">
        <v>6.74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AT498" s="239" t="s">
        <v>219</v>
      </c>
      <c r="AU498" s="239" t="s">
        <v>85</v>
      </c>
      <c r="AV498" s="13" t="s">
        <v>85</v>
      </c>
      <c r="AW498" s="13" t="s">
        <v>39</v>
      </c>
      <c r="AX498" s="13" t="s">
        <v>76</v>
      </c>
      <c r="AY498" s="239" t="s">
        <v>211</v>
      </c>
    </row>
    <row r="499" spans="2:65" s="13" customFormat="1" ht="13.5">
      <c r="B499" s="229"/>
      <c r="C499" s="230"/>
      <c r="D499" s="219" t="s">
        <v>219</v>
      </c>
      <c r="E499" s="231" t="s">
        <v>21</v>
      </c>
      <c r="F499" s="232" t="s">
        <v>2026</v>
      </c>
      <c r="G499" s="230"/>
      <c r="H499" s="233">
        <v>16.2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AT499" s="239" t="s">
        <v>219</v>
      </c>
      <c r="AU499" s="239" t="s">
        <v>85</v>
      </c>
      <c r="AV499" s="13" t="s">
        <v>85</v>
      </c>
      <c r="AW499" s="13" t="s">
        <v>39</v>
      </c>
      <c r="AX499" s="13" t="s">
        <v>76</v>
      </c>
      <c r="AY499" s="239" t="s">
        <v>211</v>
      </c>
    </row>
    <row r="500" spans="2:65" s="14" customFormat="1" ht="13.5">
      <c r="B500" s="240"/>
      <c r="C500" s="241"/>
      <c r="D500" s="219" t="s">
        <v>219</v>
      </c>
      <c r="E500" s="242" t="s">
        <v>21</v>
      </c>
      <c r="F500" s="243" t="s">
        <v>222</v>
      </c>
      <c r="G500" s="241"/>
      <c r="H500" s="244">
        <v>34.840000000000003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AT500" s="250" t="s">
        <v>219</v>
      </c>
      <c r="AU500" s="250" t="s">
        <v>85</v>
      </c>
      <c r="AV500" s="14" t="s">
        <v>93</v>
      </c>
      <c r="AW500" s="14" t="s">
        <v>39</v>
      </c>
      <c r="AX500" s="14" t="s">
        <v>76</v>
      </c>
      <c r="AY500" s="250" t="s">
        <v>211</v>
      </c>
    </row>
    <row r="501" spans="2:65" s="12" customFormat="1" ht="13.5">
      <c r="B501" s="217"/>
      <c r="C501" s="218"/>
      <c r="D501" s="219" t="s">
        <v>219</v>
      </c>
      <c r="E501" s="220" t="s">
        <v>21</v>
      </c>
      <c r="F501" s="221" t="s">
        <v>1951</v>
      </c>
      <c r="G501" s="218"/>
      <c r="H501" s="222" t="s">
        <v>21</v>
      </c>
      <c r="I501" s="223"/>
      <c r="J501" s="218"/>
      <c r="K501" s="218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219</v>
      </c>
      <c r="AU501" s="228" t="s">
        <v>85</v>
      </c>
      <c r="AV501" s="12" t="s">
        <v>83</v>
      </c>
      <c r="AW501" s="12" t="s">
        <v>39</v>
      </c>
      <c r="AX501" s="12" t="s">
        <v>76</v>
      </c>
      <c r="AY501" s="228" t="s">
        <v>211</v>
      </c>
    </row>
    <row r="502" spans="2:65" s="13" customFormat="1" ht="13.5">
      <c r="B502" s="229"/>
      <c r="C502" s="230"/>
      <c r="D502" s="219" t="s">
        <v>219</v>
      </c>
      <c r="E502" s="231" t="s">
        <v>21</v>
      </c>
      <c r="F502" s="232" t="s">
        <v>2027</v>
      </c>
      <c r="G502" s="230"/>
      <c r="H502" s="233">
        <v>12.36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AT502" s="239" t="s">
        <v>219</v>
      </c>
      <c r="AU502" s="239" t="s">
        <v>85</v>
      </c>
      <c r="AV502" s="13" t="s">
        <v>85</v>
      </c>
      <c r="AW502" s="13" t="s">
        <v>39</v>
      </c>
      <c r="AX502" s="13" t="s">
        <v>76</v>
      </c>
      <c r="AY502" s="239" t="s">
        <v>211</v>
      </c>
    </row>
    <row r="503" spans="2:65" s="14" customFormat="1" ht="13.5">
      <c r="B503" s="240"/>
      <c r="C503" s="241"/>
      <c r="D503" s="219" t="s">
        <v>219</v>
      </c>
      <c r="E503" s="242" t="s">
        <v>21</v>
      </c>
      <c r="F503" s="243" t="s">
        <v>222</v>
      </c>
      <c r="G503" s="241"/>
      <c r="H503" s="244">
        <v>12.36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AT503" s="250" t="s">
        <v>219</v>
      </c>
      <c r="AU503" s="250" t="s">
        <v>85</v>
      </c>
      <c r="AV503" s="14" t="s">
        <v>93</v>
      </c>
      <c r="AW503" s="14" t="s">
        <v>39</v>
      </c>
      <c r="AX503" s="14" t="s">
        <v>76</v>
      </c>
      <c r="AY503" s="250" t="s">
        <v>211</v>
      </c>
    </row>
    <row r="504" spans="2:65" s="15" customFormat="1" ht="13.5">
      <c r="B504" s="251"/>
      <c r="C504" s="252"/>
      <c r="D504" s="262" t="s">
        <v>219</v>
      </c>
      <c r="E504" s="263" t="s">
        <v>21</v>
      </c>
      <c r="F504" s="264" t="s">
        <v>226</v>
      </c>
      <c r="G504" s="252"/>
      <c r="H504" s="265">
        <v>47.2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AT504" s="261" t="s">
        <v>219</v>
      </c>
      <c r="AU504" s="261" t="s">
        <v>85</v>
      </c>
      <c r="AV504" s="15" t="s">
        <v>100</v>
      </c>
      <c r="AW504" s="15" t="s">
        <v>39</v>
      </c>
      <c r="AX504" s="15" t="s">
        <v>83</v>
      </c>
      <c r="AY504" s="261" t="s">
        <v>211</v>
      </c>
    </row>
    <row r="505" spans="2:65" s="1" customFormat="1" ht="22.5" customHeight="1">
      <c r="B505" s="42"/>
      <c r="C505" s="268" t="s">
        <v>586</v>
      </c>
      <c r="D505" s="268" t="s">
        <v>429</v>
      </c>
      <c r="E505" s="269" t="s">
        <v>564</v>
      </c>
      <c r="F505" s="270" t="s">
        <v>565</v>
      </c>
      <c r="G505" s="271" t="s">
        <v>235</v>
      </c>
      <c r="H505" s="272">
        <v>53.180999999999997</v>
      </c>
      <c r="I505" s="273"/>
      <c r="J505" s="274">
        <f>ROUND(I505*H505,2)</f>
        <v>0</v>
      </c>
      <c r="K505" s="270" t="s">
        <v>217</v>
      </c>
      <c r="L505" s="275"/>
      <c r="M505" s="276" t="s">
        <v>21</v>
      </c>
      <c r="N505" s="277" t="s">
        <v>47</v>
      </c>
      <c r="O505" s="43"/>
      <c r="P505" s="214">
        <f>O505*H505</f>
        <v>0</v>
      </c>
      <c r="Q505" s="214">
        <v>1.9199999999999998E-2</v>
      </c>
      <c r="R505" s="214">
        <f>Q505*H505</f>
        <v>1.0210751999999998</v>
      </c>
      <c r="S505" s="214">
        <v>0</v>
      </c>
      <c r="T505" s="215">
        <f>S505*H505</f>
        <v>0</v>
      </c>
      <c r="AR505" s="25" t="s">
        <v>424</v>
      </c>
      <c r="AT505" s="25" t="s">
        <v>429</v>
      </c>
      <c r="AU505" s="25" t="s">
        <v>85</v>
      </c>
      <c r="AY505" s="25" t="s">
        <v>211</v>
      </c>
      <c r="BE505" s="216">
        <f>IF(N505="základní",J505,0)</f>
        <v>0</v>
      </c>
      <c r="BF505" s="216">
        <f>IF(N505="snížená",J505,0)</f>
        <v>0</v>
      </c>
      <c r="BG505" s="216">
        <f>IF(N505="zákl. přenesená",J505,0)</f>
        <v>0</v>
      </c>
      <c r="BH505" s="216">
        <f>IF(N505="sníž. přenesená",J505,0)</f>
        <v>0</v>
      </c>
      <c r="BI505" s="216">
        <f>IF(N505="nulová",J505,0)</f>
        <v>0</v>
      </c>
      <c r="BJ505" s="25" t="s">
        <v>83</v>
      </c>
      <c r="BK505" s="216">
        <f>ROUND(I505*H505,2)</f>
        <v>0</v>
      </c>
      <c r="BL505" s="25" t="s">
        <v>309</v>
      </c>
      <c r="BM505" s="25" t="s">
        <v>2238</v>
      </c>
    </row>
    <row r="506" spans="2:65" s="12" customFormat="1" ht="13.5">
      <c r="B506" s="217"/>
      <c r="C506" s="218"/>
      <c r="D506" s="219" t="s">
        <v>219</v>
      </c>
      <c r="E506" s="220" t="s">
        <v>21</v>
      </c>
      <c r="F506" s="221" t="s">
        <v>2239</v>
      </c>
      <c r="G506" s="218"/>
      <c r="H506" s="222" t="s">
        <v>21</v>
      </c>
      <c r="I506" s="223"/>
      <c r="J506" s="218"/>
      <c r="K506" s="218"/>
      <c r="L506" s="224"/>
      <c r="M506" s="225"/>
      <c r="N506" s="226"/>
      <c r="O506" s="226"/>
      <c r="P506" s="226"/>
      <c r="Q506" s="226"/>
      <c r="R506" s="226"/>
      <c r="S506" s="226"/>
      <c r="T506" s="227"/>
      <c r="AT506" s="228" t="s">
        <v>219</v>
      </c>
      <c r="AU506" s="228" t="s">
        <v>85</v>
      </c>
      <c r="AV506" s="12" t="s">
        <v>83</v>
      </c>
      <c r="AW506" s="12" t="s">
        <v>39</v>
      </c>
      <c r="AX506" s="12" t="s">
        <v>76</v>
      </c>
      <c r="AY506" s="228" t="s">
        <v>211</v>
      </c>
    </row>
    <row r="507" spans="2:65" s="13" customFormat="1" ht="13.5">
      <c r="B507" s="229"/>
      <c r="C507" s="230"/>
      <c r="D507" s="219" t="s">
        <v>219</v>
      </c>
      <c r="E507" s="231" t="s">
        <v>21</v>
      </c>
      <c r="F507" s="232" t="s">
        <v>2240</v>
      </c>
      <c r="G507" s="230"/>
      <c r="H507" s="233">
        <v>1.1459999999999999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219</v>
      </c>
      <c r="AU507" s="239" t="s">
        <v>85</v>
      </c>
      <c r="AV507" s="13" t="s">
        <v>85</v>
      </c>
      <c r="AW507" s="13" t="s">
        <v>39</v>
      </c>
      <c r="AX507" s="13" t="s">
        <v>76</v>
      </c>
      <c r="AY507" s="239" t="s">
        <v>211</v>
      </c>
    </row>
    <row r="508" spans="2:65" s="14" customFormat="1" ht="13.5">
      <c r="B508" s="240"/>
      <c r="C508" s="241"/>
      <c r="D508" s="219" t="s">
        <v>219</v>
      </c>
      <c r="E508" s="242" t="s">
        <v>21</v>
      </c>
      <c r="F508" s="243" t="s">
        <v>222</v>
      </c>
      <c r="G508" s="241"/>
      <c r="H508" s="244">
        <v>1.1459999999999999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AT508" s="250" t="s">
        <v>219</v>
      </c>
      <c r="AU508" s="250" t="s">
        <v>85</v>
      </c>
      <c r="AV508" s="14" t="s">
        <v>93</v>
      </c>
      <c r="AW508" s="14" t="s">
        <v>39</v>
      </c>
      <c r="AX508" s="14" t="s">
        <v>76</v>
      </c>
      <c r="AY508" s="250" t="s">
        <v>211</v>
      </c>
    </row>
    <row r="509" spans="2:65" s="12" customFormat="1" ht="13.5">
      <c r="B509" s="217"/>
      <c r="C509" s="218"/>
      <c r="D509" s="219" t="s">
        <v>219</v>
      </c>
      <c r="E509" s="220" t="s">
        <v>21</v>
      </c>
      <c r="F509" s="221" t="s">
        <v>2241</v>
      </c>
      <c r="G509" s="218"/>
      <c r="H509" s="222" t="s">
        <v>21</v>
      </c>
      <c r="I509" s="223"/>
      <c r="J509" s="218"/>
      <c r="K509" s="218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219</v>
      </c>
      <c r="AU509" s="228" t="s">
        <v>85</v>
      </c>
      <c r="AV509" s="12" t="s">
        <v>83</v>
      </c>
      <c r="AW509" s="12" t="s">
        <v>39</v>
      </c>
      <c r="AX509" s="12" t="s">
        <v>76</v>
      </c>
      <c r="AY509" s="228" t="s">
        <v>211</v>
      </c>
    </row>
    <row r="510" spans="2:65" s="13" customFormat="1" ht="13.5">
      <c r="B510" s="229"/>
      <c r="C510" s="230"/>
      <c r="D510" s="219" t="s">
        <v>219</v>
      </c>
      <c r="E510" s="231" t="s">
        <v>21</v>
      </c>
      <c r="F510" s="232" t="s">
        <v>2242</v>
      </c>
      <c r="G510" s="230"/>
      <c r="H510" s="233">
        <v>47.2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AT510" s="239" t="s">
        <v>219</v>
      </c>
      <c r="AU510" s="239" t="s">
        <v>85</v>
      </c>
      <c r="AV510" s="13" t="s">
        <v>85</v>
      </c>
      <c r="AW510" s="13" t="s">
        <v>39</v>
      </c>
      <c r="AX510" s="13" t="s">
        <v>76</v>
      </c>
      <c r="AY510" s="239" t="s">
        <v>211</v>
      </c>
    </row>
    <row r="511" spans="2:65" s="14" customFormat="1" ht="13.5">
      <c r="B511" s="240"/>
      <c r="C511" s="241"/>
      <c r="D511" s="219" t="s">
        <v>219</v>
      </c>
      <c r="E511" s="242" t="s">
        <v>21</v>
      </c>
      <c r="F511" s="243" t="s">
        <v>222</v>
      </c>
      <c r="G511" s="241"/>
      <c r="H511" s="244">
        <v>47.2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AT511" s="250" t="s">
        <v>219</v>
      </c>
      <c r="AU511" s="250" t="s">
        <v>85</v>
      </c>
      <c r="AV511" s="14" t="s">
        <v>93</v>
      </c>
      <c r="AW511" s="14" t="s">
        <v>39</v>
      </c>
      <c r="AX511" s="14" t="s">
        <v>76</v>
      </c>
      <c r="AY511" s="250" t="s">
        <v>211</v>
      </c>
    </row>
    <row r="512" spans="2:65" s="15" customFormat="1" ht="13.5">
      <c r="B512" s="251"/>
      <c r="C512" s="252"/>
      <c r="D512" s="219" t="s">
        <v>219</v>
      </c>
      <c r="E512" s="253" t="s">
        <v>21</v>
      </c>
      <c r="F512" s="254" t="s">
        <v>226</v>
      </c>
      <c r="G512" s="252"/>
      <c r="H512" s="255">
        <v>48.345999999999997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AT512" s="261" t="s">
        <v>219</v>
      </c>
      <c r="AU512" s="261" t="s">
        <v>85</v>
      </c>
      <c r="AV512" s="15" t="s">
        <v>100</v>
      </c>
      <c r="AW512" s="15" t="s">
        <v>39</v>
      </c>
      <c r="AX512" s="15" t="s">
        <v>83</v>
      </c>
      <c r="AY512" s="261" t="s">
        <v>211</v>
      </c>
    </row>
    <row r="513" spans="2:65" s="13" customFormat="1" ht="13.5">
      <c r="B513" s="229"/>
      <c r="C513" s="230"/>
      <c r="D513" s="262" t="s">
        <v>219</v>
      </c>
      <c r="E513" s="230"/>
      <c r="F513" s="266" t="s">
        <v>2243</v>
      </c>
      <c r="G513" s="230"/>
      <c r="H513" s="267">
        <v>53.180999999999997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AT513" s="239" t="s">
        <v>219</v>
      </c>
      <c r="AU513" s="239" t="s">
        <v>85</v>
      </c>
      <c r="AV513" s="13" t="s">
        <v>85</v>
      </c>
      <c r="AW513" s="13" t="s">
        <v>6</v>
      </c>
      <c r="AX513" s="13" t="s">
        <v>83</v>
      </c>
      <c r="AY513" s="239" t="s">
        <v>211</v>
      </c>
    </row>
    <row r="514" spans="2:65" s="1" customFormat="1" ht="22.5" customHeight="1">
      <c r="B514" s="42"/>
      <c r="C514" s="205" t="s">
        <v>590</v>
      </c>
      <c r="D514" s="205" t="s">
        <v>213</v>
      </c>
      <c r="E514" s="206" t="s">
        <v>569</v>
      </c>
      <c r="F514" s="207" t="s">
        <v>570</v>
      </c>
      <c r="G514" s="208" t="s">
        <v>235</v>
      </c>
      <c r="H514" s="209">
        <v>51.02</v>
      </c>
      <c r="I514" s="210"/>
      <c r="J514" s="211">
        <f>ROUND(I514*H514,2)</f>
        <v>0</v>
      </c>
      <c r="K514" s="207" t="s">
        <v>217</v>
      </c>
      <c r="L514" s="62"/>
      <c r="M514" s="212" t="s">
        <v>21</v>
      </c>
      <c r="N514" s="213" t="s">
        <v>47</v>
      </c>
      <c r="O514" s="43"/>
      <c r="P514" s="214">
        <f>O514*H514</f>
        <v>0</v>
      </c>
      <c r="Q514" s="214">
        <v>2.9999999999999997E-4</v>
      </c>
      <c r="R514" s="214">
        <f>Q514*H514</f>
        <v>1.5306E-2</v>
      </c>
      <c r="S514" s="214">
        <v>0</v>
      </c>
      <c r="T514" s="215">
        <f>S514*H514</f>
        <v>0</v>
      </c>
      <c r="AR514" s="25" t="s">
        <v>309</v>
      </c>
      <c r="AT514" s="25" t="s">
        <v>213</v>
      </c>
      <c r="AU514" s="25" t="s">
        <v>85</v>
      </c>
      <c r="AY514" s="25" t="s">
        <v>211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25" t="s">
        <v>83</v>
      </c>
      <c r="BK514" s="216">
        <f>ROUND(I514*H514,2)</f>
        <v>0</v>
      </c>
      <c r="BL514" s="25" t="s">
        <v>309</v>
      </c>
      <c r="BM514" s="25" t="s">
        <v>2244</v>
      </c>
    </row>
    <row r="515" spans="2:65" s="13" customFormat="1" ht="13.5">
      <c r="B515" s="229"/>
      <c r="C515" s="230"/>
      <c r="D515" s="219" t="s">
        <v>219</v>
      </c>
      <c r="E515" s="231" t="s">
        <v>21</v>
      </c>
      <c r="F515" s="232" t="s">
        <v>2245</v>
      </c>
      <c r="G515" s="230"/>
      <c r="H515" s="233">
        <v>3.82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219</v>
      </c>
      <c r="AU515" s="239" t="s">
        <v>85</v>
      </c>
      <c r="AV515" s="13" t="s">
        <v>85</v>
      </c>
      <c r="AW515" s="13" t="s">
        <v>39</v>
      </c>
      <c r="AX515" s="13" t="s">
        <v>76</v>
      </c>
      <c r="AY515" s="239" t="s">
        <v>211</v>
      </c>
    </row>
    <row r="516" spans="2:65" s="13" customFormat="1" ht="13.5">
      <c r="B516" s="229"/>
      <c r="C516" s="230"/>
      <c r="D516" s="219" t="s">
        <v>219</v>
      </c>
      <c r="E516" s="231" t="s">
        <v>21</v>
      </c>
      <c r="F516" s="232" t="s">
        <v>2246</v>
      </c>
      <c r="G516" s="230"/>
      <c r="H516" s="233">
        <v>47.2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AT516" s="239" t="s">
        <v>219</v>
      </c>
      <c r="AU516" s="239" t="s">
        <v>85</v>
      </c>
      <c r="AV516" s="13" t="s">
        <v>85</v>
      </c>
      <c r="AW516" s="13" t="s">
        <v>39</v>
      </c>
      <c r="AX516" s="13" t="s">
        <v>76</v>
      </c>
      <c r="AY516" s="239" t="s">
        <v>211</v>
      </c>
    </row>
    <row r="517" spans="2:65" s="15" customFormat="1" ht="13.5">
      <c r="B517" s="251"/>
      <c r="C517" s="252"/>
      <c r="D517" s="262" t="s">
        <v>219</v>
      </c>
      <c r="E517" s="263" t="s">
        <v>21</v>
      </c>
      <c r="F517" s="264" t="s">
        <v>226</v>
      </c>
      <c r="G517" s="252"/>
      <c r="H517" s="265">
        <v>51.02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AT517" s="261" t="s">
        <v>219</v>
      </c>
      <c r="AU517" s="261" t="s">
        <v>85</v>
      </c>
      <c r="AV517" s="15" t="s">
        <v>100</v>
      </c>
      <c r="AW517" s="15" t="s">
        <v>39</v>
      </c>
      <c r="AX517" s="15" t="s">
        <v>83</v>
      </c>
      <c r="AY517" s="261" t="s">
        <v>211</v>
      </c>
    </row>
    <row r="518" spans="2:65" s="1" customFormat="1" ht="22.5" customHeight="1">
      <c r="B518" s="42"/>
      <c r="C518" s="205" t="s">
        <v>594</v>
      </c>
      <c r="D518" s="205" t="s">
        <v>213</v>
      </c>
      <c r="E518" s="206" t="s">
        <v>573</v>
      </c>
      <c r="F518" s="207" t="s">
        <v>574</v>
      </c>
      <c r="G518" s="208" t="s">
        <v>235</v>
      </c>
      <c r="H518" s="209">
        <v>47.2</v>
      </c>
      <c r="I518" s="210"/>
      <c r="J518" s="211">
        <f>ROUND(I518*H518,2)</f>
        <v>0</v>
      </c>
      <c r="K518" s="207" t="s">
        <v>217</v>
      </c>
      <c r="L518" s="62"/>
      <c r="M518" s="212" t="s">
        <v>21</v>
      </c>
      <c r="N518" s="213" t="s">
        <v>47</v>
      </c>
      <c r="O518" s="43"/>
      <c r="P518" s="214">
        <f>O518*H518</f>
        <v>0</v>
      </c>
      <c r="Q518" s="214">
        <v>7.1500000000000001E-3</v>
      </c>
      <c r="R518" s="214">
        <f>Q518*H518</f>
        <v>0.33748</v>
      </c>
      <c r="S518" s="214">
        <v>0</v>
      </c>
      <c r="T518" s="215">
        <f>S518*H518</f>
        <v>0</v>
      </c>
      <c r="AR518" s="25" t="s">
        <v>309</v>
      </c>
      <c r="AT518" s="25" t="s">
        <v>213</v>
      </c>
      <c r="AU518" s="25" t="s">
        <v>85</v>
      </c>
      <c r="AY518" s="25" t="s">
        <v>211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25" t="s">
        <v>83</v>
      </c>
      <c r="BK518" s="216">
        <f>ROUND(I518*H518,2)</f>
        <v>0</v>
      </c>
      <c r="BL518" s="25" t="s">
        <v>309</v>
      </c>
      <c r="BM518" s="25" t="s">
        <v>2247</v>
      </c>
    </row>
    <row r="519" spans="2:65" s="1" customFormat="1" ht="31.5" customHeight="1">
      <c r="B519" s="42"/>
      <c r="C519" s="205" t="s">
        <v>598</v>
      </c>
      <c r="D519" s="205" t="s">
        <v>213</v>
      </c>
      <c r="E519" s="206" t="s">
        <v>577</v>
      </c>
      <c r="F519" s="207" t="s">
        <v>578</v>
      </c>
      <c r="G519" s="208" t="s">
        <v>245</v>
      </c>
      <c r="H519" s="209">
        <v>1.583</v>
      </c>
      <c r="I519" s="210"/>
      <c r="J519" s="211">
        <f>ROUND(I519*H519,2)</f>
        <v>0</v>
      </c>
      <c r="K519" s="207" t="s">
        <v>217</v>
      </c>
      <c r="L519" s="62"/>
      <c r="M519" s="212" t="s">
        <v>21</v>
      </c>
      <c r="N519" s="213" t="s">
        <v>47</v>
      </c>
      <c r="O519" s="43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AR519" s="25" t="s">
        <v>309</v>
      </c>
      <c r="AT519" s="25" t="s">
        <v>213</v>
      </c>
      <c r="AU519" s="25" t="s">
        <v>85</v>
      </c>
      <c r="AY519" s="25" t="s">
        <v>211</v>
      </c>
      <c r="BE519" s="216">
        <f>IF(N519="základní",J519,0)</f>
        <v>0</v>
      </c>
      <c r="BF519" s="216">
        <f>IF(N519="snížená",J519,0)</f>
        <v>0</v>
      </c>
      <c r="BG519" s="216">
        <f>IF(N519="zákl. přenesená",J519,0)</f>
        <v>0</v>
      </c>
      <c r="BH519" s="216">
        <f>IF(N519="sníž. přenesená",J519,0)</f>
        <v>0</v>
      </c>
      <c r="BI519" s="216">
        <f>IF(N519="nulová",J519,0)</f>
        <v>0</v>
      </c>
      <c r="BJ519" s="25" t="s">
        <v>83</v>
      </c>
      <c r="BK519" s="216">
        <f>ROUND(I519*H519,2)</f>
        <v>0</v>
      </c>
      <c r="BL519" s="25" t="s">
        <v>309</v>
      </c>
      <c r="BM519" s="25" t="s">
        <v>2248</v>
      </c>
    </row>
    <row r="520" spans="2:65" s="11" customFormat="1" ht="29.85" customHeight="1">
      <c r="B520" s="188"/>
      <c r="C520" s="189"/>
      <c r="D520" s="202" t="s">
        <v>75</v>
      </c>
      <c r="E520" s="203" t="s">
        <v>2249</v>
      </c>
      <c r="F520" s="203" t="s">
        <v>2250</v>
      </c>
      <c r="G520" s="189"/>
      <c r="H520" s="189"/>
      <c r="I520" s="192"/>
      <c r="J520" s="204">
        <f>BK520</f>
        <v>0</v>
      </c>
      <c r="K520" s="189"/>
      <c r="L520" s="194"/>
      <c r="M520" s="195"/>
      <c r="N520" s="196"/>
      <c r="O520" s="196"/>
      <c r="P520" s="197">
        <f>SUM(P521:P550)</f>
        <v>0</v>
      </c>
      <c r="Q520" s="196"/>
      <c r="R520" s="197">
        <f>SUM(R521:R550)</f>
        <v>1.6814932</v>
      </c>
      <c r="S520" s="196"/>
      <c r="T520" s="198">
        <f>SUM(T521:T550)</f>
        <v>0</v>
      </c>
      <c r="AR520" s="199" t="s">
        <v>85</v>
      </c>
      <c r="AT520" s="200" t="s">
        <v>75</v>
      </c>
      <c r="AU520" s="200" t="s">
        <v>83</v>
      </c>
      <c r="AY520" s="199" t="s">
        <v>211</v>
      </c>
      <c r="BK520" s="201">
        <f>SUM(BK521:BK550)</f>
        <v>0</v>
      </c>
    </row>
    <row r="521" spans="2:65" s="1" customFormat="1" ht="31.5" customHeight="1">
      <c r="B521" s="42"/>
      <c r="C521" s="205" t="s">
        <v>602</v>
      </c>
      <c r="D521" s="205" t="s">
        <v>213</v>
      </c>
      <c r="E521" s="206" t="s">
        <v>2251</v>
      </c>
      <c r="F521" s="207" t="s">
        <v>2252</v>
      </c>
      <c r="G521" s="208" t="s">
        <v>235</v>
      </c>
      <c r="H521" s="209">
        <v>52.32</v>
      </c>
      <c r="I521" s="210"/>
      <c r="J521" s="211">
        <f>ROUND(I521*H521,2)</f>
        <v>0</v>
      </c>
      <c r="K521" s="207" t="s">
        <v>217</v>
      </c>
      <c r="L521" s="62"/>
      <c r="M521" s="212" t="s">
        <v>21</v>
      </c>
      <c r="N521" s="213" t="s">
        <v>47</v>
      </c>
      <c r="O521" s="43"/>
      <c r="P521" s="214">
        <f>O521*H521</f>
        <v>0</v>
      </c>
      <c r="Q521" s="214">
        <v>3.0000000000000001E-3</v>
      </c>
      <c r="R521" s="214">
        <f>Q521*H521</f>
        <v>0.15696000000000002</v>
      </c>
      <c r="S521" s="214">
        <v>0</v>
      </c>
      <c r="T521" s="215">
        <f>S521*H521</f>
        <v>0</v>
      </c>
      <c r="AR521" s="25" t="s">
        <v>309</v>
      </c>
      <c r="AT521" s="25" t="s">
        <v>213</v>
      </c>
      <c r="AU521" s="25" t="s">
        <v>85</v>
      </c>
      <c r="AY521" s="25" t="s">
        <v>211</v>
      </c>
      <c r="BE521" s="216">
        <f>IF(N521="základní",J521,0)</f>
        <v>0</v>
      </c>
      <c r="BF521" s="216">
        <f>IF(N521="snížená",J521,0)</f>
        <v>0</v>
      </c>
      <c r="BG521" s="216">
        <f>IF(N521="zákl. přenesená",J521,0)</f>
        <v>0</v>
      </c>
      <c r="BH521" s="216">
        <f>IF(N521="sníž. přenesená",J521,0)</f>
        <v>0</v>
      </c>
      <c r="BI521" s="216">
        <f>IF(N521="nulová",J521,0)</f>
        <v>0</v>
      </c>
      <c r="BJ521" s="25" t="s">
        <v>83</v>
      </c>
      <c r="BK521" s="216">
        <f>ROUND(I521*H521,2)</f>
        <v>0</v>
      </c>
      <c r="BL521" s="25" t="s">
        <v>309</v>
      </c>
      <c r="BM521" s="25" t="s">
        <v>2253</v>
      </c>
    </row>
    <row r="522" spans="2:65" s="13" customFormat="1" ht="13.5">
      <c r="B522" s="229"/>
      <c r="C522" s="230"/>
      <c r="D522" s="219" t="s">
        <v>219</v>
      </c>
      <c r="E522" s="231" t="s">
        <v>21</v>
      </c>
      <c r="F522" s="232" t="s">
        <v>2008</v>
      </c>
      <c r="G522" s="230"/>
      <c r="H522" s="233">
        <v>2.04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AT522" s="239" t="s">
        <v>219</v>
      </c>
      <c r="AU522" s="239" t="s">
        <v>85</v>
      </c>
      <c r="AV522" s="13" t="s">
        <v>85</v>
      </c>
      <c r="AW522" s="13" t="s">
        <v>39</v>
      </c>
      <c r="AX522" s="13" t="s">
        <v>76</v>
      </c>
      <c r="AY522" s="239" t="s">
        <v>211</v>
      </c>
    </row>
    <row r="523" spans="2:65" s="13" customFormat="1" ht="13.5">
      <c r="B523" s="229"/>
      <c r="C523" s="230"/>
      <c r="D523" s="219" t="s">
        <v>219</v>
      </c>
      <c r="E523" s="231" t="s">
        <v>21</v>
      </c>
      <c r="F523" s="232" t="s">
        <v>2009</v>
      </c>
      <c r="G523" s="230"/>
      <c r="H523" s="233">
        <v>16.66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AT523" s="239" t="s">
        <v>219</v>
      </c>
      <c r="AU523" s="239" t="s">
        <v>85</v>
      </c>
      <c r="AV523" s="13" t="s">
        <v>85</v>
      </c>
      <c r="AW523" s="13" t="s">
        <v>39</v>
      </c>
      <c r="AX523" s="13" t="s">
        <v>76</v>
      </c>
      <c r="AY523" s="239" t="s">
        <v>211</v>
      </c>
    </row>
    <row r="524" spans="2:65" s="13" customFormat="1" ht="13.5">
      <c r="B524" s="229"/>
      <c r="C524" s="230"/>
      <c r="D524" s="219" t="s">
        <v>219</v>
      </c>
      <c r="E524" s="231" t="s">
        <v>21</v>
      </c>
      <c r="F524" s="232" t="s">
        <v>2254</v>
      </c>
      <c r="G524" s="230"/>
      <c r="H524" s="233">
        <v>31.58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AT524" s="239" t="s">
        <v>219</v>
      </c>
      <c r="AU524" s="239" t="s">
        <v>85</v>
      </c>
      <c r="AV524" s="13" t="s">
        <v>85</v>
      </c>
      <c r="AW524" s="13" t="s">
        <v>39</v>
      </c>
      <c r="AX524" s="13" t="s">
        <v>76</v>
      </c>
      <c r="AY524" s="239" t="s">
        <v>211</v>
      </c>
    </row>
    <row r="525" spans="2:65" s="13" customFormat="1" ht="13.5">
      <c r="B525" s="229"/>
      <c r="C525" s="230"/>
      <c r="D525" s="219" t="s">
        <v>219</v>
      </c>
      <c r="E525" s="231" t="s">
        <v>21</v>
      </c>
      <c r="F525" s="232" t="s">
        <v>2011</v>
      </c>
      <c r="G525" s="230"/>
      <c r="H525" s="233">
        <v>2.04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AT525" s="239" t="s">
        <v>219</v>
      </c>
      <c r="AU525" s="239" t="s">
        <v>85</v>
      </c>
      <c r="AV525" s="13" t="s">
        <v>85</v>
      </c>
      <c r="AW525" s="13" t="s">
        <v>39</v>
      </c>
      <c r="AX525" s="13" t="s">
        <v>76</v>
      </c>
      <c r="AY525" s="239" t="s">
        <v>211</v>
      </c>
    </row>
    <row r="526" spans="2:65" s="15" customFormat="1" ht="13.5">
      <c r="B526" s="251"/>
      <c r="C526" s="252"/>
      <c r="D526" s="262" t="s">
        <v>219</v>
      </c>
      <c r="E526" s="263" t="s">
        <v>21</v>
      </c>
      <c r="F526" s="264" t="s">
        <v>226</v>
      </c>
      <c r="G526" s="252"/>
      <c r="H526" s="265">
        <v>52.32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AT526" s="261" t="s">
        <v>219</v>
      </c>
      <c r="AU526" s="261" t="s">
        <v>85</v>
      </c>
      <c r="AV526" s="15" t="s">
        <v>100</v>
      </c>
      <c r="AW526" s="15" t="s">
        <v>39</v>
      </c>
      <c r="AX526" s="15" t="s">
        <v>83</v>
      </c>
      <c r="AY526" s="261" t="s">
        <v>211</v>
      </c>
    </row>
    <row r="527" spans="2:65" s="1" customFormat="1" ht="31.5" customHeight="1">
      <c r="B527" s="42"/>
      <c r="C527" s="268" t="s">
        <v>608</v>
      </c>
      <c r="D527" s="268" t="s">
        <v>429</v>
      </c>
      <c r="E527" s="269" t="s">
        <v>2255</v>
      </c>
      <c r="F527" s="270" t="s">
        <v>2256</v>
      </c>
      <c r="G527" s="271" t="s">
        <v>235</v>
      </c>
      <c r="H527" s="272">
        <v>57.552</v>
      </c>
      <c r="I527" s="273"/>
      <c r="J527" s="274">
        <f>ROUND(I527*H527,2)</f>
        <v>0</v>
      </c>
      <c r="K527" s="270" t="s">
        <v>21</v>
      </c>
      <c r="L527" s="275"/>
      <c r="M527" s="276" t="s">
        <v>21</v>
      </c>
      <c r="N527" s="277" t="s">
        <v>47</v>
      </c>
      <c r="O527" s="43"/>
      <c r="P527" s="214">
        <f>O527*H527</f>
        <v>0</v>
      </c>
      <c r="Q527" s="214">
        <v>1.26E-2</v>
      </c>
      <c r="R527" s="214">
        <f>Q527*H527</f>
        <v>0.7251552</v>
      </c>
      <c r="S527" s="214">
        <v>0</v>
      </c>
      <c r="T527" s="215">
        <f>S527*H527</f>
        <v>0</v>
      </c>
      <c r="AR527" s="25" t="s">
        <v>424</v>
      </c>
      <c r="AT527" s="25" t="s">
        <v>429</v>
      </c>
      <c r="AU527" s="25" t="s">
        <v>85</v>
      </c>
      <c r="AY527" s="25" t="s">
        <v>211</v>
      </c>
      <c r="BE527" s="216">
        <f>IF(N527="základní",J527,0)</f>
        <v>0</v>
      </c>
      <c r="BF527" s="216">
        <f>IF(N527="snížená",J527,0)</f>
        <v>0</v>
      </c>
      <c r="BG527" s="216">
        <f>IF(N527="zákl. přenesená",J527,0)</f>
        <v>0</v>
      </c>
      <c r="BH527" s="216">
        <f>IF(N527="sníž. přenesená",J527,0)</f>
        <v>0</v>
      </c>
      <c r="BI527" s="216">
        <f>IF(N527="nulová",J527,0)</f>
        <v>0</v>
      </c>
      <c r="BJ527" s="25" t="s">
        <v>83</v>
      </c>
      <c r="BK527" s="216">
        <f>ROUND(I527*H527,2)</f>
        <v>0</v>
      </c>
      <c r="BL527" s="25" t="s">
        <v>309</v>
      </c>
      <c r="BM527" s="25" t="s">
        <v>2257</v>
      </c>
    </row>
    <row r="528" spans="2:65" s="13" customFormat="1" ht="13.5">
      <c r="B528" s="229"/>
      <c r="C528" s="230"/>
      <c r="D528" s="262" t="s">
        <v>219</v>
      </c>
      <c r="E528" s="230"/>
      <c r="F528" s="266" t="s">
        <v>2258</v>
      </c>
      <c r="G528" s="230"/>
      <c r="H528" s="267">
        <v>57.552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AT528" s="239" t="s">
        <v>219</v>
      </c>
      <c r="AU528" s="239" t="s">
        <v>85</v>
      </c>
      <c r="AV528" s="13" t="s">
        <v>85</v>
      </c>
      <c r="AW528" s="13" t="s">
        <v>6</v>
      </c>
      <c r="AX528" s="13" t="s">
        <v>83</v>
      </c>
      <c r="AY528" s="239" t="s">
        <v>211</v>
      </c>
    </row>
    <row r="529" spans="2:65" s="1" customFormat="1" ht="31.5" customHeight="1">
      <c r="B529" s="42"/>
      <c r="C529" s="205" t="s">
        <v>614</v>
      </c>
      <c r="D529" s="205" t="s">
        <v>213</v>
      </c>
      <c r="E529" s="206" t="s">
        <v>2259</v>
      </c>
      <c r="F529" s="207" t="s">
        <v>2260</v>
      </c>
      <c r="G529" s="208" t="s">
        <v>235</v>
      </c>
      <c r="H529" s="209">
        <v>52.32</v>
      </c>
      <c r="I529" s="210"/>
      <c r="J529" s="211">
        <f>ROUND(I529*H529,2)</f>
        <v>0</v>
      </c>
      <c r="K529" s="207" t="s">
        <v>217</v>
      </c>
      <c r="L529" s="62"/>
      <c r="M529" s="212" t="s">
        <v>21</v>
      </c>
      <c r="N529" s="213" t="s">
        <v>47</v>
      </c>
      <c r="O529" s="43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AR529" s="25" t="s">
        <v>309</v>
      </c>
      <c r="AT529" s="25" t="s">
        <v>213</v>
      </c>
      <c r="AU529" s="25" t="s">
        <v>85</v>
      </c>
      <c r="AY529" s="25" t="s">
        <v>211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25" t="s">
        <v>83</v>
      </c>
      <c r="BK529" s="216">
        <f>ROUND(I529*H529,2)</f>
        <v>0</v>
      </c>
      <c r="BL529" s="25" t="s">
        <v>309</v>
      </c>
      <c r="BM529" s="25" t="s">
        <v>2261</v>
      </c>
    </row>
    <row r="530" spans="2:65" s="1" customFormat="1" ht="31.5" customHeight="1">
      <c r="B530" s="42"/>
      <c r="C530" s="205" t="s">
        <v>619</v>
      </c>
      <c r="D530" s="205" t="s">
        <v>213</v>
      </c>
      <c r="E530" s="206" t="s">
        <v>2262</v>
      </c>
      <c r="F530" s="207" t="s">
        <v>2263</v>
      </c>
      <c r="G530" s="208" t="s">
        <v>235</v>
      </c>
      <c r="H530" s="209">
        <v>52.32</v>
      </c>
      <c r="I530" s="210"/>
      <c r="J530" s="211">
        <f>ROUND(I530*H530,2)</f>
        <v>0</v>
      </c>
      <c r="K530" s="207" t="s">
        <v>217</v>
      </c>
      <c r="L530" s="62"/>
      <c r="M530" s="212" t="s">
        <v>21</v>
      </c>
      <c r="N530" s="213" t="s">
        <v>47</v>
      </c>
      <c r="O530" s="43"/>
      <c r="P530" s="214">
        <f>O530*H530</f>
        <v>0</v>
      </c>
      <c r="Q530" s="214">
        <v>8.0000000000000002E-3</v>
      </c>
      <c r="R530" s="214">
        <f>Q530*H530</f>
        <v>0.41855999999999999</v>
      </c>
      <c r="S530" s="214">
        <v>0</v>
      </c>
      <c r="T530" s="215">
        <f>S530*H530</f>
        <v>0</v>
      </c>
      <c r="AR530" s="25" t="s">
        <v>309</v>
      </c>
      <c r="AT530" s="25" t="s">
        <v>213</v>
      </c>
      <c r="AU530" s="25" t="s">
        <v>85</v>
      </c>
      <c r="AY530" s="25" t="s">
        <v>211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25" t="s">
        <v>83</v>
      </c>
      <c r="BK530" s="216">
        <f>ROUND(I530*H530,2)</f>
        <v>0</v>
      </c>
      <c r="BL530" s="25" t="s">
        <v>309</v>
      </c>
      <c r="BM530" s="25" t="s">
        <v>2264</v>
      </c>
    </row>
    <row r="531" spans="2:65" s="1" customFormat="1" ht="22.5" customHeight="1">
      <c r="B531" s="42"/>
      <c r="C531" s="205" t="s">
        <v>625</v>
      </c>
      <c r="D531" s="205" t="s">
        <v>213</v>
      </c>
      <c r="E531" s="206" t="s">
        <v>2265</v>
      </c>
      <c r="F531" s="207" t="s">
        <v>2266</v>
      </c>
      <c r="G531" s="208" t="s">
        <v>611</v>
      </c>
      <c r="H531" s="209">
        <v>9</v>
      </c>
      <c r="I531" s="210"/>
      <c r="J531" s="211">
        <f>ROUND(I531*H531,2)</f>
        <v>0</v>
      </c>
      <c r="K531" s="207" t="s">
        <v>217</v>
      </c>
      <c r="L531" s="62"/>
      <c r="M531" s="212" t="s">
        <v>21</v>
      </c>
      <c r="N531" s="213" t="s">
        <v>47</v>
      </c>
      <c r="O531" s="43"/>
      <c r="P531" s="214">
        <f>O531*H531</f>
        <v>0</v>
      </c>
      <c r="Q531" s="214">
        <v>6.1700000000000001E-3</v>
      </c>
      <c r="R531" s="214">
        <f>Q531*H531</f>
        <v>5.5530000000000003E-2</v>
      </c>
      <c r="S531" s="214">
        <v>0</v>
      </c>
      <c r="T531" s="215">
        <f>S531*H531</f>
        <v>0</v>
      </c>
      <c r="AR531" s="25" t="s">
        <v>309</v>
      </c>
      <c r="AT531" s="25" t="s">
        <v>213</v>
      </c>
      <c r="AU531" s="25" t="s">
        <v>85</v>
      </c>
      <c r="AY531" s="25" t="s">
        <v>211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25" t="s">
        <v>83</v>
      </c>
      <c r="BK531" s="216">
        <f>ROUND(I531*H531,2)</f>
        <v>0</v>
      </c>
      <c r="BL531" s="25" t="s">
        <v>309</v>
      </c>
      <c r="BM531" s="25" t="s">
        <v>2267</v>
      </c>
    </row>
    <row r="532" spans="2:65" s="13" customFormat="1" ht="13.5">
      <c r="B532" s="229"/>
      <c r="C532" s="230"/>
      <c r="D532" s="219" t="s">
        <v>219</v>
      </c>
      <c r="E532" s="231" t="s">
        <v>21</v>
      </c>
      <c r="F532" s="232" t="s">
        <v>2268</v>
      </c>
      <c r="G532" s="230"/>
      <c r="H532" s="233">
        <v>0.6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219</v>
      </c>
      <c r="AU532" s="239" t="s">
        <v>85</v>
      </c>
      <c r="AV532" s="13" t="s">
        <v>85</v>
      </c>
      <c r="AW532" s="13" t="s">
        <v>39</v>
      </c>
      <c r="AX532" s="13" t="s">
        <v>76</v>
      </c>
      <c r="AY532" s="239" t="s">
        <v>211</v>
      </c>
    </row>
    <row r="533" spans="2:65" s="13" customFormat="1" ht="13.5">
      <c r="B533" s="229"/>
      <c r="C533" s="230"/>
      <c r="D533" s="219" t="s">
        <v>219</v>
      </c>
      <c r="E533" s="231" t="s">
        <v>21</v>
      </c>
      <c r="F533" s="232" t="s">
        <v>2269</v>
      </c>
      <c r="G533" s="230"/>
      <c r="H533" s="233">
        <v>0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AT533" s="239" t="s">
        <v>219</v>
      </c>
      <c r="AU533" s="239" t="s">
        <v>85</v>
      </c>
      <c r="AV533" s="13" t="s">
        <v>85</v>
      </c>
      <c r="AW533" s="13" t="s">
        <v>39</v>
      </c>
      <c r="AX533" s="13" t="s">
        <v>76</v>
      </c>
      <c r="AY533" s="239" t="s">
        <v>211</v>
      </c>
    </row>
    <row r="534" spans="2:65" s="13" customFormat="1" ht="13.5">
      <c r="B534" s="229"/>
      <c r="C534" s="230"/>
      <c r="D534" s="219" t="s">
        <v>219</v>
      </c>
      <c r="E534" s="231" t="s">
        <v>21</v>
      </c>
      <c r="F534" s="232" t="s">
        <v>2270</v>
      </c>
      <c r="G534" s="230"/>
      <c r="H534" s="233">
        <v>7.8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AT534" s="239" t="s">
        <v>219</v>
      </c>
      <c r="AU534" s="239" t="s">
        <v>85</v>
      </c>
      <c r="AV534" s="13" t="s">
        <v>85</v>
      </c>
      <c r="AW534" s="13" t="s">
        <v>39</v>
      </c>
      <c r="AX534" s="13" t="s">
        <v>76</v>
      </c>
      <c r="AY534" s="239" t="s">
        <v>211</v>
      </c>
    </row>
    <row r="535" spans="2:65" s="13" customFormat="1" ht="13.5">
      <c r="B535" s="229"/>
      <c r="C535" s="230"/>
      <c r="D535" s="219" t="s">
        <v>219</v>
      </c>
      <c r="E535" s="231" t="s">
        <v>21</v>
      </c>
      <c r="F535" s="232" t="s">
        <v>2271</v>
      </c>
      <c r="G535" s="230"/>
      <c r="H535" s="233">
        <v>0.6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AT535" s="239" t="s">
        <v>219</v>
      </c>
      <c r="AU535" s="239" t="s">
        <v>85</v>
      </c>
      <c r="AV535" s="13" t="s">
        <v>85</v>
      </c>
      <c r="AW535" s="13" t="s">
        <v>39</v>
      </c>
      <c r="AX535" s="13" t="s">
        <v>76</v>
      </c>
      <c r="AY535" s="239" t="s">
        <v>211</v>
      </c>
    </row>
    <row r="536" spans="2:65" s="15" customFormat="1" ht="13.5">
      <c r="B536" s="251"/>
      <c r="C536" s="252"/>
      <c r="D536" s="262" t="s">
        <v>219</v>
      </c>
      <c r="E536" s="263" t="s">
        <v>21</v>
      </c>
      <c r="F536" s="264" t="s">
        <v>226</v>
      </c>
      <c r="G536" s="252"/>
      <c r="H536" s="265">
        <v>9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AT536" s="261" t="s">
        <v>219</v>
      </c>
      <c r="AU536" s="261" t="s">
        <v>85</v>
      </c>
      <c r="AV536" s="15" t="s">
        <v>100</v>
      </c>
      <c r="AW536" s="15" t="s">
        <v>39</v>
      </c>
      <c r="AX536" s="15" t="s">
        <v>83</v>
      </c>
      <c r="AY536" s="261" t="s">
        <v>211</v>
      </c>
    </row>
    <row r="537" spans="2:65" s="1" customFormat="1" ht="22.5" customHeight="1">
      <c r="B537" s="42"/>
      <c r="C537" s="205" t="s">
        <v>636</v>
      </c>
      <c r="D537" s="205" t="s">
        <v>213</v>
      </c>
      <c r="E537" s="206" t="s">
        <v>2272</v>
      </c>
      <c r="F537" s="207" t="s">
        <v>2273</v>
      </c>
      <c r="G537" s="208" t="s">
        <v>611</v>
      </c>
      <c r="H537" s="209">
        <v>50</v>
      </c>
      <c r="I537" s="210"/>
      <c r="J537" s="211">
        <f>ROUND(I537*H537,2)</f>
        <v>0</v>
      </c>
      <c r="K537" s="207" t="s">
        <v>217</v>
      </c>
      <c r="L537" s="62"/>
      <c r="M537" s="212" t="s">
        <v>21</v>
      </c>
      <c r="N537" s="213" t="s">
        <v>47</v>
      </c>
      <c r="O537" s="43"/>
      <c r="P537" s="214">
        <f>O537*H537</f>
        <v>0</v>
      </c>
      <c r="Q537" s="214">
        <v>6.1700000000000001E-3</v>
      </c>
      <c r="R537" s="214">
        <f>Q537*H537</f>
        <v>0.3085</v>
      </c>
      <c r="S537" s="214">
        <v>0</v>
      </c>
      <c r="T537" s="215">
        <f>S537*H537</f>
        <v>0</v>
      </c>
      <c r="AR537" s="25" t="s">
        <v>309</v>
      </c>
      <c r="AT537" s="25" t="s">
        <v>213</v>
      </c>
      <c r="AU537" s="25" t="s">
        <v>85</v>
      </c>
      <c r="AY537" s="25" t="s">
        <v>211</v>
      </c>
      <c r="BE537" s="216">
        <f>IF(N537="základní",J537,0)</f>
        <v>0</v>
      </c>
      <c r="BF537" s="216">
        <f>IF(N537="snížená",J537,0)</f>
        <v>0</v>
      </c>
      <c r="BG537" s="216">
        <f>IF(N537="zákl. přenesená",J537,0)</f>
        <v>0</v>
      </c>
      <c r="BH537" s="216">
        <f>IF(N537="sníž. přenesená",J537,0)</f>
        <v>0</v>
      </c>
      <c r="BI537" s="216">
        <f>IF(N537="nulová",J537,0)</f>
        <v>0</v>
      </c>
      <c r="BJ537" s="25" t="s">
        <v>83</v>
      </c>
      <c r="BK537" s="216">
        <f>ROUND(I537*H537,2)</f>
        <v>0</v>
      </c>
      <c r="BL537" s="25" t="s">
        <v>309</v>
      </c>
      <c r="BM537" s="25" t="s">
        <v>2274</v>
      </c>
    </row>
    <row r="538" spans="2:65" s="13" customFormat="1" ht="13.5">
      <c r="B538" s="229"/>
      <c r="C538" s="230"/>
      <c r="D538" s="219" t="s">
        <v>219</v>
      </c>
      <c r="E538" s="231" t="s">
        <v>21</v>
      </c>
      <c r="F538" s="232" t="s">
        <v>2275</v>
      </c>
      <c r="G538" s="230"/>
      <c r="H538" s="233">
        <v>8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AT538" s="239" t="s">
        <v>219</v>
      </c>
      <c r="AU538" s="239" t="s">
        <v>85</v>
      </c>
      <c r="AV538" s="13" t="s">
        <v>85</v>
      </c>
      <c r="AW538" s="13" t="s">
        <v>39</v>
      </c>
      <c r="AX538" s="13" t="s">
        <v>76</v>
      </c>
      <c r="AY538" s="239" t="s">
        <v>211</v>
      </c>
    </row>
    <row r="539" spans="2:65" s="13" customFormat="1" ht="13.5">
      <c r="B539" s="229"/>
      <c r="C539" s="230"/>
      <c r="D539" s="219" t="s">
        <v>219</v>
      </c>
      <c r="E539" s="231" t="s">
        <v>21</v>
      </c>
      <c r="F539" s="232" t="s">
        <v>2276</v>
      </c>
      <c r="G539" s="230"/>
      <c r="H539" s="233">
        <v>11.9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AT539" s="239" t="s">
        <v>219</v>
      </c>
      <c r="AU539" s="239" t="s">
        <v>85</v>
      </c>
      <c r="AV539" s="13" t="s">
        <v>85</v>
      </c>
      <c r="AW539" s="13" t="s">
        <v>39</v>
      </c>
      <c r="AX539" s="13" t="s">
        <v>76</v>
      </c>
      <c r="AY539" s="239" t="s">
        <v>211</v>
      </c>
    </row>
    <row r="540" spans="2:65" s="13" customFormat="1" ht="13.5">
      <c r="B540" s="229"/>
      <c r="C540" s="230"/>
      <c r="D540" s="219" t="s">
        <v>219</v>
      </c>
      <c r="E540" s="231" t="s">
        <v>21</v>
      </c>
      <c r="F540" s="232" t="s">
        <v>2277</v>
      </c>
      <c r="G540" s="230"/>
      <c r="H540" s="233">
        <v>22.1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AT540" s="239" t="s">
        <v>219</v>
      </c>
      <c r="AU540" s="239" t="s">
        <v>85</v>
      </c>
      <c r="AV540" s="13" t="s">
        <v>85</v>
      </c>
      <c r="AW540" s="13" t="s">
        <v>39</v>
      </c>
      <c r="AX540" s="13" t="s">
        <v>76</v>
      </c>
      <c r="AY540" s="239" t="s">
        <v>211</v>
      </c>
    </row>
    <row r="541" spans="2:65" s="13" customFormat="1" ht="13.5">
      <c r="B541" s="229"/>
      <c r="C541" s="230"/>
      <c r="D541" s="219" t="s">
        <v>219</v>
      </c>
      <c r="E541" s="231" t="s">
        <v>21</v>
      </c>
      <c r="F541" s="232" t="s">
        <v>2278</v>
      </c>
      <c r="G541" s="230"/>
      <c r="H541" s="233">
        <v>8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AT541" s="239" t="s">
        <v>219</v>
      </c>
      <c r="AU541" s="239" t="s">
        <v>85</v>
      </c>
      <c r="AV541" s="13" t="s">
        <v>85</v>
      </c>
      <c r="AW541" s="13" t="s">
        <v>39</v>
      </c>
      <c r="AX541" s="13" t="s">
        <v>76</v>
      </c>
      <c r="AY541" s="239" t="s">
        <v>211</v>
      </c>
    </row>
    <row r="542" spans="2:65" s="15" customFormat="1" ht="13.5">
      <c r="B542" s="251"/>
      <c r="C542" s="252"/>
      <c r="D542" s="262" t="s">
        <v>219</v>
      </c>
      <c r="E542" s="263" t="s">
        <v>21</v>
      </c>
      <c r="F542" s="264" t="s">
        <v>226</v>
      </c>
      <c r="G542" s="252"/>
      <c r="H542" s="265">
        <v>50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AT542" s="261" t="s">
        <v>219</v>
      </c>
      <c r="AU542" s="261" t="s">
        <v>85</v>
      </c>
      <c r="AV542" s="15" t="s">
        <v>100</v>
      </c>
      <c r="AW542" s="15" t="s">
        <v>39</v>
      </c>
      <c r="AX542" s="15" t="s">
        <v>83</v>
      </c>
      <c r="AY542" s="261" t="s">
        <v>211</v>
      </c>
    </row>
    <row r="543" spans="2:65" s="1" customFormat="1" ht="22.5" customHeight="1">
      <c r="B543" s="42"/>
      <c r="C543" s="205" t="s">
        <v>642</v>
      </c>
      <c r="D543" s="205" t="s">
        <v>213</v>
      </c>
      <c r="E543" s="206" t="s">
        <v>2279</v>
      </c>
      <c r="F543" s="207" t="s">
        <v>2280</v>
      </c>
      <c r="G543" s="208" t="s">
        <v>235</v>
      </c>
      <c r="H543" s="209">
        <v>52.32</v>
      </c>
      <c r="I543" s="210"/>
      <c r="J543" s="211">
        <f>ROUND(I543*H543,2)</f>
        <v>0</v>
      </c>
      <c r="K543" s="207" t="s">
        <v>217</v>
      </c>
      <c r="L543" s="62"/>
      <c r="M543" s="212" t="s">
        <v>21</v>
      </c>
      <c r="N543" s="213" t="s">
        <v>47</v>
      </c>
      <c r="O543" s="43"/>
      <c r="P543" s="214">
        <f>O543*H543</f>
        <v>0</v>
      </c>
      <c r="Q543" s="214">
        <v>2.9999999999999997E-4</v>
      </c>
      <c r="R543" s="214">
        <f>Q543*H543</f>
        <v>1.5695999999999998E-2</v>
      </c>
      <c r="S543" s="214">
        <v>0</v>
      </c>
      <c r="T543" s="215">
        <f>S543*H543</f>
        <v>0</v>
      </c>
      <c r="AR543" s="25" t="s">
        <v>309</v>
      </c>
      <c r="AT543" s="25" t="s">
        <v>213</v>
      </c>
      <c r="AU543" s="25" t="s">
        <v>85</v>
      </c>
      <c r="AY543" s="25" t="s">
        <v>211</v>
      </c>
      <c r="BE543" s="216">
        <f>IF(N543="základní",J543,0)</f>
        <v>0</v>
      </c>
      <c r="BF543" s="216">
        <f>IF(N543="snížená",J543,0)</f>
        <v>0</v>
      </c>
      <c r="BG543" s="216">
        <f>IF(N543="zákl. přenesená",J543,0)</f>
        <v>0</v>
      </c>
      <c r="BH543" s="216">
        <f>IF(N543="sníž. přenesená",J543,0)</f>
        <v>0</v>
      </c>
      <c r="BI543" s="216">
        <f>IF(N543="nulová",J543,0)</f>
        <v>0</v>
      </c>
      <c r="BJ543" s="25" t="s">
        <v>83</v>
      </c>
      <c r="BK543" s="216">
        <f>ROUND(I543*H543,2)</f>
        <v>0</v>
      </c>
      <c r="BL543" s="25" t="s">
        <v>309</v>
      </c>
      <c r="BM543" s="25" t="s">
        <v>2281</v>
      </c>
    </row>
    <row r="544" spans="2:65" s="1" customFormat="1" ht="22.5" customHeight="1">
      <c r="B544" s="42"/>
      <c r="C544" s="205" t="s">
        <v>677</v>
      </c>
      <c r="D544" s="205" t="s">
        <v>213</v>
      </c>
      <c r="E544" s="206" t="s">
        <v>2282</v>
      </c>
      <c r="F544" s="207" t="s">
        <v>2283</v>
      </c>
      <c r="G544" s="208" t="s">
        <v>611</v>
      </c>
      <c r="H544" s="209">
        <v>36.4</v>
      </c>
      <c r="I544" s="210"/>
      <c r="J544" s="211">
        <f>ROUND(I544*H544,2)</f>
        <v>0</v>
      </c>
      <c r="K544" s="207" t="s">
        <v>217</v>
      </c>
      <c r="L544" s="62"/>
      <c r="M544" s="212" t="s">
        <v>21</v>
      </c>
      <c r="N544" s="213" t="s">
        <v>47</v>
      </c>
      <c r="O544" s="43"/>
      <c r="P544" s="214">
        <f>O544*H544</f>
        <v>0</v>
      </c>
      <c r="Q544" s="214">
        <v>3.0000000000000001E-5</v>
      </c>
      <c r="R544" s="214">
        <f>Q544*H544</f>
        <v>1.0920000000000001E-3</v>
      </c>
      <c r="S544" s="214">
        <v>0</v>
      </c>
      <c r="T544" s="215">
        <f>S544*H544</f>
        <v>0</v>
      </c>
      <c r="AR544" s="25" t="s">
        <v>309</v>
      </c>
      <c r="AT544" s="25" t="s">
        <v>213</v>
      </c>
      <c r="AU544" s="25" t="s">
        <v>85</v>
      </c>
      <c r="AY544" s="25" t="s">
        <v>211</v>
      </c>
      <c r="BE544" s="216">
        <f>IF(N544="základní",J544,0)</f>
        <v>0</v>
      </c>
      <c r="BF544" s="216">
        <f>IF(N544="snížená",J544,0)</f>
        <v>0</v>
      </c>
      <c r="BG544" s="216">
        <f>IF(N544="zákl. přenesená",J544,0)</f>
        <v>0</v>
      </c>
      <c r="BH544" s="216">
        <f>IF(N544="sníž. přenesená",J544,0)</f>
        <v>0</v>
      </c>
      <c r="BI544" s="216">
        <f>IF(N544="nulová",J544,0)</f>
        <v>0</v>
      </c>
      <c r="BJ544" s="25" t="s">
        <v>83</v>
      </c>
      <c r="BK544" s="216">
        <f>ROUND(I544*H544,2)</f>
        <v>0</v>
      </c>
      <c r="BL544" s="25" t="s">
        <v>309</v>
      </c>
      <c r="BM544" s="25" t="s">
        <v>2284</v>
      </c>
    </row>
    <row r="545" spans="2:65" s="13" customFormat="1" ht="13.5">
      <c r="B545" s="229"/>
      <c r="C545" s="230"/>
      <c r="D545" s="219" t="s">
        <v>219</v>
      </c>
      <c r="E545" s="231" t="s">
        <v>21</v>
      </c>
      <c r="F545" s="232" t="s">
        <v>2285</v>
      </c>
      <c r="G545" s="230"/>
      <c r="H545" s="233">
        <v>1.2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AT545" s="239" t="s">
        <v>219</v>
      </c>
      <c r="AU545" s="239" t="s">
        <v>85</v>
      </c>
      <c r="AV545" s="13" t="s">
        <v>85</v>
      </c>
      <c r="AW545" s="13" t="s">
        <v>39</v>
      </c>
      <c r="AX545" s="13" t="s">
        <v>76</v>
      </c>
      <c r="AY545" s="239" t="s">
        <v>211</v>
      </c>
    </row>
    <row r="546" spans="2:65" s="13" customFormat="1" ht="13.5">
      <c r="B546" s="229"/>
      <c r="C546" s="230"/>
      <c r="D546" s="219" t="s">
        <v>219</v>
      </c>
      <c r="E546" s="231" t="s">
        <v>21</v>
      </c>
      <c r="F546" s="232" t="s">
        <v>2276</v>
      </c>
      <c r="G546" s="230"/>
      <c r="H546" s="233">
        <v>11.9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AT546" s="239" t="s">
        <v>219</v>
      </c>
      <c r="AU546" s="239" t="s">
        <v>85</v>
      </c>
      <c r="AV546" s="13" t="s">
        <v>85</v>
      </c>
      <c r="AW546" s="13" t="s">
        <v>39</v>
      </c>
      <c r="AX546" s="13" t="s">
        <v>76</v>
      </c>
      <c r="AY546" s="239" t="s">
        <v>211</v>
      </c>
    </row>
    <row r="547" spans="2:65" s="13" customFormat="1" ht="13.5">
      <c r="B547" s="229"/>
      <c r="C547" s="230"/>
      <c r="D547" s="219" t="s">
        <v>219</v>
      </c>
      <c r="E547" s="231" t="s">
        <v>21</v>
      </c>
      <c r="F547" s="232" t="s">
        <v>2277</v>
      </c>
      <c r="G547" s="230"/>
      <c r="H547" s="233">
        <v>22.1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219</v>
      </c>
      <c r="AU547" s="239" t="s">
        <v>85</v>
      </c>
      <c r="AV547" s="13" t="s">
        <v>85</v>
      </c>
      <c r="AW547" s="13" t="s">
        <v>39</v>
      </c>
      <c r="AX547" s="13" t="s">
        <v>76</v>
      </c>
      <c r="AY547" s="239" t="s">
        <v>211</v>
      </c>
    </row>
    <row r="548" spans="2:65" s="13" customFormat="1" ht="13.5">
      <c r="B548" s="229"/>
      <c r="C548" s="230"/>
      <c r="D548" s="219" t="s">
        <v>219</v>
      </c>
      <c r="E548" s="231" t="s">
        <v>21</v>
      </c>
      <c r="F548" s="232" t="s">
        <v>2286</v>
      </c>
      <c r="G548" s="230"/>
      <c r="H548" s="233">
        <v>1.2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AT548" s="239" t="s">
        <v>219</v>
      </c>
      <c r="AU548" s="239" t="s">
        <v>85</v>
      </c>
      <c r="AV548" s="13" t="s">
        <v>85</v>
      </c>
      <c r="AW548" s="13" t="s">
        <v>39</v>
      </c>
      <c r="AX548" s="13" t="s">
        <v>76</v>
      </c>
      <c r="AY548" s="239" t="s">
        <v>211</v>
      </c>
    </row>
    <row r="549" spans="2:65" s="15" customFormat="1" ht="13.5">
      <c r="B549" s="251"/>
      <c r="C549" s="252"/>
      <c r="D549" s="262" t="s">
        <v>219</v>
      </c>
      <c r="E549" s="263" t="s">
        <v>21</v>
      </c>
      <c r="F549" s="264" t="s">
        <v>226</v>
      </c>
      <c r="G549" s="252"/>
      <c r="H549" s="265">
        <v>36.4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AT549" s="261" t="s">
        <v>219</v>
      </c>
      <c r="AU549" s="261" t="s">
        <v>85</v>
      </c>
      <c r="AV549" s="15" t="s">
        <v>100</v>
      </c>
      <c r="AW549" s="15" t="s">
        <v>39</v>
      </c>
      <c r="AX549" s="15" t="s">
        <v>83</v>
      </c>
      <c r="AY549" s="261" t="s">
        <v>211</v>
      </c>
    </row>
    <row r="550" spans="2:65" s="1" customFormat="1" ht="31.5" customHeight="1">
      <c r="B550" s="42"/>
      <c r="C550" s="205" t="s">
        <v>681</v>
      </c>
      <c r="D550" s="205" t="s">
        <v>213</v>
      </c>
      <c r="E550" s="206" t="s">
        <v>2287</v>
      </c>
      <c r="F550" s="207" t="s">
        <v>2288</v>
      </c>
      <c r="G550" s="208" t="s">
        <v>245</v>
      </c>
      <c r="H550" s="209">
        <v>1.681</v>
      </c>
      <c r="I550" s="210"/>
      <c r="J550" s="211">
        <f>ROUND(I550*H550,2)</f>
        <v>0</v>
      </c>
      <c r="K550" s="207" t="s">
        <v>217</v>
      </c>
      <c r="L550" s="62"/>
      <c r="M550" s="212" t="s">
        <v>21</v>
      </c>
      <c r="N550" s="213" t="s">
        <v>47</v>
      </c>
      <c r="O550" s="43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5">
        <f>S550*H550</f>
        <v>0</v>
      </c>
      <c r="AR550" s="25" t="s">
        <v>309</v>
      </c>
      <c r="AT550" s="25" t="s">
        <v>213</v>
      </c>
      <c r="AU550" s="25" t="s">
        <v>85</v>
      </c>
      <c r="AY550" s="25" t="s">
        <v>211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25" t="s">
        <v>83</v>
      </c>
      <c r="BK550" s="216">
        <f>ROUND(I550*H550,2)</f>
        <v>0</v>
      </c>
      <c r="BL550" s="25" t="s">
        <v>309</v>
      </c>
      <c r="BM550" s="25" t="s">
        <v>2289</v>
      </c>
    </row>
    <row r="551" spans="2:65" s="11" customFormat="1" ht="29.85" customHeight="1">
      <c r="B551" s="188"/>
      <c r="C551" s="189"/>
      <c r="D551" s="202" t="s">
        <v>75</v>
      </c>
      <c r="E551" s="203" t="s">
        <v>623</v>
      </c>
      <c r="F551" s="203" t="s">
        <v>624</v>
      </c>
      <c r="G551" s="189"/>
      <c r="H551" s="189"/>
      <c r="I551" s="192"/>
      <c r="J551" s="204">
        <f>BK551</f>
        <v>0</v>
      </c>
      <c r="K551" s="189"/>
      <c r="L551" s="194"/>
      <c r="M551" s="195"/>
      <c r="N551" s="196"/>
      <c r="O551" s="196"/>
      <c r="P551" s="197">
        <f>SUM(P552:P585)</f>
        <v>0</v>
      </c>
      <c r="Q551" s="196"/>
      <c r="R551" s="197">
        <f>SUM(R552:R585)</f>
        <v>0.17531188000000003</v>
      </c>
      <c r="S551" s="196"/>
      <c r="T551" s="198">
        <f>SUM(T552:T585)</f>
        <v>0</v>
      </c>
      <c r="AR551" s="199" t="s">
        <v>85</v>
      </c>
      <c r="AT551" s="200" t="s">
        <v>75</v>
      </c>
      <c r="AU551" s="200" t="s">
        <v>83</v>
      </c>
      <c r="AY551" s="199" t="s">
        <v>211</v>
      </c>
      <c r="BK551" s="201">
        <f>SUM(BK552:BK585)</f>
        <v>0</v>
      </c>
    </row>
    <row r="552" spans="2:65" s="1" customFormat="1" ht="22.5" customHeight="1">
      <c r="B552" s="42"/>
      <c r="C552" s="205" t="s">
        <v>685</v>
      </c>
      <c r="D552" s="205" t="s">
        <v>213</v>
      </c>
      <c r="E552" s="206" t="s">
        <v>2290</v>
      </c>
      <c r="F552" s="207" t="s">
        <v>2291</v>
      </c>
      <c r="G552" s="208" t="s">
        <v>235</v>
      </c>
      <c r="H552" s="209">
        <v>0.96799999999999997</v>
      </c>
      <c r="I552" s="210"/>
      <c r="J552" s="211">
        <f>ROUND(I552*H552,2)</f>
        <v>0</v>
      </c>
      <c r="K552" s="207" t="s">
        <v>217</v>
      </c>
      <c r="L552" s="62"/>
      <c r="M552" s="212" t="s">
        <v>21</v>
      </c>
      <c r="N552" s="213" t="s">
        <v>47</v>
      </c>
      <c r="O552" s="43"/>
      <c r="P552" s="214">
        <f>O552*H552</f>
        <v>0</v>
      </c>
      <c r="Q552" s="214">
        <v>1.7000000000000001E-4</v>
      </c>
      <c r="R552" s="214">
        <f>Q552*H552</f>
        <v>1.6456000000000001E-4</v>
      </c>
      <c r="S552" s="214">
        <v>0</v>
      </c>
      <c r="T552" s="215">
        <f>S552*H552</f>
        <v>0</v>
      </c>
      <c r="AR552" s="25" t="s">
        <v>309</v>
      </c>
      <c r="AT552" s="25" t="s">
        <v>213</v>
      </c>
      <c r="AU552" s="25" t="s">
        <v>85</v>
      </c>
      <c r="AY552" s="25" t="s">
        <v>211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25" t="s">
        <v>83</v>
      </c>
      <c r="BK552" s="216">
        <f>ROUND(I552*H552,2)</f>
        <v>0</v>
      </c>
      <c r="BL552" s="25" t="s">
        <v>309</v>
      </c>
      <c r="BM552" s="25" t="s">
        <v>2292</v>
      </c>
    </row>
    <row r="553" spans="2:65" s="12" customFormat="1" ht="13.5">
      <c r="B553" s="217"/>
      <c r="C553" s="218"/>
      <c r="D553" s="219" t="s">
        <v>219</v>
      </c>
      <c r="E553" s="220" t="s">
        <v>21</v>
      </c>
      <c r="F553" s="221" t="s">
        <v>2293</v>
      </c>
      <c r="G553" s="218"/>
      <c r="H553" s="222" t="s">
        <v>21</v>
      </c>
      <c r="I553" s="223"/>
      <c r="J553" s="218"/>
      <c r="K553" s="218"/>
      <c r="L553" s="224"/>
      <c r="M553" s="225"/>
      <c r="N553" s="226"/>
      <c r="O553" s="226"/>
      <c r="P553" s="226"/>
      <c r="Q553" s="226"/>
      <c r="R553" s="226"/>
      <c r="S553" s="226"/>
      <c r="T553" s="227"/>
      <c r="AT553" s="228" t="s">
        <v>219</v>
      </c>
      <c r="AU553" s="228" t="s">
        <v>85</v>
      </c>
      <c r="AV553" s="12" t="s">
        <v>83</v>
      </c>
      <c r="AW553" s="12" t="s">
        <v>39</v>
      </c>
      <c r="AX553" s="12" t="s">
        <v>76</v>
      </c>
      <c r="AY553" s="228" t="s">
        <v>211</v>
      </c>
    </row>
    <row r="554" spans="2:65" s="13" customFormat="1" ht="13.5">
      <c r="B554" s="229"/>
      <c r="C554" s="230"/>
      <c r="D554" s="219" t="s">
        <v>219</v>
      </c>
      <c r="E554" s="231" t="s">
        <v>21</v>
      </c>
      <c r="F554" s="232" t="s">
        <v>2294</v>
      </c>
      <c r="G554" s="230"/>
      <c r="H554" s="233">
        <v>0.96799999999999997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AT554" s="239" t="s">
        <v>219</v>
      </c>
      <c r="AU554" s="239" t="s">
        <v>85</v>
      </c>
      <c r="AV554" s="13" t="s">
        <v>85</v>
      </c>
      <c r="AW554" s="13" t="s">
        <v>39</v>
      </c>
      <c r="AX554" s="13" t="s">
        <v>76</v>
      </c>
      <c r="AY554" s="239" t="s">
        <v>211</v>
      </c>
    </row>
    <row r="555" spans="2:65" s="15" customFormat="1" ht="13.5">
      <c r="B555" s="251"/>
      <c r="C555" s="252"/>
      <c r="D555" s="262" t="s">
        <v>219</v>
      </c>
      <c r="E555" s="263" t="s">
        <v>21</v>
      </c>
      <c r="F555" s="264" t="s">
        <v>226</v>
      </c>
      <c r="G555" s="252"/>
      <c r="H555" s="265">
        <v>0.96799999999999997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AT555" s="261" t="s">
        <v>219</v>
      </c>
      <c r="AU555" s="261" t="s">
        <v>85</v>
      </c>
      <c r="AV555" s="15" t="s">
        <v>100</v>
      </c>
      <c r="AW555" s="15" t="s">
        <v>39</v>
      </c>
      <c r="AX555" s="15" t="s">
        <v>83</v>
      </c>
      <c r="AY555" s="261" t="s">
        <v>211</v>
      </c>
    </row>
    <row r="556" spans="2:65" s="1" customFormat="1" ht="22.5" customHeight="1">
      <c r="B556" s="42"/>
      <c r="C556" s="205" t="s">
        <v>689</v>
      </c>
      <c r="D556" s="205" t="s">
        <v>213</v>
      </c>
      <c r="E556" s="206" t="s">
        <v>2295</v>
      </c>
      <c r="F556" s="207" t="s">
        <v>2296</v>
      </c>
      <c r="G556" s="208" t="s">
        <v>235</v>
      </c>
      <c r="H556" s="209">
        <v>0.96799999999999997</v>
      </c>
      <c r="I556" s="210"/>
      <c r="J556" s="211">
        <f>ROUND(I556*H556,2)</f>
        <v>0</v>
      </c>
      <c r="K556" s="207" t="s">
        <v>217</v>
      </c>
      <c r="L556" s="62"/>
      <c r="M556" s="212" t="s">
        <v>21</v>
      </c>
      <c r="N556" s="213" t="s">
        <v>47</v>
      </c>
      <c r="O556" s="43"/>
      <c r="P556" s="214">
        <f>O556*H556</f>
        <v>0</v>
      </c>
      <c r="Q556" s="214">
        <v>1.2E-4</v>
      </c>
      <c r="R556" s="214">
        <f>Q556*H556</f>
        <v>1.1616E-4</v>
      </c>
      <c r="S556" s="214">
        <v>0</v>
      </c>
      <c r="T556" s="215">
        <f>S556*H556</f>
        <v>0</v>
      </c>
      <c r="AR556" s="25" t="s">
        <v>309</v>
      </c>
      <c r="AT556" s="25" t="s">
        <v>213</v>
      </c>
      <c r="AU556" s="25" t="s">
        <v>85</v>
      </c>
      <c r="AY556" s="25" t="s">
        <v>211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25" t="s">
        <v>83</v>
      </c>
      <c r="BK556" s="216">
        <f>ROUND(I556*H556,2)</f>
        <v>0</v>
      </c>
      <c r="BL556" s="25" t="s">
        <v>309</v>
      </c>
      <c r="BM556" s="25" t="s">
        <v>2297</v>
      </c>
    </row>
    <row r="557" spans="2:65" s="1" customFormat="1" ht="22.5" customHeight="1">
      <c r="B557" s="42"/>
      <c r="C557" s="205" t="s">
        <v>695</v>
      </c>
      <c r="D557" s="205" t="s">
        <v>213</v>
      </c>
      <c r="E557" s="206" t="s">
        <v>2298</v>
      </c>
      <c r="F557" s="207" t="s">
        <v>2299</v>
      </c>
      <c r="G557" s="208" t="s">
        <v>235</v>
      </c>
      <c r="H557" s="209">
        <v>0.96799999999999997</v>
      </c>
      <c r="I557" s="210"/>
      <c r="J557" s="211">
        <f>ROUND(I557*H557,2)</f>
        <v>0</v>
      </c>
      <c r="K557" s="207" t="s">
        <v>217</v>
      </c>
      <c r="L557" s="62"/>
      <c r="M557" s="212" t="s">
        <v>21</v>
      </c>
      <c r="N557" s="213" t="s">
        <v>47</v>
      </c>
      <c r="O557" s="43"/>
      <c r="P557" s="214">
        <f>O557*H557</f>
        <v>0</v>
      </c>
      <c r="Q557" s="214">
        <v>1.2E-4</v>
      </c>
      <c r="R557" s="214">
        <f>Q557*H557</f>
        <v>1.1616E-4</v>
      </c>
      <c r="S557" s="214">
        <v>0</v>
      </c>
      <c r="T557" s="215">
        <f>S557*H557</f>
        <v>0</v>
      </c>
      <c r="AR557" s="25" t="s">
        <v>309</v>
      </c>
      <c r="AT557" s="25" t="s">
        <v>213</v>
      </c>
      <c r="AU557" s="25" t="s">
        <v>85</v>
      </c>
      <c r="AY557" s="25" t="s">
        <v>211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25" t="s">
        <v>83</v>
      </c>
      <c r="BK557" s="216">
        <f>ROUND(I557*H557,2)</f>
        <v>0</v>
      </c>
      <c r="BL557" s="25" t="s">
        <v>309</v>
      </c>
      <c r="BM557" s="25" t="s">
        <v>2300</v>
      </c>
    </row>
    <row r="558" spans="2:65" s="1" customFormat="1" ht="31.5" customHeight="1">
      <c r="B558" s="42"/>
      <c r="C558" s="205" t="s">
        <v>699</v>
      </c>
      <c r="D558" s="205" t="s">
        <v>213</v>
      </c>
      <c r="E558" s="206" t="s">
        <v>626</v>
      </c>
      <c r="F558" s="207" t="s">
        <v>627</v>
      </c>
      <c r="G558" s="208" t="s">
        <v>235</v>
      </c>
      <c r="H558" s="209">
        <v>380.25</v>
      </c>
      <c r="I558" s="210"/>
      <c r="J558" s="211">
        <f>ROUND(I558*H558,2)</f>
        <v>0</v>
      </c>
      <c r="K558" s="207" t="s">
        <v>217</v>
      </c>
      <c r="L558" s="62"/>
      <c r="M558" s="212" t="s">
        <v>21</v>
      </c>
      <c r="N558" s="213" t="s">
        <v>47</v>
      </c>
      <c r="O558" s="43"/>
      <c r="P558" s="214">
        <f>O558*H558</f>
        <v>0</v>
      </c>
      <c r="Q558" s="214">
        <v>1E-4</v>
      </c>
      <c r="R558" s="214">
        <f>Q558*H558</f>
        <v>3.8025000000000003E-2</v>
      </c>
      <c r="S558" s="214">
        <v>0</v>
      </c>
      <c r="T558" s="215">
        <f>S558*H558</f>
        <v>0</v>
      </c>
      <c r="AR558" s="25" t="s">
        <v>309</v>
      </c>
      <c r="AT558" s="25" t="s">
        <v>213</v>
      </c>
      <c r="AU558" s="25" t="s">
        <v>85</v>
      </c>
      <c r="AY558" s="25" t="s">
        <v>211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25" t="s">
        <v>83</v>
      </c>
      <c r="BK558" s="216">
        <f>ROUND(I558*H558,2)</f>
        <v>0</v>
      </c>
      <c r="BL558" s="25" t="s">
        <v>309</v>
      </c>
      <c r="BM558" s="25" t="s">
        <v>2301</v>
      </c>
    </row>
    <row r="559" spans="2:65" s="12" customFormat="1" ht="13.5">
      <c r="B559" s="217"/>
      <c r="C559" s="218"/>
      <c r="D559" s="219" t="s">
        <v>219</v>
      </c>
      <c r="E559" s="220" t="s">
        <v>21</v>
      </c>
      <c r="F559" s="221" t="s">
        <v>333</v>
      </c>
      <c r="G559" s="218"/>
      <c r="H559" s="222" t="s">
        <v>21</v>
      </c>
      <c r="I559" s="223"/>
      <c r="J559" s="218"/>
      <c r="K559" s="218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219</v>
      </c>
      <c r="AU559" s="228" t="s">
        <v>85</v>
      </c>
      <c r="AV559" s="12" t="s">
        <v>83</v>
      </c>
      <c r="AW559" s="12" t="s">
        <v>39</v>
      </c>
      <c r="AX559" s="12" t="s">
        <v>76</v>
      </c>
      <c r="AY559" s="228" t="s">
        <v>211</v>
      </c>
    </row>
    <row r="560" spans="2:65" s="13" customFormat="1" ht="13.5">
      <c r="B560" s="229"/>
      <c r="C560" s="230"/>
      <c r="D560" s="219" t="s">
        <v>219</v>
      </c>
      <c r="E560" s="231" t="s">
        <v>21</v>
      </c>
      <c r="F560" s="232" t="s">
        <v>2302</v>
      </c>
      <c r="G560" s="230"/>
      <c r="H560" s="233">
        <v>12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219</v>
      </c>
      <c r="AU560" s="239" t="s">
        <v>85</v>
      </c>
      <c r="AV560" s="13" t="s">
        <v>85</v>
      </c>
      <c r="AW560" s="13" t="s">
        <v>39</v>
      </c>
      <c r="AX560" s="13" t="s">
        <v>76</v>
      </c>
      <c r="AY560" s="239" t="s">
        <v>211</v>
      </c>
    </row>
    <row r="561" spans="2:51" s="13" customFormat="1" ht="13.5">
      <c r="B561" s="229"/>
      <c r="C561" s="230"/>
      <c r="D561" s="219" t="s">
        <v>219</v>
      </c>
      <c r="E561" s="231" t="s">
        <v>21</v>
      </c>
      <c r="F561" s="232" t="s">
        <v>2303</v>
      </c>
      <c r="G561" s="230"/>
      <c r="H561" s="233">
        <v>11.1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AT561" s="239" t="s">
        <v>219</v>
      </c>
      <c r="AU561" s="239" t="s">
        <v>85</v>
      </c>
      <c r="AV561" s="13" t="s">
        <v>85</v>
      </c>
      <c r="AW561" s="13" t="s">
        <v>39</v>
      </c>
      <c r="AX561" s="13" t="s">
        <v>76</v>
      </c>
      <c r="AY561" s="239" t="s">
        <v>211</v>
      </c>
    </row>
    <row r="562" spans="2:51" s="13" customFormat="1" ht="13.5">
      <c r="B562" s="229"/>
      <c r="C562" s="230"/>
      <c r="D562" s="219" t="s">
        <v>219</v>
      </c>
      <c r="E562" s="231" t="s">
        <v>21</v>
      </c>
      <c r="F562" s="232" t="s">
        <v>2304</v>
      </c>
      <c r="G562" s="230"/>
      <c r="H562" s="233">
        <v>19.8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AT562" s="239" t="s">
        <v>219</v>
      </c>
      <c r="AU562" s="239" t="s">
        <v>85</v>
      </c>
      <c r="AV562" s="13" t="s">
        <v>85</v>
      </c>
      <c r="AW562" s="13" t="s">
        <v>39</v>
      </c>
      <c r="AX562" s="13" t="s">
        <v>76</v>
      </c>
      <c r="AY562" s="239" t="s">
        <v>211</v>
      </c>
    </row>
    <row r="563" spans="2:51" s="13" customFormat="1" ht="13.5">
      <c r="B563" s="229"/>
      <c r="C563" s="230"/>
      <c r="D563" s="219" t="s">
        <v>219</v>
      </c>
      <c r="E563" s="231" t="s">
        <v>21</v>
      </c>
      <c r="F563" s="232" t="s">
        <v>2305</v>
      </c>
      <c r="G563" s="230"/>
      <c r="H563" s="233">
        <v>10.8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AT563" s="239" t="s">
        <v>219</v>
      </c>
      <c r="AU563" s="239" t="s">
        <v>85</v>
      </c>
      <c r="AV563" s="13" t="s">
        <v>85</v>
      </c>
      <c r="AW563" s="13" t="s">
        <v>39</v>
      </c>
      <c r="AX563" s="13" t="s">
        <v>76</v>
      </c>
      <c r="AY563" s="239" t="s">
        <v>211</v>
      </c>
    </row>
    <row r="564" spans="2:51" s="13" customFormat="1" ht="13.5">
      <c r="B564" s="229"/>
      <c r="C564" s="230"/>
      <c r="D564" s="219" t="s">
        <v>219</v>
      </c>
      <c r="E564" s="231" t="s">
        <v>21</v>
      </c>
      <c r="F564" s="232" t="s">
        <v>2306</v>
      </c>
      <c r="G564" s="230"/>
      <c r="H564" s="233">
        <v>10.8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AT564" s="239" t="s">
        <v>219</v>
      </c>
      <c r="AU564" s="239" t="s">
        <v>85</v>
      </c>
      <c r="AV564" s="13" t="s">
        <v>85</v>
      </c>
      <c r="AW564" s="13" t="s">
        <v>39</v>
      </c>
      <c r="AX564" s="13" t="s">
        <v>76</v>
      </c>
      <c r="AY564" s="239" t="s">
        <v>211</v>
      </c>
    </row>
    <row r="565" spans="2:51" s="13" customFormat="1" ht="13.5">
      <c r="B565" s="229"/>
      <c r="C565" s="230"/>
      <c r="D565" s="219" t="s">
        <v>219</v>
      </c>
      <c r="E565" s="231" t="s">
        <v>21</v>
      </c>
      <c r="F565" s="232" t="s">
        <v>2307</v>
      </c>
      <c r="G565" s="230"/>
      <c r="H565" s="233">
        <v>26.55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AT565" s="239" t="s">
        <v>219</v>
      </c>
      <c r="AU565" s="239" t="s">
        <v>85</v>
      </c>
      <c r="AV565" s="13" t="s">
        <v>85</v>
      </c>
      <c r="AW565" s="13" t="s">
        <v>39</v>
      </c>
      <c r="AX565" s="13" t="s">
        <v>76</v>
      </c>
      <c r="AY565" s="239" t="s">
        <v>211</v>
      </c>
    </row>
    <row r="566" spans="2:51" s="13" customFormat="1" ht="13.5">
      <c r="B566" s="229"/>
      <c r="C566" s="230"/>
      <c r="D566" s="219" t="s">
        <v>219</v>
      </c>
      <c r="E566" s="231" t="s">
        <v>21</v>
      </c>
      <c r="F566" s="232" t="s">
        <v>2308</v>
      </c>
      <c r="G566" s="230"/>
      <c r="H566" s="233">
        <v>10.199999999999999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AT566" s="239" t="s">
        <v>219</v>
      </c>
      <c r="AU566" s="239" t="s">
        <v>85</v>
      </c>
      <c r="AV566" s="13" t="s">
        <v>85</v>
      </c>
      <c r="AW566" s="13" t="s">
        <v>39</v>
      </c>
      <c r="AX566" s="13" t="s">
        <v>76</v>
      </c>
      <c r="AY566" s="239" t="s">
        <v>211</v>
      </c>
    </row>
    <row r="567" spans="2:51" s="13" customFormat="1" ht="13.5">
      <c r="B567" s="229"/>
      <c r="C567" s="230"/>
      <c r="D567" s="219" t="s">
        <v>219</v>
      </c>
      <c r="E567" s="231" t="s">
        <v>21</v>
      </c>
      <c r="F567" s="232" t="s">
        <v>2309</v>
      </c>
      <c r="G567" s="230"/>
      <c r="H567" s="233">
        <v>13.05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AT567" s="239" t="s">
        <v>219</v>
      </c>
      <c r="AU567" s="239" t="s">
        <v>85</v>
      </c>
      <c r="AV567" s="13" t="s">
        <v>85</v>
      </c>
      <c r="AW567" s="13" t="s">
        <v>39</v>
      </c>
      <c r="AX567" s="13" t="s">
        <v>76</v>
      </c>
      <c r="AY567" s="239" t="s">
        <v>211</v>
      </c>
    </row>
    <row r="568" spans="2:51" s="13" customFormat="1" ht="13.5">
      <c r="B568" s="229"/>
      <c r="C568" s="230"/>
      <c r="D568" s="219" t="s">
        <v>219</v>
      </c>
      <c r="E568" s="231" t="s">
        <v>21</v>
      </c>
      <c r="F568" s="232" t="s">
        <v>2310</v>
      </c>
      <c r="G568" s="230"/>
      <c r="H568" s="233">
        <v>6.6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AT568" s="239" t="s">
        <v>219</v>
      </c>
      <c r="AU568" s="239" t="s">
        <v>85</v>
      </c>
      <c r="AV568" s="13" t="s">
        <v>85</v>
      </c>
      <c r="AW568" s="13" t="s">
        <v>39</v>
      </c>
      <c r="AX568" s="13" t="s">
        <v>76</v>
      </c>
      <c r="AY568" s="239" t="s">
        <v>211</v>
      </c>
    </row>
    <row r="569" spans="2:51" s="13" customFormat="1" ht="13.5">
      <c r="B569" s="229"/>
      <c r="C569" s="230"/>
      <c r="D569" s="219" t="s">
        <v>219</v>
      </c>
      <c r="E569" s="231" t="s">
        <v>21</v>
      </c>
      <c r="F569" s="232" t="s">
        <v>2311</v>
      </c>
      <c r="G569" s="230"/>
      <c r="H569" s="233">
        <v>5.0999999999999996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AT569" s="239" t="s">
        <v>219</v>
      </c>
      <c r="AU569" s="239" t="s">
        <v>85</v>
      </c>
      <c r="AV569" s="13" t="s">
        <v>85</v>
      </c>
      <c r="AW569" s="13" t="s">
        <v>39</v>
      </c>
      <c r="AX569" s="13" t="s">
        <v>76</v>
      </c>
      <c r="AY569" s="239" t="s">
        <v>211</v>
      </c>
    </row>
    <row r="570" spans="2:51" s="13" customFormat="1" ht="13.5">
      <c r="B570" s="229"/>
      <c r="C570" s="230"/>
      <c r="D570" s="219" t="s">
        <v>219</v>
      </c>
      <c r="E570" s="231" t="s">
        <v>21</v>
      </c>
      <c r="F570" s="232" t="s">
        <v>2312</v>
      </c>
      <c r="G570" s="230"/>
      <c r="H570" s="233">
        <v>14.55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219</v>
      </c>
      <c r="AU570" s="239" t="s">
        <v>85</v>
      </c>
      <c r="AV570" s="13" t="s">
        <v>85</v>
      </c>
      <c r="AW570" s="13" t="s">
        <v>39</v>
      </c>
      <c r="AX570" s="13" t="s">
        <v>76</v>
      </c>
      <c r="AY570" s="239" t="s">
        <v>211</v>
      </c>
    </row>
    <row r="571" spans="2:51" s="13" customFormat="1" ht="13.5">
      <c r="B571" s="229"/>
      <c r="C571" s="230"/>
      <c r="D571" s="219" t="s">
        <v>219</v>
      </c>
      <c r="E571" s="231" t="s">
        <v>21</v>
      </c>
      <c r="F571" s="232" t="s">
        <v>2313</v>
      </c>
      <c r="G571" s="230"/>
      <c r="H571" s="233">
        <v>29.25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219</v>
      </c>
      <c r="AU571" s="239" t="s">
        <v>85</v>
      </c>
      <c r="AV571" s="13" t="s">
        <v>85</v>
      </c>
      <c r="AW571" s="13" t="s">
        <v>39</v>
      </c>
      <c r="AX571" s="13" t="s">
        <v>76</v>
      </c>
      <c r="AY571" s="239" t="s">
        <v>211</v>
      </c>
    </row>
    <row r="572" spans="2:51" s="13" customFormat="1" ht="13.5">
      <c r="B572" s="229"/>
      <c r="C572" s="230"/>
      <c r="D572" s="219" t="s">
        <v>219</v>
      </c>
      <c r="E572" s="231" t="s">
        <v>21</v>
      </c>
      <c r="F572" s="232" t="s">
        <v>2314</v>
      </c>
      <c r="G572" s="230"/>
      <c r="H572" s="233">
        <v>10.050000000000001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AT572" s="239" t="s">
        <v>219</v>
      </c>
      <c r="AU572" s="239" t="s">
        <v>85</v>
      </c>
      <c r="AV572" s="13" t="s">
        <v>85</v>
      </c>
      <c r="AW572" s="13" t="s">
        <v>39</v>
      </c>
      <c r="AX572" s="13" t="s">
        <v>76</v>
      </c>
      <c r="AY572" s="239" t="s">
        <v>211</v>
      </c>
    </row>
    <row r="573" spans="2:51" s="13" customFormat="1" ht="13.5">
      <c r="B573" s="229"/>
      <c r="C573" s="230"/>
      <c r="D573" s="219" t="s">
        <v>219</v>
      </c>
      <c r="E573" s="231" t="s">
        <v>21</v>
      </c>
      <c r="F573" s="232" t="s">
        <v>2315</v>
      </c>
      <c r="G573" s="230"/>
      <c r="H573" s="233">
        <v>41.25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AT573" s="239" t="s">
        <v>219</v>
      </c>
      <c r="AU573" s="239" t="s">
        <v>85</v>
      </c>
      <c r="AV573" s="13" t="s">
        <v>85</v>
      </c>
      <c r="AW573" s="13" t="s">
        <v>39</v>
      </c>
      <c r="AX573" s="13" t="s">
        <v>76</v>
      </c>
      <c r="AY573" s="239" t="s">
        <v>211</v>
      </c>
    </row>
    <row r="574" spans="2:51" s="13" customFormat="1" ht="13.5">
      <c r="B574" s="229"/>
      <c r="C574" s="230"/>
      <c r="D574" s="219" t="s">
        <v>219</v>
      </c>
      <c r="E574" s="231" t="s">
        <v>21</v>
      </c>
      <c r="F574" s="232" t="s">
        <v>2316</v>
      </c>
      <c r="G574" s="230"/>
      <c r="H574" s="233">
        <v>17.850000000000001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219</v>
      </c>
      <c r="AU574" s="239" t="s">
        <v>85</v>
      </c>
      <c r="AV574" s="13" t="s">
        <v>85</v>
      </c>
      <c r="AW574" s="13" t="s">
        <v>39</v>
      </c>
      <c r="AX574" s="13" t="s">
        <v>76</v>
      </c>
      <c r="AY574" s="239" t="s">
        <v>211</v>
      </c>
    </row>
    <row r="575" spans="2:51" s="13" customFormat="1" ht="13.5">
      <c r="B575" s="229"/>
      <c r="C575" s="230"/>
      <c r="D575" s="219" t="s">
        <v>219</v>
      </c>
      <c r="E575" s="231" t="s">
        <v>21</v>
      </c>
      <c r="F575" s="232" t="s">
        <v>2317</v>
      </c>
      <c r="G575" s="230"/>
      <c r="H575" s="233">
        <v>33.15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219</v>
      </c>
      <c r="AU575" s="239" t="s">
        <v>85</v>
      </c>
      <c r="AV575" s="13" t="s">
        <v>85</v>
      </c>
      <c r="AW575" s="13" t="s">
        <v>39</v>
      </c>
      <c r="AX575" s="13" t="s">
        <v>76</v>
      </c>
      <c r="AY575" s="239" t="s">
        <v>211</v>
      </c>
    </row>
    <row r="576" spans="2:51" s="13" customFormat="1" ht="13.5">
      <c r="B576" s="229"/>
      <c r="C576" s="230"/>
      <c r="D576" s="219" t="s">
        <v>219</v>
      </c>
      <c r="E576" s="231" t="s">
        <v>21</v>
      </c>
      <c r="F576" s="232" t="s">
        <v>2318</v>
      </c>
      <c r="G576" s="230"/>
      <c r="H576" s="233">
        <v>45.3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AT576" s="239" t="s">
        <v>219</v>
      </c>
      <c r="AU576" s="239" t="s">
        <v>85</v>
      </c>
      <c r="AV576" s="13" t="s">
        <v>85</v>
      </c>
      <c r="AW576" s="13" t="s">
        <v>39</v>
      </c>
      <c r="AX576" s="13" t="s">
        <v>76</v>
      </c>
      <c r="AY576" s="239" t="s">
        <v>211</v>
      </c>
    </row>
    <row r="577" spans="2:65" s="14" customFormat="1" ht="13.5">
      <c r="B577" s="240"/>
      <c r="C577" s="241"/>
      <c r="D577" s="219" t="s">
        <v>219</v>
      </c>
      <c r="E577" s="242" t="s">
        <v>21</v>
      </c>
      <c r="F577" s="243" t="s">
        <v>222</v>
      </c>
      <c r="G577" s="241"/>
      <c r="H577" s="244">
        <v>317.39999999999998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AT577" s="250" t="s">
        <v>219</v>
      </c>
      <c r="AU577" s="250" t="s">
        <v>85</v>
      </c>
      <c r="AV577" s="14" t="s">
        <v>93</v>
      </c>
      <c r="AW577" s="14" t="s">
        <v>39</v>
      </c>
      <c r="AX577" s="14" t="s">
        <v>76</v>
      </c>
      <c r="AY577" s="250" t="s">
        <v>211</v>
      </c>
    </row>
    <row r="578" spans="2:65" s="12" customFormat="1" ht="13.5">
      <c r="B578" s="217"/>
      <c r="C578" s="218"/>
      <c r="D578" s="219" t="s">
        <v>219</v>
      </c>
      <c r="E578" s="220" t="s">
        <v>21</v>
      </c>
      <c r="F578" s="221" t="s">
        <v>1951</v>
      </c>
      <c r="G578" s="218"/>
      <c r="H578" s="222" t="s">
        <v>21</v>
      </c>
      <c r="I578" s="223"/>
      <c r="J578" s="218"/>
      <c r="K578" s="218"/>
      <c r="L578" s="224"/>
      <c r="M578" s="225"/>
      <c r="N578" s="226"/>
      <c r="O578" s="226"/>
      <c r="P578" s="226"/>
      <c r="Q578" s="226"/>
      <c r="R578" s="226"/>
      <c r="S578" s="226"/>
      <c r="T578" s="227"/>
      <c r="AT578" s="228" t="s">
        <v>219</v>
      </c>
      <c r="AU578" s="228" t="s">
        <v>85</v>
      </c>
      <c r="AV578" s="12" t="s">
        <v>83</v>
      </c>
      <c r="AW578" s="12" t="s">
        <v>39</v>
      </c>
      <c r="AX578" s="12" t="s">
        <v>76</v>
      </c>
      <c r="AY578" s="228" t="s">
        <v>211</v>
      </c>
    </row>
    <row r="579" spans="2:65" s="13" customFormat="1" ht="13.5">
      <c r="B579" s="229"/>
      <c r="C579" s="230"/>
      <c r="D579" s="219" t="s">
        <v>219</v>
      </c>
      <c r="E579" s="231" t="s">
        <v>21</v>
      </c>
      <c r="F579" s="232" t="s">
        <v>2319</v>
      </c>
      <c r="G579" s="230"/>
      <c r="H579" s="233">
        <v>25.5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219</v>
      </c>
      <c r="AU579" s="239" t="s">
        <v>85</v>
      </c>
      <c r="AV579" s="13" t="s">
        <v>85</v>
      </c>
      <c r="AW579" s="13" t="s">
        <v>39</v>
      </c>
      <c r="AX579" s="13" t="s">
        <v>76</v>
      </c>
      <c r="AY579" s="239" t="s">
        <v>211</v>
      </c>
    </row>
    <row r="580" spans="2:65" s="13" customFormat="1" ht="13.5">
      <c r="B580" s="229"/>
      <c r="C580" s="230"/>
      <c r="D580" s="219" t="s">
        <v>219</v>
      </c>
      <c r="E580" s="231" t="s">
        <v>21</v>
      </c>
      <c r="F580" s="232" t="s">
        <v>2320</v>
      </c>
      <c r="G580" s="230"/>
      <c r="H580" s="233">
        <v>19.95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219</v>
      </c>
      <c r="AU580" s="239" t="s">
        <v>85</v>
      </c>
      <c r="AV580" s="13" t="s">
        <v>85</v>
      </c>
      <c r="AW580" s="13" t="s">
        <v>39</v>
      </c>
      <c r="AX580" s="13" t="s">
        <v>76</v>
      </c>
      <c r="AY580" s="239" t="s">
        <v>211</v>
      </c>
    </row>
    <row r="581" spans="2:65" s="13" customFormat="1" ht="13.5">
      <c r="B581" s="229"/>
      <c r="C581" s="230"/>
      <c r="D581" s="219" t="s">
        <v>219</v>
      </c>
      <c r="E581" s="231" t="s">
        <v>21</v>
      </c>
      <c r="F581" s="232" t="s">
        <v>2321</v>
      </c>
      <c r="G581" s="230"/>
      <c r="H581" s="233">
        <v>10.8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AT581" s="239" t="s">
        <v>219</v>
      </c>
      <c r="AU581" s="239" t="s">
        <v>85</v>
      </c>
      <c r="AV581" s="13" t="s">
        <v>85</v>
      </c>
      <c r="AW581" s="13" t="s">
        <v>39</v>
      </c>
      <c r="AX581" s="13" t="s">
        <v>76</v>
      </c>
      <c r="AY581" s="239" t="s">
        <v>211</v>
      </c>
    </row>
    <row r="582" spans="2:65" s="13" customFormat="1" ht="13.5">
      <c r="B582" s="229"/>
      <c r="C582" s="230"/>
      <c r="D582" s="219" t="s">
        <v>219</v>
      </c>
      <c r="E582" s="231" t="s">
        <v>21</v>
      </c>
      <c r="F582" s="232" t="s">
        <v>2322</v>
      </c>
      <c r="G582" s="230"/>
      <c r="H582" s="233">
        <v>6.6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219</v>
      </c>
      <c r="AU582" s="239" t="s">
        <v>85</v>
      </c>
      <c r="AV582" s="13" t="s">
        <v>85</v>
      </c>
      <c r="AW582" s="13" t="s">
        <v>39</v>
      </c>
      <c r="AX582" s="13" t="s">
        <v>76</v>
      </c>
      <c r="AY582" s="239" t="s">
        <v>211</v>
      </c>
    </row>
    <row r="583" spans="2:65" s="14" customFormat="1" ht="13.5">
      <c r="B583" s="240"/>
      <c r="C583" s="241"/>
      <c r="D583" s="219" t="s">
        <v>219</v>
      </c>
      <c r="E583" s="242" t="s">
        <v>21</v>
      </c>
      <c r="F583" s="243" t="s">
        <v>222</v>
      </c>
      <c r="G583" s="241"/>
      <c r="H583" s="244">
        <v>62.85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AT583" s="250" t="s">
        <v>219</v>
      </c>
      <c r="AU583" s="250" t="s">
        <v>85</v>
      </c>
      <c r="AV583" s="14" t="s">
        <v>93</v>
      </c>
      <c r="AW583" s="14" t="s">
        <v>39</v>
      </c>
      <c r="AX583" s="14" t="s">
        <v>76</v>
      </c>
      <c r="AY583" s="250" t="s">
        <v>211</v>
      </c>
    </row>
    <row r="584" spans="2:65" s="15" customFormat="1" ht="13.5">
      <c r="B584" s="251"/>
      <c r="C584" s="252"/>
      <c r="D584" s="262" t="s">
        <v>219</v>
      </c>
      <c r="E584" s="263" t="s">
        <v>21</v>
      </c>
      <c r="F584" s="264" t="s">
        <v>226</v>
      </c>
      <c r="G584" s="252"/>
      <c r="H584" s="265">
        <v>380.25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AT584" s="261" t="s">
        <v>219</v>
      </c>
      <c r="AU584" s="261" t="s">
        <v>85</v>
      </c>
      <c r="AV584" s="15" t="s">
        <v>100</v>
      </c>
      <c r="AW584" s="15" t="s">
        <v>39</v>
      </c>
      <c r="AX584" s="15" t="s">
        <v>83</v>
      </c>
      <c r="AY584" s="261" t="s">
        <v>211</v>
      </c>
    </row>
    <row r="585" spans="2:65" s="1" customFormat="1" ht="31.5" customHeight="1">
      <c r="B585" s="42"/>
      <c r="C585" s="205" t="s">
        <v>1215</v>
      </c>
      <c r="D585" s="205" t="s">
        <v>213</v>
      </c>
      <c r="E585" s="206" t="s">
        <v>637</v>
      </c>
      <c r="F585" s="207" t="s">
        <v>638</v>
      </c>
      <c r="G585" s="208" t="s">
        <v>235</v>
      </c>
      <c r="H585" s="209">
        <v>380.25</v>
      </c>
      <c r="I585" s="210"/>
      <c r="J585" s="211">
        <f>ROUND(I585*H585,2)</f>
        <v>0</v>
      </c>
      <c r="K585" s="207" t="s">
        <v>217</v>
      </c>
      <c r="L585" s="62"/>
      <c r="M585" s="212" t="s">
        <v>21</v>
      </c>
      <c r="N585" s="213" t="s">
        <v>47</v>
      </c>
      <c r="O585" s="43"/>
      <c r="P585" s="214">
        <f>O585*H585</f>
        <v>0</v>
      </c>
      <c r="Q585" s="214">
        <v>3.6000000000000002E-4</v>
      </c>
      <c r="R585" s="214">
        <f>Q585*H585</f>
        <v>0.13689000000000001</v>
      </c>
      <c r="S585" s="214">
        <v>0</v>
      </c>
      <c r="T585" s="215">
        <f>S585*H585</f>
        <v>0</v>
      </c>
      <c r="AR585" s="25" t="s">
        <v>309</v>
      </c>
      <c r="AT585" s="25" t="s">
        <v>213</v>
      </c>
      <c r="AU585" s="25" t="s">
        <v>85</v>
      </c>
      <c r="AY585" s="25" t="s">
        <v>211</v>
      </c>
      <c r="BE585" s="216">
        <f>IF(N585="základní",J585,0)</f>
        <v>0</v>
      </c>
      <c r="BF585" s="216">
        <f>IF(N585="snížená",J585,0)</f>
        <v>0</v>
      </c>
      <c r="BG585" s="216">
        <f>IF(N585="zákl. přenesená",J585,0)</f>
        <v>0</v>
      </c>
      <c r="BH585" s="216">
        <f>IF(N585="sníž. přenesená",J585,0)</f>
        <v>0</v>
      </c>
      <c r="BI585" s="216">
        <f>IF(N585="nulová",J585,0)</f>
        <v>0</v>
      </c>
      <c r="BJ585" s="25" t="s">
        <v>83</v>
      </c>
      <c r="BK585" s="216">
        <f>ROUND(I585*H585,2)</f>
        <v>0</v>
      </c>
      <c r="BL585" s="25" t="s">
        <v>309</v>
      </c>
      <c r="BM585" s="25" t="s">
        <v>2323</v>
      </c>
    </row>
    <row r="586" spans="2:65" s="11" customFormat="1" ht="29.85" customHeight="1">
      <c r="B586" s="188"/>
      <c r="C586" s="189"/>
      <c r="D586" s="202" t="s">
        <v>75</v>
      </c>
      <c r="E586" s="203" t="s">
        <v>640</v>
      </c>
      <c r="F586" s="203" t="s">
        <v>641</v>
      </c>
      <c r="G586" s="189"/>
      <c r="H586" s="189"/>
      <c r="I586" s="192"/>
      <c r="J586" s="204">
        <f>BK586</f>
        <v>0</v>
      </c>
      <c r="K586" s="189"/>
      <c r="L586" s="194"/>
      <c r="M586" s="195"/>
      <c r="N586" s="196"/>
      <c r="O586" s="196"/>
      <c r="P586" s="197">
        <f>SUM(P587:P679)</f>
        <v>0</v>
      </c>
      <c r="Q586" s="196"/>
      <c r="R586" s="197">
        <f>SUM(R587:R679)</f>
        <v>1.8606240000000003</v>
      </c>
      <c r="S586" s="196"/>
      <c r="T586" s="198">
        <f>SUM(T587:T679)</f>
        <v>0.42725439999999998</v>
      </c>
      <c r="AR586" s="199" t="s">
        <v>85</v>
      </c>
      <c r="AT586" s="200" t="s">
        <v>75</v>
      </c>
      <c r="AU586" s="200" t="s">
        <v>83</v>
      </c>
      <c r="AY586" s="199" t="s">
        <v>211</v>
      </c>
      <c r="BK586" s="201">
        <f>SUM(BK587:BK679)</f>
        <v>0</v>
      </c>
    </row>
    <row r="587" spans="2:65" s="1" customFormat="1" ht="22.5" customHeight="1">
      <c r="B587" s="42"/>
      <c r="C587" s="205" t="s">
        <v>1220</v>
      </c>
      <c r="D587" s="205" t="s">
        <v>213</v>
      </c>
      <c r="E587" s="206" t="s">
        <v>643</v>
      </c>
      <c r="F587" s="207" t="s">
        <v>644</v>
      </c>
      <c r="G587" s="208" t="s">
        <v>235</v>
      </c>
      <c r="H587" s="209">
        <v>1378.24</v>
      </c>
      <c r="I587" s="210"/>
      <c r="J587" s="211">
        <f>ROUND(I587*H587,2)</f>
        <v>0</v>
      </c>
      <c r="K587" s="207" t="s">
        <v>217</v>
      </c>
      <c r="L587" s="62"/>
      <c r="M587" s="212" t="s">
        <v>21</v>
      </c>
      <c r="N587" s="213" t="s">
        <v>47</v>
      </c>
      <c r="O587" s="43"/>
      <c r="P587" s="214">
        <f>O587*H587</f>
        <v>0</v>
      </c>
      <c r="Q587" s="214">
        <v>1E-3</v>
      </c>
      <c r="R587" s="214">
        <f>Q587*H587</f>
        <v>1.3782400000000001</v>
      </c>
      <c r="S587" s="214">
        <v>3.1E-4</v>
      </c>
      <c r="T587" s="215">
        <f>S587*H587</f>
        <v>0.42725439999999998</v>
      </c>
      <c r="AR587" s="25" t="s">
        <v>309</v>
      </c>
      <c r="AT587" s="25" t="s">
        <v>213</v>
      </c>
      <c r="AU587" s="25" t="s">
        <v>85</v>
      </c>
      <c r="AY587" s="25" t="s">
        <v>211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25" t="s">
        <v>83</v>
      </c>
      <c r="BK587" s="216">
        <f>ROUND(I587*H587,2)</f>
        <v>0</v>
      </c>
      <c r="BL587" s="25" t="s">
        <v>309</v>
      </c>
      <c r="BM587" s="25" t="s">
        <v>2324</v>
      </c>
    </row>
    <row r="588" spans="2:65" s="12" customFormat="1" ht="13.5">
      <c r="B588" s="217"/>
      <c r="C588" s="218"/>
      <c r="D588" s="219" t="s">
        <v>219</v>
      </c>
      <c r="E588" s="220" t="s">
        <v>21</v>
      </c>
      <c r="F588" s="221" t="s">
        <v>333</v>
      </c>
      <c r="G588" s="218"/>
      <c r="H588" s="222" t="s">
        <v>21</v>
      </c>
      <c r="I588" s="223"/>
      <c r="J588" s="218"/>
      <c r="K588" s="218"/>
      <c r="L588" s="224"/>
      <c r="M588" s="225"/>
      <c r="N588" s="226"/>
      <c r="O588" s="226"/>
      <c r="P588" s="226"/>
      <c r="Q588" s="226"/>
      <c r="R588" s="226"/>
      <c r="S588" s="226"/>
      <c r="T588" s="227"/>
      <c r="AT588" s="228" t="s">
        <v>219</v>
      </c>
      <c r="AU588" s="228" t="s">
        <v>85</v>
      </c>
      <c r="AV588" s="12" t="s">
        <v>83</v>
      </c>
      <c r="AW588" s="12" t="s">
        <v>39</v>
      </c>
      <c r="AX588" s="12" t="s">
        <v>76</v>
      </c>
      <c r="AY588" s="228" t="s">
        <v>211</v>
      </c>
    </row>
    <row r="589" spans="2:65" s="13" customFormat="1" ht="13.5">
      <c r="B589" s="229"/>
      <c r="C589" s="230"/>
      <c r="D589" s="219" t="s">
        <v>219</v>
      </c>
      <c r="E589" s="231" t="s">
        <v>21</v>
      </c>
      <c r="F589" s="232" t="s">
        <v>2325</v>
      </c>
      <c r="G589" s="230"/>
      <c r="H589" s="233">
        <v>17.329999999999998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AT589" s="239" t="s">
        <v>219</v>
      </c>
      <c r="AU589" s="239" t="s">
        <v>85</v>
      </c>
      <c r="AV589" s="13" t="s">
        <v>85</v>
      </c>
      <c r="AW589" s="13" t="s">
        <v>39</v>
      </c>
      <c r="AX589" s="13" t="s">
        <v>76</v>
      </c>
      <c r="AY589" s="239" t="s">
        <v>211</v>
      </c>
    </row>
    <row r="590" spans="2:65" s="13" customFormat="1" ht="13.5">
      <c r="B590" s="229"/>
      <c r="C590" s="230"/>
      <c r="D590" s="219" t="s">
        <v>219</v>
      </c>
      <c r="E590" s="231" t="s">
        <v>21</v>
      </c>
      <c r="F590" s="232" t="s">
        <v>2326</v>
      </c>
      <c r="G590" s="230"/>
      <c r="H590" s="233">
        <v>15.99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219</v>
      </c>
      <c r="AU590" s="239" t="s">
        <v>85</v>
      </c>
      <c r="AV590" s="13" t="s">
        <v>85</v>
      </c>
      <c r="AW590" s="13" t="s">
        <v>39</v>
      </c>
      <c r="AX590" s="13" t="s">
        <v>76</v>
      </c>
      <c r="AY590" s="239" t="s">
        <v>211</v>
      </c>
    </row>
    <row r="591" spans="2:65" s="13" customFormat="1" ht="13.5">
      <c r="B591" s="229"/>
      <c r="C591" s="230"/>
      <c r="D591" s="219" t="s">
        <v>219</v>
      </c>
      <c r="E591" s="231" t="s">
        <v>21</v>
      </c>
      <c r="F591" s="232" t="s">
        <v>2327</v>
      </c>
      <c r="G591" s="230"/>
      <c r="H591" s="233">
        <v>30.61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AT591" s="239" t="s">
        <v>219</v>
      </c>
      <c r="AU591" s="239" t="s">
        <v>85</v>
      </c>
      <c r="AV591" s="13" t="s">
        <v>85</v>
      </c>
      <c r="AW591" s="13" t="s">
        <v>39</v>
      </c>
      <c r="AX591" s="13" t="s">
        <v>76</v>
      </c>
      <c r="AY591" s="239" t="s">
        <v>211</v>
      </c>
    </row>
    <row r="592" spans="2:65" s="13" customFormat="1" ht="13.5">
      <c r="B592" s="229"/>
      <c r="C592" s="230"/>
      <c r="D592" s="219" t="s">
        <v>219</v>
      </c>
      <c r="E592" s="231" t="s">
        <v>21</v>
      </c>
      <c r="F592" s="232" t="s">
        <v>2328</v>
      </c>
      <c r="G592" s="230"/>
      <c r="H592" s="233">
        <v>50.91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AT592" s="239" t="s">
        <v>219</v>
      </c>
      <c r="AU592" s="239" t="s">
        <v>85</v>
      </c>
      <c r="AV592" s="13" t="s">
        <v>85</v>
      </c>
      <c r="AW592" s="13" t="s">
        <v>39</v>
      </c>
      <c r="AX592" s="13" t="s">
        <v>76</v>
      </c>
      <c r="AY592" s="239" t="s">
        <v>211</v>
      </c>
    </row>
    <row r="593" spans="2:51" s="13" customFormat="1" ht="13.5">
      <c r="B593" s="229"/>
      <c r="C593" s="230"/>
      <c r="D593" s="219" t="s">
        <v>219</v>
      </c>
      <c r="E593" s="231" t="s">
        <v>21</v>
      </c>
      <c r="F593" s="232" t="s">
        <v>2329</v>
      </c>
      <c r="G593" s="230"/>
      <c r="H593" s="233">
        <v>14.9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AT593" s="239" t="s">
        <v>219</v>
      </c>
      <c r="AU593" s="239" t="s">
        <v>85</v>
      </c>
      <c r="AV593" s="13" t="s">
        <v>85</v>
      </c>
      <c r="AW593" s="13" t="s">
        <v>39</v>
      </c>
      <c r="AX593" s="13" t="s">
        <v>76</v>
      </c>
      <c r="AY593" s="239" t="s">
        <v>211</v>
      </c>
    </row>
    <row r="594" spans="2:51" s="13" customFormat="1" ht="13.5">
      <c r="B594" s="229"/>
      <c r="C594" s="230"/>
      <c r="D594" s="219" t="s">
        <v>219</v>
      </c>
      <c r="E594" s="231" t="s">
        <v>21</v>
      </c>
      <c r="F594" s="232" t="s">
        <v>2330</v>
      </c>
      <c r="G594" s="230"/>
      <c r="H594" s="233">
        <v>15.02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AT594" s="239" t="s">
        <v>219</v>
      </c>
      <c r="AU594" s="239" t="s">
        <v>85</v>
      </c>
      <c r="AV594" s="13" t="s">
        <v>85</v>
      </c>
      <c r="AW594" s="13" t="s">
        <v>39</v>
      </c>
      <c r="AX594" s="13" t="s">
        <v>76</v>
      </c>
      <c r="AY594" s="239" t="s">
        <v>211</v>
      </c>
    </row>
    <row r="595" spans="2:51" s="13" customFormat="1" ht="13.5">
      <c r="B595" s="229"/>
      <c r="C595" s="230"/>
      <c r="D595" s="219" t="s">
        <v>219</v>
      </c>
      <c r="E595" s="231" t="s">
        <v>21</v>
      </c>
      <c r="F595" s="232" t="s">
        <v>2331</v>
      </c>
      <c r="G595" s="230"/>
      <c r="H595" s="233">
        <v>45.67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AT595" s="239" t="s">
        <v>219</v>
      </c>
      <c r="AU595" s="239" t="s">
        <v>85</v>
      </c>
      <c r="AV595" s="13" t="s">
        <v>85</v>
      </c>
      <c r="AW595" s="13" t="s">
        <v>39</v>
      </c>
      <c r="AX595" s="13" t="s">
        <v>76</v>
      </c>
      <c r="AY595" s="239" t="s">
        <v>211</v>
      </c>
    </row>
    <row r="596" spans="2:51" s="13" customFormat="1" ht="13.5">
      <c r="B596" s="229"/>
      <c r="C596" s="230"/>
      <c r="D596" s="219" t="s">
        <v>219</v>
      </c>
      <c r="E596" s="231" t="s">
        <v>21</v>
      </c>
      <c r="F596" s="232" t="s">
        <v>2332</v>
      </c>
      <c r="G596" s="230"/>
      <c r="H596" s="233">
        <v>14.44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AT596" s="239" t="s">
        <v>219</v>
      </c>
      <c r="AU596" s="239" t="s">
        <v>85</v>
      </c>
      <c r="AV596" s="13" t="s">
        <v>85</v>
      </c>
      <c r="AW596" s="13" t="s">
        <v>39</v>
      </c>
      <c r="AX596" s="13" t="s">
        <v>76</v>
      </c>
      <c r="AY596" s="239" t="s">
        <v>211</v>
      </c>
    </row>
    <row r="597" spans="2:51" s="13" customFormat="1" ht="13.5">
      <c r="B597" s="229"/>
      <c r="C597" s="230"/>
      <c r="D597" s="219" t="s">
        <v>219</v>
      </c>
      <c r="E597" s="231" t="s">
        <v>21</v>
      </c>
      <c r="F597" s="232" t="s">
        <v>2333</v>
      </c>
      <c r="G597" s="230"/>
      <c r="H597" s="233">
        <v>18.39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AT597" s="239" t="s">
        <v>219</v>
      </c>
      <c r="AU597" s="239" t="s">
        <v>85</v>
      </c>
      <c r="AV597" s="13" t="s">
        <v>85</v>
      </c>
      <c r="AW597" s="13" t="s">
        <v>39</v>
      </c>
      <c r="AX597" s="13" t="s">
        <v>76</v>
      </c>
      <c r="AY597" s="239" t="s">
        <v>211</v>
      </c>
    </row>
    <row r="598" spans="2:51" s="13" customFormat="1" ht="13.5">
      <c r="B598" s="229"/>
      <c r="C598" s="230"/>
      <c r="D598" s="219" t="s">
        <v>219</v>
      </c>
      <c r="E598" s="231" t="s">
        <v>21</v>
      </c>
      <c r="F598" s="232" t="s">
        <v>2334</v>
      </c>
      <c r="G598" s="230"/>
      <c r="H598" s="233">
        <v>8.58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AT598" s="239" t="s">
        <v>219</v>
      </c>
      <c r="AU598" s="239" t="s">
        <v>85</v>
      </c>
      <c r="AV598" s="13" t="s">
        <v>85</v>
      </c>
      <c r="AW598" s="13" t="s">
        <v>39</v>
      </c>
      <c r="AX598" s="13" t="s">
        <v>76</v>
      </c>
      <c r="AY598" s="239" t="s">
        <v>211</v>
      </c>
    </row>
    <row r="599" spans="2:51" s="13" customFormat="1" ht="13.5">
      <c r="B599" s="229"/>
      <c r="C599" s="230"/>
      <c r="D599" s="219" t="s">
        <v>219</v>
      </c>
      <c r="E599" s="231" t="s">
        <v>21</v>
      </c>
      <c r="F599" s="232" t="s">
        <v>2335</v>
      </c>
      <c r="G599" s="230"/>
      <c r="H599" s="233">
        <v>6.47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AT599" s="239" t="s">
        <v>219</v>
      </c>
      <c r="AU599" s="239" t="s">
        <v>85</v>
      </c>
      <c r="AV599" s="13" t="s">
        <v>85</v>
      </c>
      <c r="AW599" s="13" t="s">
        <v>39</v>
      </c>
      <c r="AX599" s="13" t="s">
        <v>76</v>
      </c>
      <c r="AY599" s="239" t="s">
        <v>211</v>
      </c>
    </row>
    <row r="600" spans="2:51" s="13" customFormat="1" ht="13.5">
      <c r="B600" s="229"/>
      <c r="C600" s="230"/>
      <c r="D600" s="219" t="s">
        <v>219</v>
      </c>
      <c r="E600" s="231" t="s">
        <v>21</v>
      </c>
      <c r="F600" s="232" t="s">
        <v>2336</v>
      </c>
      <c r="G600" s="230"/>
      <c r="H600" s="233">
        <v>19.649999999999999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AT600" s="239" t="s">
        <v>219</v>
      </c>
      <c r="AU600" s="239" t="s">
        <v>85</v>
      </c>
      <c r="AV600" s="13" t="s">
        <v>85</v>
      </c>
      <c r="AW600" s="13" t="s">
        <v>39</v>
      </c>
      <c r="AX600" s="13" t="s">
        <v>76</v>
      </c>
      <c r="AY600" s="239" t="s">
        <v>211</v>
      </c>
    </row>
    <row r="601" spans="2:51" s="13" customFormat="1" ht="13.5">
      <c r="B601" s="229"/>
      <c r="C601" s="230"/>
      <c r="D601" s="219" t="s">
        <v>219</v>
      </c>
      <c r="E601" s="231" t="s">
        <v>21</v>
      </c>
      <c r="F601" s="232" t="s">
        <v>2337</v>
      </c>
      <c r="G601" s="230"/>
      <c r="H601" s="233">
        <v>49.72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AT601" s="239" t="s">
        <v>219</v>
      </c>
      <c r="AU601" s="239" t="s">
        <v>85</v>
      </c>
      <c r="AV601" s="13" t="s">
        <v>85</v>
      </c>
      <c r="AW601" s="13" t="s">
        <v>39</v>
      </c>
      <c r="AX601" s="13" t="s">
        <v>76</v>
      </c>
      <c r="AY601" s="239" t="s">
        <v>211</v>
      </c>
    </row>
    <row r="602" spans="2:51" s="13" customFormat="1" ht="13.5">
      <c r="B602" s="229"/>
      <c r="C602" s="230"/>
      <c r="D602" s="219" t="s">
        <v>219</v>
      </c>
      <c r="E602" s="231" t="s">
        <v>21</v>
      </c>
      <c r="F602" s="232" t="s">
        <v>2338</v>
      </c>
      <c r="G602" s="230"/>
      <c r="H602" s="233">
        <v>28.32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AT602" s="239" t="s">
        <v>219</v>
      </c>
      <c r="AU602" s="239" t="s">
        <v>85</v>
      </c>
      <c r="AV602" s="13" t="s">
        <v>85</v>
      </c>
      <c r="AW602" s="13" t="s">
        <v>39</v>
      </c>
      <c r="AX602" s="13" t="s">
        <v>76</v>
      </c>
      <c r="AY602" s="239" t="s">
        <v>211</v>
      </c>
    </row>
    <row r="603" spans="2:51" s="13" customFormat="1" ht="13.5">
      <c r="B603" s="229"/>
      <c r="C603" s="230"/>
      <c r="D603" s="219" t="s">
        <v>219</v>
      </c>
      <c r="E603" s="231" t="s">
        <v>21</v>
      </c>
      <c r="F603" s="232" t="s">
        <v>2339</v>
      </c>
      <c r="G603" s="230"/>
      <c r="H603" s="233">
        <v>14.17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AT603" s="239" t="s">
        <v>219</v>
      </c>
      <c r="AU603" s="239" t="s">
        <v>85</v>
      </c>
      <c r="AV603" s="13" t="s">
        <v>85</v>
      </c>
      <c r="AW603" s="13" t="s">
        <v>39</v>
      </c>
      <c r="AX603" s="13" t="s">
        <v>76</v>
      </c>
      <c r="AY603" s="239" t="s">
        <v>211</v>
      </c>
    </row>
    <row r="604" spans="2:51" s="13" customFormat="1" ht="13.5">
      <c r="B604" s="229"/>
      <c r="C604" s="230"/>
      <c r="D604" s="219" t="s">
        <v>219</v>
      </c>
      <c r="E604" s="231" t="s">
        <v>21</v>
      </c>
      <c r="F604" s="232" t="s">
        <v>2340</v>
      </c>
      <c r="G604" s="230"/>
      <c r="H604" s="233">
        <v>19.260000000000002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219</v>
      </c>
      <c r="AU604" s="239" t="s">
        <v>85</v>
      </c>
      <c r="AV604" s="13" t="s">
        <v>85</v>
      </c>
      <c r="AW604" s="13" t="s">
        <v>39</v>
      </c>
      <c r="AX604" s="13" t="s">
        <v>76</v>
      </c>
      <c r="AY604" s="239" t="s">
        <v>211</v>
      </c>
    </row>
    <row r="605" spans="2:51" s="13" customFormat="1" ht="13.5">
      <c r="B605" s="229"/>
      <c r="C605" s="230"/>
      <c r="D605" s="219" t="s">
        <v>219</v>
      </c>
      <c r="E605" s="231" t="s">
        <v>21</v>
      </c>
      <c r="F605" s="232" t="s">
        <v>2341</v>
      </c>
      <c r="G605" s="230"/>
      <c r="H605" s="233">
        <v>92.45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AT605" s="239" t="s">
        <v>219</v>
      </c>
      <c r="AU605" s="239" t="s">
        <v>85</v>
      </c>
      <c r="AV605" s="13" t="s">
        <v>85</v>
      </c>
      <c r="AW605" s="13" t="s">
        <v>39</v>
      </c>
      <c r="AX605" s="13" t="s">
        <v>76</v>
      </c>
      <c r="AY605" s="239" t="s">
        <v>211</v>
      </c>
    </row>
    <row r="606" spans="2:51" s="13" customFormat="1" ht="13.5">
      <c r="B606" s="229"/>
      <c r="C606" s="230"/>
      <c r="D606" s="219" t="s">
        <v>219</v>
      </c>
      <c r="E606" s="231" t="s">
        <v>21</v>
      </c>
      <c r="F606" s="232" t="s">
        <v>2342</v>
      </c>
      <c r="G606" s="230"/>
      <c r="H606" s="233">
        <v>26.97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AT606" s="239" t="s">
        <v>219</v>
      </c>
      <c r="AU606" s="239" t="s">
        <v>85</v>
      </c>
      <c r="AV606" s="13" t="s">
        <v>85</v>
      </c>
      <c r="AW606" s="13" t="s">
        <v>39</v>
      </c>
      <c r="AX606" s="13" t="s">
        <v>76</v>
      </c>
      <c r="AY606" s="239" t="s">
        <v>211</v>
      </c>
    </row>
    <row r="607" spans="2:51" s="13" customFormat="1" ht="13.5">
      <c r="B607" s="229"/>
      <c r="C607" s="230"/>
      <c r="D607" s="219" t="s">
        <v>219</v>
      </c>
      <c r="E607" s="231" t="s">
        <v>21</v>
      </c>
      <c r="F607" s="232" t="s">
        <v>2343</v>
      </c>
      <c r="G607" s="230"/>
      <c r="H607" s="233">
        <v>53.77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AT607" s="239" t="s">
        <v>219</v>
      </c>
      <c r="AU607" s="239" t="s">
        <v>85</v>
      </c>
      <c r="AV607" s="13" t="s">
        <v>85</v>
      </c>
      <c r="AW607" s="13" t="s">
        <v>39</v>
      </c>
      <c r="AX607" s="13" t="s">
        <v>76</v>
      </c>
      <c r="AY607" s="239" t="s">
        <v>211</v>
      </c>
    </row>
    <row r="608" spans="2:51" s="13" customFormat="1" ht="13.5">
      <c r="B608" s="229"/>
      <c r="C608" s="230"/>
      <c r="D608" s="219" t="s">
        <v>219</v>
      </c>
      <c r="E608" s="231" t="s">
        <v>21</v>
      </c>
      <c r="F608" s="232" t="s">
        <v>2344</v>
      </c>
      <c r="G608" s="230"/>
      <c r="H608" s="233">
        <v>106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AT608" s="239" t="s">
        <v>219</v>
      </c>
      <c r="AU608" s="239" t="s">
        <v>85</v>
      </c>
      <c r="AV608" s="13" t="s">
        <v>85</v>
      </c>
      <c r="AW608" s="13" t="s">
        <v>39</v>
      </c>
      <c r="AX608" s="13" t="s">
        <v>76</v>
      </c>
      <c r="AY608" s="239" t="s">
        <v>211</v>
      </c>
    </row>
    <row r="609" spans="2:51" s="14" customFormat="1" ht="13.5">
      <c r="B609" s="240"/>
      <c r="C609" s="241"/>
      <c r="D609" s="219" t="s">
        <v>219</v>
      </c>
      <c r="E609" s="242" t="s">
        <v>21</v>
      </c>
      <c r="F609" s="243" t="s">
        <v>222</v>
      </c>
      <c r="G609" s="241"/>
      <c r="H609" s="244">
        <v>648.62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AT609" s="250" t="s">
        <v>219</v>
      </c>
      <c r="AU609" s="250" t="s">
        <v>85</v>
      </c>
      <c r="AV609" s="14" t="s">
        <v>93</v>
      </c>
      <c r="AW609" s="14" t="s">
        <v>39</v>
      </c>
      <c r="AX609" s="14" t="s">
        <v>76</v>
      </c>
      <c r="AY609" s="250" t="s">
        <v>211</v>
      </c>
    </row>
    <row r="610" spans="2:51" s="12" customFormat="1" ht="13.5">
      <c r="B610" s="217"/>
      <c r="C610" s="218"/>
      <c r="D610" s="219" t="s">
        <v>219</v>
      </c>
      <c r="E610" s="220" t="s">
        <v>21</v>
      </c>
      <c r="F610" s="221" t="s">
        <v>1951</v>
      </c>
      <c r="G610" s="218"/>
      <c r="H610" s="222" t="s">
        <v>21</v>
      </c>
      <c r="I610" s="223"/>
      <c r="J610" s="218"/>
      <c r="K610" s="218"/>
      <c r="L610" s="224"/>
      <c r="M610" s="225"/>
      <c r="N610" s="226"/>
      <c r="O610" s="226"/>
      <c r="P610" s="226"/>
      <c r="Q610" s="226"/>
      <c r="R610" s="226"/>
      <c r="S610" s="226"/>
      <c r="T610" s="227"/>
      <c r="AT610" s="228" t="s">
        <v>219</v>
      </c>
      <c r="AU610" s="228" t="s">
        <v>85</v>
      </c>
      <c r="AV610" s="12" t="s">
        <v>83</v>
      </c>
      <c r="AW610" s="12" t="s">
        <v>39</v>
      </c>
      <c r="AX610" s="12" t="s">
        <v>76</v>
      </c>
      <c r="AY610" s="228" t="s">
        <v>211</v>
      </c>
    </row>
    <row r="611" spans="2:51" s="13" customFormat="1" ht="13.5">
      <c r="B611" s="229"/>
      <c r="C611" s="230"/>
      <c r="D611" s="219" t="s">
        <v>219</v>
      </c>
      <c r="E611" s="231" t="s">
        <v>21</v>
      </c>
      <c r="F611" s="232" t="s">
        <v>2345</v>
      </c>
      <c r="G611" s="230"/>
      <c r="H611" s="233">
        <v>41.26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AT611" s="239" t="s">
        <v>219</v>
      </c>
      <c r="AU611" s="239" t="s">
        <v>85</v>
      </c>
      <c r="AV611" s="13" t="s">
        <v>85</v>
      </c>
      <c r="AW611" s="13" t="s">
        <v>39</v>
      </c>
      <c r="AX611" s="13" t="s">
        <v>76</v>
      </c>
      <c r="AY611" s="239" t="s">
        <v>211</v>
      </c>
    </row>
    <row r="612" spans="2:51" s="13" customFormat="1" ht="13.5">
      <c r="B612" s="229"/>
      <c r="C612" s="230"/>
      <c r="D612" s="219" t="s">
        <v>219</v>
      </c>
      <c r="E612" s="231" t="s">
        <v>21</v>
      </c>
      <c r="F612" s="232" t="s">
        <v>2346</v>
      </c>
      <c r="G612" s="230"/>
      <c r="H612" s="233">
        <v>27.1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AT612" s="239" t="s">
        <v>219</v>
      </c>
      <c r="AU612" s="239" t="s">
        <v>85</v>
      </c>
      <c r="AV612" s="13" t="s">
        <v>85</v>
      </c>
      <c r="AW612" s="13" t="s">
        <v>39</v>
      </c>
      <c r="AX612" s="13" t="s">
        <v>76</v>
      </c>
      <c r="AY612" s="239" t="s">
        <v>211</v>
      </c>
    </row>
    <row r="613" spans="2:51" s="13" customFormat="1" ht="13.5">
      <c r="B613" s="229"/>
      <c r="C613" s="230"/>
      <c r="D613" s="219" t="s">
        <v>219</v>
      </c>
      <c r="E613" s="231" t="s">
        <v>21</v>
      </c>
      <c r="F613" s="232" t="s">
        <v>2347</v>
      </c>
      <c r="G613" s="230"/>
      <c r="H613" s="233">
        <v>31.11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AT613" s="239" t="s">
        <v>219</v>
      </c>
      <c r="AU613" s="239" t="s">
        <v>85</v>
      </c>
      <c r="AV613" s="13" t="s">
        <v>85</v>
      </c>
      <c r="AW613" s="13" t="s">
        <v>39</v>
      </c>
      <c r="AX613" s="13" t="s">
        <v>76</v>
      </c>
      <c r="AY613" s="239" t="s">
        <v>211</v>
      </c>
    </row>
    <row r="614" spans="2:51" s="13" customFormat="1" ht="13.5">
      <c r="B614" s="229"/>
      <c r="C614" s="230"/>
      <c r="D614" s="219" t="s">
        <v>219</v>
      </c>
      <c r="E614" s="231" t="s">
        <v>21</v>
      </c>
      <c r="F614" s="232" t="s">
        <v>2348</v>
      </c>
      <c r="G614" s="230"/>
      <c r="H614" s="233">
        <v>15.12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AT614" s="239" t="s">
        <v>219</v>
      </c>
      <c r="AU614" s="239" t="s">
        <v>85</v>
      </c>
      <c r="AV614" s="13" t="s">
        <v>85</v>
      </c>
      <c r="AW614" s="13" t="s">
        <v>39</v>
      </c>
      <c r="AX614" s="13" t="s">
        <v>76</v>
      </c>
      <c r="AY614" s="239" t="s">
        <v>211</v>
      </c>
    </row>
    <row r="615" spans="2:51" s="13" customFormat="1" ht="13.5">
      <c r="B615" s="229"/>
      <c r="C615" s="230"/>
      <c r="D615" s="219" t="s">
        <v>219</v>
      </c>
      <c r="E615" s="231" t="s">
        <v>21</v>
      </c>
      <c r="F615" s="232" t="s">
        <v>2349</v>
      </c>
      <c r="G615" s="230"/>
      <c r="H615" s="233">
        <v>15.12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AT615" s="239" t="s">
        <v>219</v>
      </c>
      <c r="AU615" s="239" t="s">
        <v>85</v>
      </c>
      <c r="AV615" s="13" t="s">
        <v>85</v>
      </c>
      <c r="AW615" s="13" t="s">
        <v>39</v>
      </c>
      <c r="AX615" s="13" t="s">
        <v>76</v>
      </c>
      <c r="AY615" s="239" t="s">
        <v>211</v>
      </c>
    </row>
    <row r="616" spans="2:51" s="13" customFormat="1" ht="13.5">
      <c r="B616" s="229"/>
      <c r="C616" s="230"/>
      <c r="D616" s="219" t="s">
        <v>219</v>
      </c>
      <c r="E616" s="231" t="s">
        <v>21</v>
      </c>
      <c r="F616" s="232" t="s">
        <v>2350</v>
      </c>
      <c r="G616" s="230"/>
      <c r="H616" s="233">
        <v>76.540000000000006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AT616" s="239" t="s">
        <v>219</v>
      </c>
      <c r="AU616" s="239" t="s">
        <v>85</v>
      </c>
      <c r="AV616" s="13" t="s">
        <v>85</v>
      </c>
      <c r="AW616" s="13" t="s">
        <v>39</v>
      </c>
      <c r="AX616" s="13" t="s">
        <v>76</v>
      </c>
      <c r="AY616" s="239" t="s">
        <v>211</v>
      </c>
    </row>
    <row r="617" spans="2:51" s="13" customFormat="1" ht="13.5">
      <c r="B617" s="229"/>
      <c r="C617" s="230"/>
      <c r="D617" s="219" t="s">
        <v>219</v>
      </c>
      <c r="E617" s="231" t="s">
        <v>21</v>
      </c>
      <c r="F617" s="232" t="s">
        <v>2351</v>
      </c>
      <c r="G617" s="230"/>
      <c r="H617" s="233">
        <v>30.18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219</v>
      </c>
      <c r="AU617" s="239" t="s">
        <v>85</v>
      </c>
      <c r="AV617" s="13" t="s">
        <v>85</v>
      </c>
      <c r="AW617" s="13" t="s">
        <v>39</v>
      </c>
      <c r="AX617" s="13" t="s">
        <v>76</v>
      </c>
      <c r="AY617" s="239" t="s">
        <v>211</v>
      </c>
    </row>
    <row r="618" spans="2:51" s="13" customFormat="1" ht="13.5">
      <c r="B618" s="229"/>
      <c r="C618" s="230"/>
      <c r="D618" s="219" t="s">
        <v>219</v>
      </c>
      <c r="E618" s="231" t="s">
        <v>21</v>
      </c>
      <c r="F618" s="232" t="s">
        <v>2352</v>
      </c>
      <c r="G618" s="230"/>
      <c r="H618" s="233">
        <v>8.58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AT618" s="239" t="s">
        <v>219</v>
      </c>
      <c r="AU618" s="239" t="s">
        <v>85</v>
      </c>
      <c r="AV618" s="13" t="s">
        <v>85</v>
      </c>
      <c r="AW618" s="13" t="s">
        <v>39</v>
      </c>
      <c r="AX618" s="13" t="s">
        <v>76</v>
      </c>
      <c r="AY618" s="239" t="s">
        <v>211</v>
      </c>
    </row>
    <row r="619" spans="2:51" s="13" customFormat="1" ht="13.5">
      <c r="B619" s="229"/>
      <c r="C619" s="230"/>
      <c r="D619" s="219" t="s">
        <v>219</v>
      </c>
      <c r="E619" s="231" t="s">
        <v>21</v>
      </c>
      <c r="F619" s="232" t="s">
        <v>2353</v>
      </c>
      <c r="G619" s="230"/>
      <c r="H619" s="233">
        <v>11.57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AT619" s="239" t="s">
        <v>219</v>
      </c>
      <c r="AU619" s="239" t="s">
        <v>85</v>
      </c>
      <c r="AV619" s="13" t="s">
        <v>85</v>
      </c>
      <c r="AW619" s="13" t="s">
        <v>39</v>
      </c>
      <c r="AX619" s="13" t="s">
        <v>76</v>
      </c>
      <c r="AY619" s="239" t="s">
        <v>211</v>
      </c>
    </row>
    <row r="620" spans="2:51" s="13" customFormat="1" ht="13.5">
      <c r="B620" s="229"/>
      <c r="C620" s="230"/>
      <c r="D620" s="219" t="s">
        <v>219</v>
      </c>
      <c r="E620" s="231" t="s">
        <v>21</v>
      </c>
      <c r="F620" s="232" t="s">
        <v>2354</v>
      </c>
      <c r="G620" s="230"/>
      <c r="H620" s="233">
        <v>20.170000000000002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AT620" s="239" t="s">
        <v>219</v>
      </c>
      <c r="AU620" s="239" t="s">
        <v>85</v>
      </c>
      <c r="AV620" s="13" t="s">
        <v>85</v>
      </c>
      <c r="AW620" s="13" t="s">
        <v>39</v>
      </c>
      <c r="AX620" s="13" t="s">
        <v>76</v>
      </c>
      <c r="AY620" s="239" t="s">
        <v>211</v>
      </c>
    </row>
    <row r="621" spans="2:51" s="13" customFormat="1" ht="13.5">
      <c r="B621" s="229"/>
      <c r="C621" s="230"/>
      <c r="D621" s="219" t="s">
        <v>219</v>
      </c>
      <c r="E621" s="231" t="s">
        <v>21</v>
      </c>
      <c r="F621" s="232" t="s">
        <v>2355</v>
      </c>
      <c r="G621" s="230"/>
      <c r="H621" s="233">
        <v>176.05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AT621" s="239" t="s">
        <v>219</v>
      </c>
      <c r="AU621" s="239" t="s">
        <v>85</v>
      </c>
      <c r="AV621" s="13" t="s">
        <v>85</v>
      </c>
      <c r="AW621" s="13" t="s">
        <v>39</v>
      </c>
      <c r="AX621" s="13" t="s">
        <v>76</v>
      </c>
      <c r="AY621" s="239" t="s">
        <v>211</v>
      </c>
    </row>
    <row r="622" spans="2:51" s="13" customFormat="1" ht="13.5">
      <c r="B622" s="229"/>
      <c r="C622" s="230"/>
      <c r="D622" s="219" t="s">
        <v>219</v>
      </c>
      <c r="E622" s="231" t="s">
        <v>21</v>
      </c>
      <c r="F622" s="232" t="s">
        <v>2356</v>
      </c>
      <c r="G622" s="230"/>
      <c r="H622" s="233">
        <v>97.92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AT622" s="239" t="s">
        <v>219</v>
      </c>
      <c r="AU622" s="239" t="s">
        <v>85</v>
      </c>
      <c r="AV622" s="13" t="s">
        <v>85</v>
      </c>
      <c r="AW622" s="13" t="s">
        <v>39</v>
      </c>
      <c r="AX622" s="13" t="s">
        <v>76</v>
      </c>
      <c r="AY622" s="239" t="s">
        <v>211</v>
      </c>
    </row>
    <row r="623" spans="2:51" s="13" customFormat="1" ht="13.5">
      <c r="B623" s="229"/>
      <c r="C623" s="230"/>
      <c r="D623" s="219" t="s">
        <v>219</v>
      </c>
      <c r="E623" s="231" t="s">
        <v>21</v>
      </c>
      <c r="F623" s="232" t="s">
        <v>2357</v>
      </c>
      <c r="G623" s="230"/>
      <c r="H623" s="233">
        <v>35.01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AT623" s="239" t="s">
        <v>219</v>
      </c>
      <c r="AU623" s="239" t="s">
        <v>85</v>
      </c>
      <c r="AV623" s="13" t="s">
        <v>85</v>
      </c>
      <c r="AW623" s="13" t="s">
        <v>39</v>
      </c>
      <c r="AX623" s="13" t="s">
        <v>76</v>
      </c>
      <c r="AY623" s="239" t="s">
        <v>211</v>
      </c>
    </row>
    <row r="624" spans="2:51" s="13" customFormat="1" ht="13.5">
      <c r="B624" s="229"/>
      <c r="C624" s="230"/>
      <c r="D624" s="219" t="s">
        <v>219</v>
      </c>
      <c r="E624" s="231" t="s">
        <v>21</v>
      </c>
      <c r="F624" s="232" t="s">
        <v>2358</v>
      </c>
      <c r="G624" s="230"/>
      <c r="H624" s="233">
        <v>143.88999999999999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AT624" s="239" t="s">
        <v>219</v>
      </c>
      <c r="AU624" s="239" t="s">
        <v>85</v>
      </c>
      <c r="AV624" s="13" t="s">
        <v>85</v>
      </c>
      <c r="AW624" s="13" t="s">
        <v>39</v>
      </c>
      <c r="AX624" s="13" t="s">
        <v>76</v>
      </c>
      <c r="AY624" s="239" t="s">
        <v>211</v>
      </c>
    </row>
    <row r="625" spans="2:65" s="14" customFormat="1" ht="13.5">
      <c r="B625" s="240"/>
      <c r="C625" s="241"/>
      <c r="D625" s="219" t="s">
        <v>219</v>
      </c>
      <c r="E625" s="242" t="s">
        <v>21</v>
      </c>
      <c r="F625" s="243" t="s">
        <v>222</v>
      </c>
      <c r="G625" s="241"/>
      <c r="H625" s="244">
        <v>729.62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AT625" s="250" t="s">
        <v>219</v>
      </c>
      <c r="AU625" s="250" t="s">
        <v>85</v>
      </c>
      <c r="AV625" s="14" t="s">
        <v>93</v>
      </c>
      <c r="AW625" s="14" t="s">
        <v>39</v>
      </c>
      <c r="AX625" s="14" t="s">
        <v>76</v>
      </c>
      <c r="AY625" s="250" t="s">
        <v>211</v>
      </c>
    </row>
    <row r="626" spans="2:65" s="15" customFormat="1" ht="13.5">
      <c r="B626" s="251"/>
      <c r="C626" s="252"/>
      <c r="D626" s="262" t="s">
        <v>219</v>
      </c>
      <c r="E626" s="263" t="s">
        <v>21</v>
      </c>
      <c r="F626" s="264" t="s">
        <v>226</v>
      </c>
      <c r="G626" s="252"/>
      <c r="H626" s="265">
        <v>1378.24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AT626" s="261" t="s">
        <v>219</v>
      </c>
      <c r="AU626" s="261" t="s">
        <v>85</v>
      </c>
      <c r="AV626" s="15" t="s">
        <v>100</v>
      </c>
      <c r="AW626" s="15" t="s">
        <v>39</v>
      </c>
      <c r="AX626" s="15" t="s">
        <v>83</v>
      </c>
      <c r="AY626" s="261" t="s">
        <v>211</v>
      </c>
    </row>
    <row r="627" spans="2:65" s="1" customFormat="1" ht="22.5" customHeight="1">
      <c r="B627" s="42"/>
      <c r="C627" s="205" t="s">
        <v>1225</v>
      </c>
      <c r="D627" s="205" t="s">
        <v>213</v>
      </c>
      <c r="E627" s="206" t="s">
        <v>678</v>
      </c>
      <c r="F627" s="207" t="s">
        <v>679</v>
      </c>
      <c r="G627" s="208" t="s">
        <v>235</v>
      </c>
      <c r="H627" s="209">
        <v>1378.24</v>
      </c>
      <c r="I627" s="210"/>
      <c r="J627" s="211">
        <f>ROUND(I627*H627,2)</f>
        <v>0</v>
      </c>
      <c r="K627" s="207" t="s">
        <v>217</v>
      </c>
      <c r="L627" s="62"/>
      <c r="M627" s="212" t="s">
        <v>21</v>
      </c>
      <c r="N627" s="213" t="s">
        <v>47</v>
      </c>
      <c r="O627" s="43"/>
      <c r="P627" s="214">
        <f>O627*H627</f>
        <v>0</v>
      </c>
      <c r="Q627" s="214">
        <v>0</v>
      </c>
      <c r="R627" s="214">
        <f>Q627*H627</f>
        <v>0</v>
      </c>
      <c r="S627" s="214">
        <v>0</v>
      </c>
      <c r="T627" s="215">
        <f>S627*H627</f>
        <v>0</v>
      </c>
      <c r="AR627" s="25" t="s">
        <v>309</v>
      </c>
      <c r="AT627" s="25" t="s">
        <v>213</v>
      </c>
      <c r="AU627" s="25" t="s">
        <v>85</v>
      </c>
      <c r="AY627" s="25" t="s">
        <v>211</v>
      </c>
      <c r="BE627" s="216">
        <f>IF(N627="základní",J627,0)</f>
        <v>0</v>
      </c>
      <c r="BF627" s="216">
        <f>IF(N627="snížená",J627,0)</f>
        <v>0</v>
      </c>
      <c r="BG627" s="216">
        <f>IF(N627="zákl. přenesená",J627,0)</f>
        <v>0</v>
      </c>
      <c r="BH627" s="216">
        <f>IF(N627="sníž. přenesená",J627,0)</f>
        <v>0</v>
      </c>
      <c r="BI627" s="216">
        <f>IF(N627="nulová",J627,0)</f>
        <v>0</v>
      </c>
      <c r="BJ627" s="25" t="s">
        <v>83</v>
      </c>
      <c r="BK627" s="216">
        <f>ROUND(I627*H627,2)</f>
        <v>0</v>
      </c>
      <c r="BL627" s="25" t="s">
        <v>309</v>
      </c>
      <c r="BM627" s="25" t="s">
        <v>2359</v>
      </c>
    </row>
    <row r="628" spans="2:65" s="1" customFormat="1" ht="22.5" customHeight="1">
      <c r="B628" s="42"/>
      <c r="C628" s="205" t="s">
        <v>1230</v>
      </c>
      <c r="D628" s="205" t="s">
        <v>213</v>
      </c>
      <c r="E628" s="206" t="s">
        <v>682</v>
      </c>
      <c r="F628" s="207" t="s">
        <v>683</v>
      </c>
      <c r="G628" s="208" t="s">
        <v>235</v>
      </c>
      <c r="H628" s="209">
        <v>425.92</v>
      </c>
      <c r="I628" s="210"/>
      <c r="J628" s="211">
        <f>ROUND(I628*H628,2)</f>
        <v>0</v>
      </c>
      <c r="K628" s="207" t="s">
        <v>217</v>
      </c>
      <c r="L628" s="62"/>
      <c r="M628" s="212" t="s">
        <v>21</v>
      </c>
      <c r="N628" s="213" t="s">
        <v>47</v>
      </c>
      <c r="O628" s="43"/>
      <c r="P628" s="214">
        <f>O628*H628</f>
        <v>0</v>
      </c>
      <c r="Q628" s="214">
        <v>0</v>
      </c>
      <c r="R628" s="214">
        <f>Q628*H628</f>
        <v>0</v>
      </c>
      <c r="S628" s="214">
        <v>0</v>
      </c>
      <c r="T628" s="215">
        <f>S628*H628</f>
        <v>0</v>
      </c>
      <c r="AR628" s="25" t="s">
        <v>309</v>
      </c>
      <c r="AT628" s="25" t="s">
        <v>213</v>
      </c>
      <c r="AU628" s="25" t="s">
        <v>85</v>
      </c>
      <c r="AY628" s="25" t="s">
        <v>211</v>
      </c>
      <c r="BE628" s="216">
        <f>IF(N628="základní",J628,0)</f>
        <v>0</v>
      </c>
      <c r="BF628" s="216">
        <f>IF(N628="snížená",J628,0)</f>
        <v>0</v>
      </c>
      <c r="BG628" s="216">
        <f>IF(N628="zákl. přenesená",J628,0)</f>
        <v>0</v>
      </c>
      <c r="BH628" s="216">
        <f>IF(N628="sníž. přenesená",J628,0)</f>
        <v>0</v>
      </c>
      <c r="BI628" s="216">
        <f>IF(N628="nulová",J628,0)</f>
        <v>0</v>
      </c>
      <c r="BJ628" s="25" t="s">
        <v>83</v>
      </c>
      <c r="BK628" s="216">
        <f>ROUND(I628*H628,2)</f>
        <v>0</v>
      </c>
      <c r="BL628" s="25" t="s">
        <v>309</v>
      </c>
      <c r="BM628" s="25" t="s">
        <v>2360</v>
      </c>
    </row>
    <row r="629" spans="2:65" s="12" customFormat="1" ht="13.5">
      <c r="B629" s="217"/>
      <c r="C629" s="218"/>
      <c r="D629" s="219" t="s">
        <v>219</v>
      </c>
      <c r="E629" s="220" t="s">
        <v>21</v>
      </c>
      <c r="F629" s="221" t="s">
        <v>333</v>
      </c>
      <c r="G629" s="218"/>
      <c r="H629" s="222" t="s">
        <v>21</v>
      </c>
      <c r="I629" s="223"/>
      <c r="J629" s="218"/>
      <c r="K629" s="218"/>
      <c r="L629" s="224"/>
      <c r="M629" s="225"/>
      <c r="N629" s="226"/>
      <c r="O629" s="226"/>
      <c r="P629" s="226"/>
      <c r="Q629" s="226"/>
      <c r="R629" s="226"/>
      <c r="S629" s="226"/>
      <c r="T629" s="227"/>
      <c r="AT629" s="228" t="s">
        <v>219</v>
      </c>
      <c r="AU629" s="228" t="s">
        <v>85</v>
      </c>
      <c r="AV629" s="12" t="s">
        <v>83</v>
      </c>
      <c r="AW629" s="12" t="s">
        <v>39</v>
      </c>
      <c r="AX629" s="12" t="s">
        <v>76</v>
      </c>
      <c r="AY629" s="228" t="s">
        <v>211</v>
      </c>
    </row>
    <row r="630" spans="2:65" s="13" customFormat="1" ht="13.5">
      <c r="B630" s="229"/>
      <c r="C630" s="230"/>
      <c r="D630" s="219" t="s">
        <v>219</v>
      </c>
      <c r="E630" s="231" t="s">
        <v>21</v>
      </c>
      <c r="F630" s="232" t="s">
        <v>2023</v>
      </c>
      <c r="G630" s="230"/>
      <c r="H630" s="233">
        <v>3.73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219</v>
      </c>
      <c r="AU630" s="239" t="s">
        <v>85</v>
      </c>
      <c r="AV630" s="13" t="s">
        <v>85</v>
      </c>
      <c r="AW630" s="13" t="s">
        <v>39</v>
      </c>
      <c r="AX630" s="13" t="s">
        <v>76</v>
      </c>
      <c r="AY630" s="239" t="s">
        <v>211</v>
      </c>
    </row>
    <row r="631" spans="2:65" s="13" customFormat="1" ht="13.5">
      <c r="B631" s="229"/>
      <c r="C631" s="230"/>
      <c r="D631" s="219" t="s">
        <v>219</v>
      </c>
      <c r="E631" s="231" t="s">
        <v>21</v>
      </c>
      <c r="F631" s="232" t="s">
        <v>2033</v>
      </c>
      <c r="G631" s="230"/>
      <c r="H631" s="233">
        <v>3.41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AT631" s="239" t="s">
        <v>219</v>
      </c>
      <c r="AU631" s="239" t="s">
        <v>85</v>
      </c>
      <c r="AV631" s="13" t="s">
        <v>85</v>
      </c>
      <c r="AW631" s="13" t="s">
        <v>39</v>
      </c>
      <c r="AX631" s="13" t="s">
        <v>76</v>
      </c>
      <c r="AY631" s="239" t="s">
        <v>211</v>
      </c>
    </row>
    <row r="632" spans="2:65" s="13" customFormat="1" ht="13.5">
      <c r="B632" s="229"/>
      <c r="C632" s="230"/>
      <c r="D632" s="219" t="s">
        <v>219</v>
      </c>
      <c r="E632" s="231" t="s">
        <v>21</v>
      </c>
      <c r="F632" s="232" t="s">
        <v>2024</v>
      </c>
      <c r="G632" s="230"/>
      <c r="H632" s="233">
        <v>8.17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AT632" s="239" t="s">
        <v>219</v>
      </c>
      <c r="AU632" s="239" t="s">
        <v>85</v>
      </c>
      <c r="AV632" s="13" t="s">
        <v>85</v>
      </c>
      <c r="AW632" s="13" t="s">
        <v>39</v>
      </c>
      <c r="AX632" s="13" t="s">
        <v>76</v>
      </c>
      <c r="AY632" s="239" t="s">
        <v>211</v>
      </c>
    </row>
    <row r="633" spans="2:65" s="13" customFormat="1" ht="13.5">
      <c r="B633" s="229"/>
      <c r="C633" s="230"/>
      <c r="D633" s="219" t="s">
        <v>219</v>
      </c>
      <c r="E633" s="231" t="s">
        <v>21</v>
      </c>
      <c r="F633" s="232" t="s">
        <v>2034</v>
      </c>
      <c r="G633" s="230"/>
      <c r="H633" s="233">
        <v>8.35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AT633" s="239" t="s">
        <v>219</v>
      </c>
      <c r="AU633" s="239" t="s">
        <v>85</v>
      </c>
      <c r="AV633" s="13" t="s">
        <v>85</v>
      </c>
      <c r="AW633" s="13" t="s">
        <v>39</v>
      </c>
      <c r="AX633" s="13" t="s">
        <v>76</v>
      </c>
      <c r="AY633" s="239" t="s">
        <v>211</v>
      </c>
    </row>
    <row r="634" spans="2:65" s="13" customFormat="1" ht="13.5">
      <c r="B634" s="229"/>
      <c r="C634" s="230"/>
      <c r="D634" s="219" t="s">
        <v>219</v>
      </c>
      <c r="E634" s="231" t="s">
        <v>21</v>
      </c>
      <c r="F634" s="232" t="s">
        <v>2035</v>
      </c>
      <c r="G634" s="230"/>
      <c r="H634" s="233">
        <v>2.66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219</v>
      </c>
      <c r="AU634" s="239" t="s">
        <v>85</v>
      </c>
      <c r="AV634" s="13" t="s">
        <v>85</v>
      </c>
      <c r="AW634" s="13" t="s">
        <v>39</v>
      </c>
      <c r="AX634" s="13" t="s">
        <v>76</v>
      </c>
      <c r="AY634" s="239" t="s">
        <v>211</v>
      </c>
    </row>
    <row r="635" spans="2:65" s="13" customFormat="1" ht="13.5">
      <c r="B635" s="229"/>
      <c r="C635" s="230"/>
      <c r="D635" s="219" t="s">
        <v>219</v>
      </c>
      <c r="E635" s="231" t="s">
        <v>21</v>
      </c>
      <c r="F635" s="232" t="s">
        <v>2036</v>
      </c>
      <c r="G635" s="230"/>
      <c r="H635" s="233">
        <v>2.78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AT635" s="239" t="s">
        <v>219</v>
      </c>
      <c r="AU635" s="239" t="s">
        <v>85</v>
      </c>
      <c r="AV635" s="13" t="s">
        <v>85</v>
      </c>
      <c r="AW635" s="13" t="s">
        <v>39</v>
      </c>
      <c r="AX635" s="13" t="s">
        <v>76</v>
      </c>
      <c r="AY635" s="239" t="s">
        <v>211</v>
      </c>
    </row>
    <row r="636" spans="2:65" s="13" customFormat="1" ht="13.5">
      <c r="B636" s="229"/>
      <c r="C636" s="230"/>
      <c r="D636" s="219" t="s">
        <v>219</v>
      </c>
      <c r="E636" s="231" t="s">
        <v>21</v>
      </c>
      <c r="F636" s="232" t="s">
        <v>2037</v>
      </c>
      <c r="G636" s="230"/>
      <c r="H636" s="233">
        <v>15.58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AT636" s="239" t="s">
        <v>219</v>
      </c>
      <c r="AU636" s="239" t="s">
        <v>85</v>
      </c>
      <c r="AV636" s="13" t="s">
        <v>85</v>
      </c>
      <c r="AW636" s="13" t="s">
        <v>39</v>
      </c>
      <c r="AX636" s="13" t="s">
        <v>76</v>
      </c>
      <c r="AY636" s="239" t="s">
        <v>211</v>
      </c>
    </row>
    <row r="637" spans="2:65" s="13" customFormat="1" ht="13.5">
      <c r="B637" s="229"/>
      <c r="C637" s="230"/>
      <c r="D637" s="219" t="s">
        <v>219</v>
      </c>
      <c r="E637" s="231" t="s">
        <v>21</v>
      </c>
      <c r="F637" s="232" t="s">
        <v>2038</v>
      </c>
      <c r="G637" s="230"/>
      <c r="H637" s="233">
        <v>2.88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AT637" s="239" t="s">
        <v>219</v>
      </c>
      <c r="AU637" s="239" t="s">
        <v>85</v>
      </c>
      <c r="AV637" s="13" t="s">
        <v>85</v>
      </c>
      <c r="AW637" s="13" t="s">
        <v>39</v>
      </c>
      <c r="AX637" s="13" t="s">
        <v>76</v>
      </c>
      <c r="AY637" s="239" t="s">
        <v>211</v>
      </c>
    </row>
    <row r="638" spans="2:65" s="13" customFormat="1" ht="13.5">
      <c r="B638" s="229"/>
      <c r="C638" s="230"/>
      <c r="D638" s="219" t="s">
        <v>219</v>
      </c>
      <c r="E638" s="231" t="s">
        <v>21</v>
      </c>
      <c r="F638" s="232" t="s">
        <v>2039</v>
      </c>
      <c r="G638" s="230"/>
      <c r="H638" s="233">
        <v>3.6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AT638" s="239" t="s">
        <v>219</v>
      </c>
      <c r="AU638" s="239" t="s">
        <v>85</v>
      </c>
      <c r="AV638" s="13" t="s">
        <v>85</v>
      </c>
      <c r="AW638" s="13" t="s">
        <v>39</v>
      </c>
      <c r="AX638" s="13" t="s">
        <v>76</v>
      </c>
      <c r="AY638" s="239" t="s">
        <v>211</v>
      </c>
    </row>
    <row r="639" spans="2:65" s="13" customFormat="1" ht="13.5">
      <c r="B639" s="229"/>
      <c r="C639" s="230"/>
      <c r="D639" s="219" t="s">
        <v>219</v>
      </c>
      <c r="E639" s="231" t="s">
        <v>21</v>
      </c>
      <c r="F639" s="232" t="s">
        <v>2040</v>
      </c>
      <c r="G639" s="230"/>
      <c r="H639" s="233">
        <v>1.1000000000000001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AT639" s="239" t="s">
        <v>219</v>
      </c>
      <c r="AU639" s="239" t="s">
        <v>85</v>
      </c>
      <c r="AV639" s="13" t="s">
        <v>85</v>
      </c>
      <c r="AW639" s="13" t="s">
        <v>39</v>
      </c>
      <c r="AX639" s="13" t="s">
        <v>76</v>
      </c>
      <c r="AY639" s="239" t="s">
        <v>211</v>
      </c>
    </row>
    <row r="640" spans="2:65" s="13" customFormat="1" ht="13.5">
      <c r="B640" s="229"/>
      <c r="C640" s="230"/>
      <c r="D640" s="219" t="s">
        <v>219</v>
      </c>
      <c r="E640" s="231" t="s">
        <v>21</v>
      </c>
      <c r="F640" s="232" t="s">
        <v>2041</v>
      </c>
      <c r="G640" s="230"/>
      <c r="H640" s="233">
        <v>0.69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AT640" s="239" t="s">
        <v>219</v>
      </c>
      <c r="AU640" s="239" t="s">
        <v>85</v>
      </c>
      <c r="AV640" s="13" t="s">
        <v>85</v>
      </c>
      <c r="AW640" s="13" t="s">
        <v>39</v>
      </c>
      <c r="AX640" s="13" t="s">
        <v>76</v>
      </c>
      <c r="AY640" s="239" t="s">
        <v>211</v>
      </c>
    </row>
    <row r="641" spans="2:51" s="13" customFormat="1" ht="13.5">
      <c r="B641" s="229"/>
      <c r="C641" s="230"/>
      <c r="D641" s="219" t="s">
        <v>219</v>
      </c>
      <c r="E641" s="231" t="s">
        <v>21</v>
      </c>
      <c r="F641" s="232" t="s">
        <v>2042</v>
      </c>
      <c r="G641" s="230"/>
      <c r="H641" s="233">
        <v>3.16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AT641" s="239" t="s">
        <v>219</v>
      </c>
      <c r="AU641" s="239" t="s">
        <v>85</v>
      </c>
      <c r="AV641" s="13" t="s">
        <v>85</v>
      </c>
      <c r="AW641" s="13" t="s">
        <v>39</v>
      </c>
      <c r="AX641" s="13" t="s">
        <v>76</v>
      </c>
      <c r="AY641" s="239" t="s">
        <v>211</v>
      </c>
    </row>
    <row r="642" spans="2:51" s="13" customFormat="1" ht="13.5">
      <c r="B642" s="229"/>
      <c r="C642" s="230"/>
      <c r="D642" s="219" t="s">
        <v>219</v>
      </c>
      <c r="E642" s="231" t="s">
        <v>21</v>
      </c>
      <c r="F642" s="232" t="s">
        <v>2043</v>
      </c>
      <c r="G642" s="230"/>
      <c r="H642" s="233">
        <v>16.57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AT642" s="239" t="s">
        <v>219</v>
      </c>
      <c r="AU642" s="239" t="s">
        <v>85</v>
      </c>
      <c r="AV642" s="13" t="s">
        <v>85</v>
      </c>
      <c r="AW642" s="13" t="s">
        <v>39</v>
      </c>
      <c r="AX642" s="13" t="s">
        <v>76</v>
      </c>
      <c r="AY642" s="239" t="s">
        <v>211</v>
      </c>
    </row>
    <row r="643" spans="2:51" s="13" customFormat="1" ht="13.5">
      <c r="B643" s="229"/>
      <c r="C643" s="230"/>
      <c r="D643" s="219" t="s">
        <v>219</v>
      </c>
      <c r="E643" s="231" t="s">
        <v>21</v>
      </c>
      <c r="F643" s="232" t="s">
        <v>2044</v>
      </c>
      <c r="G643" s="230"/>
      <c r="H643" s="233">
        <v>7.58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AT643" s="239" t="s">
        <v>219</v>
      </c>
      <c r="AU643" s="239" t="s">
        <v>85</v>
      </c>
      <c r="AV643" s="13" t="s">
        <v>85</v>
      </c>
      <c r="AW643" s="13" t="s">
        <v>39</v>
      </c>
      <c r="AX643" s="13" t="s">
        <v>76</v>
      </c>
      <c r="AY643" s="239" t="s">
        <v>211</v>
      </c>
    </row>
    <row r="644" spans="2:51" s="13" customFormat="1" ht="13.5">
      <c r="B644" s="229"/>
      <c r="C644" s="230"/>
      <c r="D644" s="219" t="s">
        <v>219</v>
      </c>
      <c r="E644" s="231" t="s">
        <v>21</v>
      </c>
      <c r="F644" s="232" t="s">
        <v>2045</v>
      </c>
      <c r="G644" s="230"/>
      <c r="H644" s="233">
        <v>2.78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AT644" s="239" t="s">
        <v>219</v>
      </c>
      <c r="AU644" s="239" t="s">
        <v>85</v>
      </c>
      <c r="AV644" s="13" t="s">
        <v>85</v>
      </c>
      <c r="AW644" s="13" t="s">
        <v>39</v>
      </c>
      <c r="AX644" s="13" t="s">
        <v>76</v>
      </c>
      <c r="AY644" s="239" t="s">
        <v>211</v>
      </c>
    </row>
    <row r="645" spans="2:51" s="13" customFormat="1" ht="13.5">
      <c r="B645" s="229"/>
      <c r="C645" s="230"/>
      <c r="D645" s="219" t="s">
        <v>219</v>
      </c>
      <c r="E645" s="231" t="s">
        <v>21</v>
      </c>
      <c r="F645" s="232" t="s">
        <v>2046</v>
      </c>
      <c r="G645" s="230"/>
      <c r="H645" s="233">
        <v>4.3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AT645" s="239" t="s">
        <v>219</v>
      </c>
      <c r="AU645" s="239" t="s">
        <v>85</v>
      </c>
      <c r="AV645" s="13" t="s">
        <v>85</v>
      </c>
      <c r="AW645" s="13" t="s">
        <v>39</v>
      </c>
      <c r="AX645" s="13" t="s">
        <v>76</v>
      </c>
      <c r="AY645" s="239" t="s">
        <v>211</v>
      </c>
    </row>
    <row r="646" spans="2:51" s="13" customFormat="1" ht="13.5">
      <c r="B646" s="229"/>
      <c r="C646" s="230"/>
      <c r="D646" s="219" t="s">
        <v>219</v>
      </c>
      <c r="E646" s="231" t="s">
        <v>21</v>
      </c>
      <c r="F646" s="232" t="s">
        <v>2047</v>
      </c>
      <c r="G646" s="230"/>
      <c r="H646" s="233">
        <v>45.7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AT646" s="239" t="s">
        <v>219</v>
      </c>
      <c r="AU646" s="239" t="s">
        <v>85</v>
      </c>
      <c r="AV646" s="13" t="s">
        <v>85</v>
      </c>
      <c r="AW646" s="13" t="s">
        <v>39</v>
      </c>
      <c r="AX646" s="13" t="s">
        <v>76</v>
      </c>
      <c r="AY646" s="239" t="s">
        <v>211</v>
      </c>
    </row>
    <row r="647" spans="2:51" s="13" customFormat="1" ht="13.5">
      <c r="B647" s="229"/>
      <c r="C647" s="230"/>
      <c r="D647" s="219" t="s">
        <v>219</v>
      </c>
      <c r="E647" s="231" t="s">
        <v>21</v>
      </c>
      <c r="F647" s="232" t="s">
        <v>2025</v>
      </c>
      <c r="G647" s="230"/>
      <c r="H647" s="233">
        <v>6.74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AT647" s="239" t="s">
        <v>219</v>
      </c>
      <c r="AU647" s="239" t="s">
        <v>85</v>
      </c>
      <c r="AV647" s="13" t="s">
        <v>85</v>
      </c>
      <c r="AW647" s="13" t="s">
        <v>39</v>
      </c>
      <c r="AX647" s="13" t="s">
        <v>76</v>
      </c>
      <c r="AY647" s="239" t="s">
        <v>211</v>
      </c>
    </row>
    <row r="648" spans="2:51" s="13" customFormat="1" ht="13.5">
      <c r="B648" s="229"/>
      <c r="C648" s="230"/>
      <c r="D648" s="219" t="s">
        <v>219</v>
      </c>
      <c r="E648" s="231" t="s">
        <v>21</v>
      </c>
      <c r="F648" s="232" t="s">
        <v>2026</v>
      </c>
      <c r="G648" s="230"/>
      <c r="H648" s="233">
        <v>16.2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AT648" s="239" t="s">
        <v>219</v>
      </c>
      <c r="AU648" s="239" t="s">
        <v>85</v>
      </c>
      <c r="AV648" s="13" t="s">
        <v>85</v>
      </c>
      <c r="AW648" s="13" t="s">
        <v>39</v>
      </c>
      <c r="AX648" s="13" t="s">
        <v>76</v>
      </c>
      <c r="AY648" s="239" t="s">
        <v>211</v>
      </c>
    </row>
    <row r="649" spans="2:51" s="13" customFormat="1" ht="13.5">
      <c r="B649" s="229"/>
      <c r="C649" s="230"/>
      <c r="D649" s="219" t="s">
        <v>219</v>
      </c>
      <c r="E649" s="231" t="s">
        <v>21</v>
      </c>
      <c r="F649" s="232" t="s">
        <v>2048</v>
      </c>
      <c r="G649" s="230"/>
      <c r="H649" s="233">
        <v>54.66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AT649" s="239" t="s">
        <v>219</v>
      </c>
      <c r="AU649" s="239" t="s">
        <v>85</v>
      </c>
      <c r="AV649" s="13" t="s">
        <v>85</v>
      </c>
      <c r="AW649" s="13" t="s">
        <v>39</v>
      </c>
      <c r="AX649" s="13" t="s">
        <v>76</v>
      </c>
      <c r="AY649" s="239" t="s">
        <v>211</v>
      </c>
    </row>
    <row r="650" spans="2:51" s="14" customFormat="1" ht="13.5">
      <c r="B650" s="240"/>
      <c r="C650" s="241"/>
      <c r="D650" s="219" t="s">
        <v>219</v>
      </c>
      <c r="E650" s="242" t="s">
        <v>21</v>
      </c>
      <c r="F650" s="243" t="s">
        <v>222</v>
      </c>
      <c r="G650" s="241"/>
      <c r="H650" s="244">
        <v>210.64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AT650" s="250" t="s">
        <v>219</v>
      </c>
      <c r="AU650" s="250" t="s">
        <v>85</v>
      </c>
      <c r="AV650" s="14" t="s">
        <v>93</v>
      </c>
      <c r="AW650" s="14" t="s">
        <v>39</v>
      </c>
      <c r="AX650" s="14" t="s">
        <v>76</v>
      </c>
      <c r="AY650" s="250" t="s">
        <v>211</v>
      </c>
    </row>
    <row r="651" spans="2:51" s="12" customFormat="1" ht="13.5">
      <c r="B651" s="217"/>
      <c r="C651" s="218"/>
      <c r="D651" s="219" t="s">
        <v>219</v>
      </c>
      <c r="E651" s="220" t="s">
        <v>21</v>
      </c>
      <c r="F651" s="221" t="s">
        <v>1951</v>
      </c>
      <c r="G651" s="218"/>
      <c r="H651" s="222" t="s">
        <v>21</v>
      </c>
      <c r="I651" s="223"/>
      <c r="J651" s="218"/>
      <c r="K651" s="218"/>
      <c r="L651" s="224"/>
      <c r="M651" s="225"/>
      <c r="N651" s="226"/>
      <c r="O651" s="226"/>
      <c r="P651" s="226"/>
      <c r="Q651" s="226"/>
      <c r="R651" s="226"/>
      <c r="S651" s="226"/>
      <c r="T651" s="227"/>
      <c r="AT651" s="228" t="s">
        <v>219</v>
      </c>
      <c r="AU651" s="228" t="s">
        <v>85</v>
      </c>
      <c r="AV651" s="12" t="s">
        <v>83</v>
      </c>
      <c r="AW651" s="12" t="s">
        <v>39</v>
      </c>
      <c r="AX651" s="12" t="s">
        <v>76</v>
      </c>
      <c r="AY651" s="228" t="s">
        <v>211</v>
      </c>
    </row>
    <row r="652" spans="2:51" s="13" customFormat="1" ht="13.5">
      <c r="B652" s="229"/>
      <c r="C652" s="230"/>
      <c r="D652" s="219" t="s">
        <v>219</v>
      </c>
      <c r="E652" s="231" t="s">
        <v>21</v>
      </c>
      <c r="F652" s="232" t="s">
        <v>2027</v>
      </c>
      <c r="G652" s="230"/>
      <c r="H652" s="233">
        <v>12.36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AT652" s="239" t="s">
        <v>219</v>
      </c>
      <c r="AU652" s="239" t="s">
        <v>85</v>
      </c>
      <c r="AV652" s="13" t="s">
        <v>85</v>
      </c>
      <c r="AW652" s="13" t="s">
        <v>39</v>
      </c>
      <c r="AX652" s="13" t="s">
        <v>76</v>
      </c>
      <c r="AY652" s="239" t="s">
        <v>211</v>
      </c>
    </row>
    <row r="653" spans="2:51" s="13" customFormat="1" ht="13.5">
      <c r="B653" s="229"/>
      <c r="C653" s="230"/>
      <c r="D653" s="219" t="s">
        <v>219</v>
      </c>
      <c r="E653" s="231" t="s">
        <v>21</v>
      </c>
      <c r="F653" s="232" t="s">
        <v>2049</v>
      </c>
      <c r="G653" s="230"/>
      <c r="H653" s="233">
        <v>3.42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AT653" s="239" t="s">
        <v>219</v>
      </c>
      <c r="AU653" s="239" t="s">
        <v>85</v>
      </c>
      <c r="AV653" s="13" t="s">
        <v>85</v>
      </c>
      <c r="AW653" s="13" t="s">
        <v>39</v>
      </c>
      <c r="AX653" s="13" t="s">
        <v>76</v>
      </c>
      <c r="AY653" s="239" t="s">
        <v>211</v>
      </c>
    </row>
    <row r="654" spans="2:51" s="13" customFormat="1" ht="13.5">
      <c r="B654" s="229"/>
      <c r="C654" s="230"/>
      <c r="D654" s="219" t="s">
        <v>219</v>
      </c>
      <c r="E654" s="231" t="s">
        <v>21</v>
      </c>
      <c r="F654" s="232" t="s">
        <v>2050</v>
      </c>
      <c r="G654" s="230"/>
      <c r="H654" s="233">
        <v>8.5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AT654" s="239" t="s">
        <v>219</v>
      </c>
      <c r="AU654" s="239" t="s">
        <v>85</v>
      </c>
      <c r="AV654" s="13" t="s">
        <v>85</v>
      </c>
      <c r="AW654" s="13" t="s">
        <v>39</v>
      </c>
      <c r="AX654" s="13" t="s">
        <v>76</v>
      </c>
      <c r="AY654" s="239" t="s">
        <v>211</v>
      </c>
    </row>
    <row r="655" spans="2:51" s="13" customFormat="1" ht="13.5">
      <c r="B655" s="229"/>
      <c r="C655" s="230"/>
      <c r="D655" s="219" t="s">
        <v>219</v>
      </c>
      <c r="E655" s="231" t="s">
        <v>21</v>
      </c>
      <c r="F655" s="232" t="s">
        <v>2051</v>
      </c>
      <c r="G655" s="230"/>
      <c r="H655" s="233">
        <v>2.88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AT655" s="239" t="s">
        <v>219</v>
      </c>
      <c r="AU655" s="239" t="s">
        <v>85</v>
      </c>
      <c r="AV655" s="13" t="s">
        <v>85</v>
      </c>
      <c r="AW655" s="13" t="s">
        <v>39</v>
      </c>
      <c r="AX655" s="13" t="s">
        <v>76</v>
      </c>
      <c r="AY655" s="239" t="s">
        <v>211</v>
      </c>
    </row>
    <row r="656" spans="2:51" s="13" customFormat="1" ht="13.5">
      <c r="B656" s="229"/>
      <c r="C656" s="230"/>
      <c r="D656" s="219" t="s">
        <v>219</v>
      </c>
      <c r="E656" s="231" t="s">
        <v>21</v>
      </c>
      <c r="F656" s="232" t="s">
        <v>2052</v>
      </c>
      <c r="G656" s="230"/>
      <c r="H656" s="233">
        <v>2.88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AT656" s="239" t="s">
        <v>219</v>
      </c>
      <c r="AU656" s="239" t="s">
        <v>85</v>
      </c>
      <c r="AV656" s="13" t="s">
        <v>85</v>
      </c>
      <c r="AW656" s="13" t="s">
        <v>39</v>
      </c>
      <c r="AX656" s="13" t="s">
        <v>76</v>
      </c>
      <c r="AY656" s="239" t="s">
        <v>211</v>
      </c>
    </row>
    <row r="657" spans="2:65" s="13" customFormat="1" ht="13.5">
      <c r="B657" s="229"/>
      <c r="C657" s="230"/>
      <c r="D657" s="219" t="s">
        <v>219</v>
      </c>
      <c r="E657" s="231" t="s">
        <v>21</v>
      </c>
      <c r="F657" s="232" t="s">
        <v>2053</v>
      </c>
      <c r="G657" s="230"/>
      <c r="H657" s="233">
        <v>19.579999999999998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AT657" s="239" t="s">
        <v>219</v>
      </c>
      <c r="AU657" s="239" t="s">
        <v>85</v>
      </c>
      <c r="AV657" s="13" t="s">
        <v>85</v>
      </c>
      <c r="AW657" s="13" t="s">
        <v>39</v>
      </c>
      <c r="AX657" s="13" t="s">
        <v>76</v>
      </c>
      <c r="AY657" s="239" t="s">
        <v>211</v>
      </c>
    </row>
    <row r="658" spans="2:65" s="13" customFormat="1" ht="13.5">
      <c r="B658" s="229"/>
      <c r="C658" s="230"/>
      <c r="D658" s="219" t="s">
        <v>219</v>
      </c>
      <c r="E658" s="231" t="s">
        <v>21</v>
      </c>
      <c r="F658" s="232" t="s">
        <v>2054</v>
      </c>
      <c r="G658" s="230"/>
      <c r="H658" s="233">
        <v>3.3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AT658" s="239" t="s">
        <v>219</v>
      </c>
      <c r="AU658" s="239" t="s">
        <v>85</v>
      </c>
      <c r="AV658" s="13" t="s">
        <v>85</v>
      </c>
      <c r="AW658" s="13" t="s">
        <v>39</v>
      </c>
      <c r="AX658" s="13" t="s">
        <v>76</v>
      </c>
      <c r="AY658" s="239" t="s">
        <v>211</v>
      </c>
    </row>
    <row r="659" spans="2:65" s="13" customFormat="1" ht="13.5">
      <c r="B659" s="229"/>
      <c r="C659" s="230"/>
      <c r="D659" s="219" t="s">
        <v>219</v>
      </c>
      <c r="E659" s="231" t="s">
        <v>21</v>
      </c>
      <c r="F659" s="232" t="s">
        <v>2055</v>
      </c>
      <c r="G659" s="230"/>
      <c r="H659" s="233">
        <v>1.1000000000000001</v>
      </c>
      <c r="I659" s="234"/>
      <c r="J659" s="230"/>
      <c r="K659" s="230"/>
      <c r="L659" s="235"/>
      <c r="M659" s="236"/>
      <c r="N659" s="237"/>
      <c r="O659" s="237"/>
      <c r="P659" s="237"/>
      <c r="Q659" s="237"/>
      <c r="R659" s="237"/>
      <c r="S659" s="237"/>
      <c r="T659" s="238"/>
      <c r="AT659" s="239" t="s">
        <v>219</v>
      </c>
      <c r="AU659" s="239" t="s">
        <v>85</v>
      </c>
      <c r="AV659" s="13" t="s">
        <v>85</v>
      </c>
      <c r="AW659" s="13" t="s">
        <v>39</v>
      </c>
      <c r="AX659" s="13" t="s">
        <v>76</v>
      </c>
      <c r="AY659" s="239" t="s">
        <v>211</v>
      </c>
    </row>
    <row r="660" spans="2:65" s="13" customFormat="1" ht="13.5">
      <c r="B660" s="229"/>
      <c r="C660" s="230"/>
      <c r="D660" s="219" t="s">
        <v>219</v>
      </c>
      <c r="E660" s="231" t="s">
        <v>21</v>
      </c>
      <c r="F660" s="232" t="s">
        <v>2056</v>
      </c>
      <c r="G660" s="230"/>
      <c r="H660" s="233">
        <v>0.69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AT660" s="239" t="s">
        <v>219</v>
      </c>
      <c r="AU660" s="239" t="s">
        <v>85</v>
      </c>
      <c r="AV660" s="13" t="s">
        <v>85</v>
      </c>
      <c r="AW660" s="13" t="s">
        <v>39</v>
      </c>
      <c r="AX660" s="13" t="s">
        <v>76</v>
      </c>
      <c r="AY660" s="239" t="s">
        <v>211</v>
      </c>
    </row>
    <row r="661" spans="2:65" s="13" customFormat="1" ht="13.5">
      <c r="B661" s="229"/>
      <c r="C661" s="230"/>
      <c r="D661" s="219" t="s">
        <v>219</v>
      </c>
      <c r="E661" s="231" t="s">
        <v>21</v>
      </c>
      <c r="F661" s="232" t="s">
        <v>2057</v>
      </c>
      <c r="G661" s="230"/>
      <c r="H661" s="233">
        <v>3.85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AT661" s="239" t="s">
        <v>219</v>
      </c>
      <c r="AU661" s="239" t="s">
        <v>85</v>
      </c>
      <c r="AV661" s="13" t="s">
        <v>85</v>
      </c>
      <c r="AW661" s="13" t="s">
        <v>39</v>
      </c>
      <c r="AX661" s="13" t="s">
        <v>76</v>
      </c>
      <c r="AY661" s="239" t="s">
        <v>211</v>
      </c>
    </row>
    <row r="662" spans="2:65" s="13" customFormat="1" ht="13.5">
      <c r="B662" s="229"/>
      <c r="C662" s="230"/>
      <c r="D662" s="219" t="s">
        <v>219</v>
      </c>
      <c r="E662" s="231" t="s">
        <v>21</v>
      </c>
      <c r="F662" s="232" t="s">
        <v>2058</v>
      </c>
      <c r="G662" s="230"/>
      <c r="H662" s="233">
        <v>63.57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AT662" s="239" t="s">
        <v>219</v>
      </c>
      <c r="AU662" s="239" t="s">
        <v>85</v>
      </c>
      <c r="AV662" s="13" t="s">
        <v>85</v>
      </c>
      <c r="AW662" s="13" t="s">
        <v>39</v>
      </c>
      <c r="AX662" s="13" t="s">
        <v>76</v>
      </c>
      <c r="AY662" s="239" t="s">
        <v>211</v>
      </c>
    </row>
    <row r="663" spans="2:65" s="13" customFormat="1" ht="13.5">
      <c r="B663" s="229"/>
      <c r="C663" s="230"/>
      <c r="D663" s="219" t="s">
        <v>219</v>
      </c>
      <c r="E663" s="231" t="s">
        <v>21</v>
      </c>
      <c r="F663" s="232" t="s">
        <v>2059</v>
      </c>
      <c r="G663" s="230"/>
      <c r="H663" s="233">
        <v>28.8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AT663" s="239" t="s">
        <v>219</v>
      </c>
      <c r="AU663" s="239" t="s">
        <v>85</v>
      </c>
      <c r="AV663" s="13" t="s">
        <v>85</v>
      </c>
      <c r="AW663" s="13" t="s">
        <v>39</v>
      </c>
      <c r="AX663" s="13" t="s">
        <v>76</v>
      </c>
      <c r="AY663" s="239" t="s">
        <v>211</v>
      </c>
    </row>
    <row r="664" spans="2:65" s="13" customFormat="1" ht="13.5">
      <c r="B664" s="229"/>
      <c r="C664" s="230"/>
      <c r="D664" s="219" t="s">
        <v>219</v>
      </c>
      <c r="E664" s="231" t="s">
        <v>21</v>
      </c>
      <c r="F664" s="232" t="s">
        <v>2060</v>
      </c>
      <c r="G664" s="230"/>
      <c r="H664" s="233">
        <v>10.7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AT664" s="239" t="s">
        <v>219</v>
      </c>
      <c r="AU664" s="239" t="s">
        <v>85</v>
      </c>
      <c r="AV664" s="13" t="s">
        <v>85</v>
      </c>
      <c r="AW664" s="13" t="s">
        <v>39</v>
      </c>
      <c r="AX664" s="13" t="s">
        <v>76</v>
      </c>
      <c r="AY664" s="239" t="s">
        <v>211</v>
      </c>
    </row>
    <row r="665" spans="2:65" s="13" customFormat="1" ht="13.5">
      <c r="B665" s="229"/>
      <c r="C665" s="230"/>
      <c r="D665" s="219" t="s">
        <v>219</v>
      </c>
      <c r="E665" s="231" t="s">
        <v>21</v>
      </c>
      <c r="F665" s="232" t="s">
        <v>2061</v>
      </c>
      <c r="G665" s="230"/>
      <c r="H665" s="233">
        <v>53.65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AT665" s="239" t="s">
        <v>219</v>
      </c>
      <c r="AU665" s="239" t="s">
        <v>85</v>
      </c>
      <c r="AV665" s="13" t="s">
        <v>85</v>
      </c>
      <c r="AW665" s="13" t="s">
        <v>39</v>
      </c>
      <c r="AX665" s="13" t="s">
        <v>76</v>
      </c>
      <c r="AY665" s="239" t="s">
        <v>211</v>
      </c>
    </row>
    <row r="666" spans="2:65" s="14" customFormat="1" ht="13.5">
      <c r="B666" s="240"/>
      <c r="C666" s="241"/>
      <c r="D666" s="219" t="s">
        <v>219</v>
      </c>
      <c r="E666" s="242" t="s">
        <v>21</v>
      </c>
      <c r="F666" s="243" t="s">
        <v>222</v>
      </c>
      <c r="G666" s="241"/>
      <c r="H666" s="244">
        <v>215.28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AT666" s="250" t="s">
        <v>219</v>
      </c>
      <c r="AU666" s="250" t="s">
        <v>85</v>
      </c>
      <c r="AV666" s="14" t="s">
        <v>93</v>
      </c>
      <c r="AW666" s="14" t="s">
        <v>39</v>
      </c>
      <c r="AX666" s="14" t="s">
        <v>76</v>
      </c>
      <c r="AY666" s="250" t="s">
        <v>211</v>
      </c>
    </row>
    <row r="667" spans="2:65" s="15" customFormat="1" ht="13.5">
      <c r="B667" s="251"/>
      <c r="C667" s="252"/>
      <c r="D667" s="262" t="s">
        <v>219</v>
      </c>
      <c r="E667" s="263" t="s">
        <v>21</v>
      </c>
      <c r="F667" s="264" t="s">
        <v>226</v>
      </c>
      <c r="G667" s="252"/>
      <c r="H667" s="265">
        <v>425.92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AT667" s="261" t="s">
        <v>219</v>
      </c>
      <c r="AU667" s="261" t="s">
        <v>85</v>
      </c>
      <c r="AV667" s="15" t="s">
        <v>100</v>
      </c>
      <c r="AW667" s="15" t="s">
        <v>39</v>
      </c>
      <c r="AX667" s="15" t="s">
        <v>83</v>
      </c>
      <c r="AY667" s="261" t="s">
        <v>211</v>
      </c>
    </row>
    <row r="668" spans="2:65" s="1" customFormat="1" ht="44.25" customHeight="1">
      <c r="B668" s="42"/>
      <c r="C668" s="205" t="s">
        <v>1237</v>
      </c>
      <c r="D668" s="205" t="s">
        <v>213</v>
      </c>
      <c r="E668" s="206" t="s">
        <v>686</v>
      </c>
      <c r="F668" s="207" t="s">
        <v>687</v>
      </c>
      <c r="G668" s="208" t="s">
        <v>235</v>
      </c>
      <c r="H668" s="209">
        <v>425.92</v>
      </c>
      <c r="I668" s="210"/>
      <c r="J668" s="211">
        <f>ROUND(I668*H668,2)</f>
        <v>0</v>
      </c>
      <c r="K668" s="207" t="s">
        <v>217</v>
      </c>
      <c r="L668" s="62"/>
      <c r="M668" s="212" t="s">
        <v>21</v>
      </c>
      <c r="N668" s="213" t="s">
        <v>47</v>
      </c>
      <c r="O668" s="43"/>
      <c r="P668" s="214">
        <f>O668*H668</f>
        <v>0</v>
      </c>
      <c r="Q668" s="214">
        <v>0</v>
      </c>
      <c r="R668" s="214">
        <f>Q668*H668</f>
        <v>0</v>
      </c>
      <c r="S668" s="214">
        <v>0</v>
      </c>
      <c r="T668" s="215">
        <f>S668*H668</f>
        <v>0</v>
      </c>
      <c r="AR668" s="25" t="s">
        <v>309</v>
      </c>
      <c r="AT668" s="25" t="s">
        <v>213</v>
      </c>
      <c r="AU668" s="25" t="s">
        <v>85</v>
      </c>
      <c r="AY668" s="25" t="s">
        <v>211</v>
      </c>
      <c r="BE668" s="216">
        <f>IF(N668="základní",J668,0)</f>
        <v>0</v>
      </c>
      <c r="BF668" s="216">
        <f>IF(N668="snížená",J668,0)</f>
        <v>0</v>
      </c>
      <c r="BG668" s="216">
        <f>IF(N668="zákl. přenesená",J668,0)</f>
        <v>0</v>
      </c>
      <c r="BH668" s="216">
        <f>IF(N668="sníž. přenesená",J668,0)</f>
        <v>0</v>
      </c>
      <c r="BI668" s="216">
        <f>IF(N668="nulová",J668,0)</f>
        <v>0</v>
      </c>
      <c r="BJ668" s="25" t="s">
        <v>83</v>
      </c>
      <c r="BK668" s="216">
        <f>ROUND(I668*H668,2)</f>
        <v>0</v>
      </c>
      <c r="BL668" s="25" t="s">
        <v>309</v>
      </c>
      <c r="BM668" s="25" t="s">
        <v>2361</v>
      </c>
    </row>
    <row r="669" spans="2:65" s="1" customFormat="1" ht="22.5" customHeight="1">
      <c r="B669" s="42"/>
      <c r="C669" s="268" t="s">
        <v>1241</v>
      </c>
      <c r="D669" s="268" t="s">
        <v>429</v>
      </c>
      <c r="E669" s="269" t="s">
        <v>690</v>
      </c>
      <c r="F669" s="270" t="s">
        <v>691</v>
      </c>
      <c r="G669" s="271" t="s">
        <v>235</v>
      </c>
      <c r="H669" s="272">
        <v>894.43200000000002</v>
      </c>
      <c r="I669" s="273"/>
      <c r="J669" s="274">
        <f>ROUND(I669*H669,2)</f>
        <v>0</v>
      </c>
      <c r="K669" s="270" t="s">
        <v>217</v>
      </c>
      <c r="L669" s="275"/>
      <c r="M669" s="276" t="s">
        <v>21</v>
      </c>
      <c r="N669" s="277" t="s">
        <v>47</v>
      </c>
      <c r="O669" s="43"/>
      <c r="P669" s="214">
        <f>O669*H669</f>
        <v>0</v>
      </c>
      <c r="Q669" s="214">
        <v>0</v>
      </c>
      <c r="R669" s="214">
        <f>Q669*H669</f>
        <v>0</v>
      </c>
      <c r="S669" s="214">
        <v>0</v>
      </c>
      <c r="T669" s="215">
        <f>S669*H669</f>
        <v>0</v>
      </c>
      <c r="AR669" s="25" t="s">
        <v>424</v>
      </c>
      <c r="AT669" s="25" t="s">
        <v>429</v>
      </c>
      <c r="AU669" s="25" t="s">
        <v>85</v>
      </c>
      <c r="AY669" s="25" t="s">
        <v>211</v>
      </c>
      <c r="BE669" s="216">
        <f>IF(N669="základní",J669,0)</f>
        <v>0</v>
      </c>
      <c r="BF669" s="216">
        <f>IF(N669="snížená",J669,0)</f>
        <v>0</v>
      </c>
      <c r="BG669" s="216">
        <f>IF(N669="zákl. přenesená",J669,0)</f>
        <v>0</v>
      </c>
      <c r="BH669" s="216">
        <f>IF(N669="sníž. přenesená",J669,0)</f>
        <v>0</v>
      </c>
      <c r="BI669" s="216">
        <f>IF(N669="nulová",J669,0)</f>
        <v>0</v>
      </c>
      <c r="BJ669" s="25" t="s">
        <v>83</v>
      </c>
      <c r="BK669" s="216">
        <f>ROUND(I669*H669,2)</f>
        <v>0</v>
      </c>
      <c r="BL669" s="25" t="s">
        <v>309</v>
      </c>
      <c r="BM669" s="25" t="s">
        <v>2362</v>
      </c>
    </row>
    <row r="670" spans="2:65" s="13" customFormat="1" ht="13.5">
      <c r="B670" s="229"/>
      <c r="C670" s="230"/>
      <c r="D670" s="219" t="s">
        <v>219</v>
      </c>
      <c r="E670" s="231" t="s">
        <v>21</v>
      </c>
      <c r="F670" s="232" t="s">
        <v>2363</v>
      </c>
      <c r="G670" s="230"/>
      <c r="H670" s="233">
        <v>851.84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AT670" s="239" t="s">
        <v>219</v>
      </c>
      <c r="AU670" s="239" t="s">
        <v>85</v>
      </c>
      <c r="AV670" s="13" t="s">
        <v>85</v>
      </c>
      <c r="AW670" s="13" t="s">
        <v>39</v>
      </c>
      <c r="AX670" s="13" t="s">
        <v>76</v>
      </c>
      <c r="AY670" s="239" t="s">
        <v>211</v>
      </c>
    </row>
    <row r="671" spans="2:65" s="15" customFormat="1" ht="13.5">
      <c r="B671" s="251"/>
      <c r="C671" s="252"/>
      <c r="D671" s="219" t="s">
        <v>219</v>
      </c>
      <c r="E671" s="253" t="s">
        <v>21</v>
      </c>
      <c r="F671" s="254" t="s">
        <v>226</v>
      </c>
      <c r="G671" s="252"/>
      <c r="H671" s="255">
        <v>851.84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AT671" s="261" t="s">
        <v>219</v>
      </c>
      <c r="AU671" s="261" t="s">
        <v>85</v>
      </c>
      <c r="AV671" s="15" t="s">
        <v>100</v>
      </c>
      <c r="AW671" s="15" t="s">
        <v>39</v>
      </c>
      <c r="AX671" s="15" t="s">
        <v>83</v>
      </c>
      <c r="AY671" s="261" t="s">
        <v>211</v>
      </c>
    </row>
    <row r="672" spans="2:65" s="13" customFormat="1" ht="13.5">
      <c r="B672" s="229"/>
      <c r="C672" s="230"/>
      <c r="D672" s="262" t="s">
        <v>219</v>
      </c>
      <c r="E672" s="230"/>
      <c r="F672" s="266" t="s">
        <v>2364</v>
      </c>
      <c r="G672" s="230"/>
      <c r="H672" s="267">
        <v>894.43200000000002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AT672" s="239" t="s">
        <v>219</v>
      </c>
      <c r="AU672" s="239" t="s">
        <v>85</v>
      </c>
      <c r="AV672" s="13" t="s">
        <v>85</v>
      </c>
      <c r="AW672" s="13" t="s">
        <v>6</v>
      </c>
      <c r="AX672" s="13" t="s">
        <v>83</v>
      </c>
      <c r="AY672" s="239" t="s">
        <v>211</v>
      </c>
    </row>
    <row r="673" spans="2:65" s="1" customFormat="1" ht="22.5" customHeight="1">
      <c r="B673" s="42"/>
      <c r="C673" s="205" t="s">
        <v>1245</v>
      </c>
      <c r="D673" s="205" t="s">
        <v>213</v>
      </c>
      <c r="E673" s="206" t="s">
        <v>696</v>
      </c>
      <c r="F673" s="207" t="s">
        <v>697</v>
      </c>
      <c r="G673" s="208" t="s">
        <v>235</v>
      </c>
      <c r="H673" s="209">
        <v>1378.24</v>
      </c>
      <c r="I673" s="210"/>
      <c r="J673" s="211">
        <f>ROUND(I673*H673,2)</f>
        <v>0</v>
      </c>
      <c r="K673" s="207" t="s">
        <v>217</v>
      </c>
      <c r="L673" s="62"/>
      <c r="M673" s="212" t="s">
        <v>21</v>
      </c>
      <c r="N673" s="213" t="s">
        <v>47</v>
      </c>
      <c r="O673" s="43"/>
      <c r="P673" s="214">
        <f>O673*H673</f>
        <v>0</v>
      </c>
      <c r="Q673" s="214">
        <v>2.0000000000000001E-4</v>
      </c>
      <c r="R673" s="214">
        <f>Q673*H673</f>
        <v>0.275648</v>
      </c>
      <c r="S673" s="214">
        <v>0</v>
      </c>
      <c r="T673" s="215">
        <f>S673*H673</f>
        <v>0</v>
      </c>
      <c r="AR673" s="25" t="s">
        <v>309</v>
      </c>
      <c r="AT673" s="25" t="s">
        <v>213</v>
      </c>
      <c r="AU673" s="25" t="s">
        <v>85</v>
      </c>
      <c r="AY673" s="25" t="s">
        <v>211</v>
      </c>
      <c r="BE673" s="216">
        <f>IF(N673="základní",J673,0)</f>
        <v>0</v>
      </c>
      <c r="BF673" s="216">
        <f>IF(N673="snížená",J673,0)</f>
        <v>0</v>
      </c>
      <c r="BG673" s="216">
        <f>IF(N673="zákl. přenesená",J673,0)</f>
        <v>0</v>
      </c>
      <c r="BH673" s="216">
        <f>IF(N673="sníž. přenesená",J673,0)</f>
        <v>0</v>
      </c>
      <c r="BI673" s="216">
        <f>IF(N673="nulová",J673,0)</f>
        <v>0</v>
      </c>
      <c r="BJ673" s="25" t="s">
        <v>83</v>
      </c>
      <c r="BK673" s="216">
        <f>ROUND(I673*H673,2)</f>
        <v>0</v>
      </c>
      <c r="BL673" s="25" t="s">
        <v>309</v>
      </c>
      <c r="BM673" s="25" t="s">
        <v>2365</v>
      </c>
    </row>
    <row r="674" spans="2:65" s="1" customFormat="1" ht="31.5" customHeight="1">
      <c r="B674" s="42"/>
      <c r="C674" s="205" t="s">
        <v>1249</v>
      </c>
      <c r="D674" s="205" t="s">
        <v>213</v>
      </c>
      <c r="E674" s="206" t="s">
        <v>700</v>
      </c>
      <c r="F674" s="207" t="s">
        <v>701</v>
      </c>
      <c r="G674" s="208" t="s">
        <v>235</v>
      </c>
      <c r="H674" s="209">
        <v>689.12</v>
      </c>
      <c r="I674" s="210"/>
      <c r="J674" s="211">
        <f>ROUND(I674*H674,2)</f>
        <v>0</v>
      </c>
      <c r="K674" s="207" t="s">
        <v>217</v>
      </c>
      <c r="L674" s="62"/>
      <c r="M674" s="212" t="s">
        <v>21</v>
      </c>
      <c r="N674" s="213" t="s">
        <v>47</v>
      </c>
      <c r="O674" s="43"/>
      <c r="P674" s="214">
        <f>O674*H674</f>
        <v>0</v>
      </c>
      <c r="Q674" s="214">
        <v>2.9E-4</v>
      </c>
      <c r="R674" s="214">
        <f>Q674*H674</f>
        <v>0.19984479999999999</v>
      </c>
      <c r="S674" s="214">
        <v>0</v>
      </c>
      <c r="T674" s="215">
        <f>S674*H674</f>
        <v>0</v>
      </c>
      <c r="AR674" s="25" t="s">
        <v>309</v>
      </c>
      <c r="AT674" s="25" t="s">
        <v>213</v>
      </c>
      <c r="AU674" s="25" t="s">
        <v>85</v>
      </c>
      <c r="AY674" s="25" t="s">
        <v>211</v>
      </c>
      <c r="BE674" s="216">
        <f>IF(N674="základní",J674,0)</f>
        <v>0</v>
      </c>
      <c r="BF674" s="216">
        <f>IF(N674="snížená",J674,0)</f>
        <v>0</v>
      </c>
      <c r="BG674" s="216">
        <f>IF(N674="zákl. přenesená",J674,0)</f>
        <v>0</v>
      </c>
      <c r="BH674" s="216">
        <f>IF(N674="sníž. přenesená",J674,0)</f>
        <v>0</v>
      </c>
      <c r="BI674" s="216">
        <f>IF(N674="nulová",J674,0)</f>
        <v>0</v>
      </c>
      <c r="BJ674" s="25" t="s">
        <v>83</v>
      </c>
      <c r="BK674" s="216">
        <f>ROUND(I674*H674,2)</f>
        <v>0</v>
      </c>
      <c r="BL674" s="25" t="s">
        <v>309</v>
      </c>
      <c r="BM674" s="25" t="s">
        <v>2366</v>
      </c>
    </row>
    <row r="675" spans="2:65" s="13" customFormat="1" ht="13.5">
      <c r="B675" s="229"/>
      <c r="C675" s="230"/>
      <c r="D675" s="262" t="s">
        <v>219</v>
      </c>
      <c r="E675" s="285" t="s">
        <v>21</v>
      </c>
      <c r="F675" s="266" t="s">
        <v>2367</v>
      </c>
      <c r="G675" s="230"/>
      <c r="H675" s="267">
        <v>689.12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AT675" s="239" t="s">
        <v>219</v>
      </c>
      <c r="AU675" s="239" t="s">
        <v>85</v>
      </c>
      <c r="AV675" s="13" t="s">
        <v>85</v>
      </c>
      <c r="AW675" s="13" t="s">
        <v>39</v>
      </c>
      <c r="AX675" s="13" t="s">
        <v>83</v>
      </c>
      <c r="AY675" s="239" t="s">
        <v>211</v>
      </c>
    </row>
    <row r="676" spans="2:65" s="1" customFormat="1" ht="31.5" customHeight="1">
      <c r="B676" s="42"/>
      <c r="C676" s="205" t="s">
        <v>1253</v>
      </c>
      <c r="D676" s="205" t="s">
        <v>213</v>
      </c>
      <c r="E676" s="206" t="s">
        <v>2368</v>
      </c>
      <c r="F676" s="207" t="s">
        <v>2369</v>
      </c>
      <c r="G676" s="208" t="s">
        <v>235</v>
      </c>
      <c r="H676" s="209">
        <v>344.56</v>
      </c>
      <c r="I676" s="210"/>
      <c r="J676" s="211">
        <f>ROUND(I676*H676,2)</f>
        <v>0</v>
      </c>
      <c r="K676" s="207" t="s">
        <v>217</v>
      </c>
      <c r="L676" s="62"/>
      <c r="M676" s="212" t="s">
        <v>21</v>
      </c>
      <c r="N676" s="213" t="s">
        <v>47</v>
      </c>
      <c r="O676" s="43"/>
      <c r="P676" s="214">
        <f>O676*H676</f>
        <v>0</v>
      </c>
      <c r="Q676" s="214">
        <v>1.0000000000000001E-5</v>
      </c>
      <c r="R676" s="214">
        <f>Q676*H676</f>
        <v>3.4456000000000005E-3</v>
      </c>
      <c r="S676" s="214">
        <v>0</v>
      </c>
      <c r="T676" s="215">
        <f>S676*H676</f>
        <v>0</v>
      </c>
      <c r="AR676" s="25" t="s">
        <v>309</v>
      </c>
      <c r="AT676" s="25" t="s">
        <v>213</v>
      </c>
      <c r="AU676" s="25" t="s">
        <v>85</v>
      </c>
      <c r="AY676" s="25" t="s">
        <v>211</v>
      </c>
      <c r="BE676" s="216">
        <f>IF(N676="základní",J676,0)</f>
        <v>0</v>
      </c>
      <c r="BF676" s="216">
        <f>IF(N676="snížená",J676,0)</f>
        <v>0</v>
      </c>
      <c r="BG676" s="216">
        <f>IF(N676="zákl. přenesená",J676,0)</f>
        <v>0</v>
      </c>
      <c r="BH676" s="216">
        <f>IF(N676="sníž. přenesená",J676,0)</f>
        <v>0</v>
      </c>
      <c r="BI676" s="216">
        <f>IF(N676="nulová",J676,0)</f>
        <v>0</v>
      </c>
      <c r="BJ676" s="25" t="s">
        <v>83</v>
      </c>
      <c r="BK676" s="216">
        <f>ROUND(I676*H676,2)</f>
        <v>0</v>
      </c>
      <c r="BL676" s="25" t="s">
        <v>309</v>
      </c>
      <c r="BM676" s="25" t="s">
        <v>2370</v>
      </c>
    </row>
    <row r="677" spans="2:65" s="13" customFormat="1" ht="13.5">
      <c r="B677" s="229"/>
      <c r="C677" s="230"/>
      <c r="D677" s="262" t="s">
        <v>219</v>
      </c>
      <c r="E677" s="285" t="s">
        <v>21</v>
      </c>
      <c r="F677" s="266" t="s">
        <v>2371</v>
      </c>
      <c r="G677" s="230"/>
      <c r="H677" s="267">
        <v>344.56</v>
      </c>
      <c r="I677" s="234"/>
      <c r="J677" s="230"/>
      <c r="K677" s="230"/>
      <c r="L677" s="235"/>
      <c r="M677" s="236"/>
      <c r="N677" s="237"/>
      <c r="O677" s="237"/>
      <c r="P677" s="237"/>
      <c r="Q677" s="237"/>
      <c r="R677" s="237"/>
      <c r="S677" s="237"/>
      <c r="T677" s="238"/>
      <c r="AT677" s="239" t="s">
        <v>219</v>
      </c>
      <c r="AU677" s="239" t="s">
        <v>85</v>
      </c>
      <c r="AV677" s="13" t="s">
        <v>85</v>
      </c>
      <c r="AW677" s="13" t="s">
        <v>39</v>
      </c>
      <c r="AX677" s="13" t="s">
        <v>83</v>
      </c>
      <c r="AY677" s="239" t="s">
        <v>211</v>
      </c>
    </row>
    <row r="678" spans="2:65" s="1" customFormat="1" ht="31.5" customHeight="1">
      <c r="B678" s="42"/>
      <c r="C678" s="205" t="s">
        <v>1269</v>
      </c>
      <c r="D678" s="205" t="s">
        <v>213</v>
      </c>
      <c r="E678" s="206" t="s">
        <v>2372</v>
      </c>
      <c r="F678" s="207" t="s">
        <v>2373</v>
      </c>
      <c r="G678" s="208" t="s">
        <v>235</v>
      </c>
      <c r="H678" s="209">
        <v>344.56</v>
      </c>
      <c r="I678" s="210"/>
      <c r="J678" s="211">
        <f>ROUND(I678*H678,2)</f>
        <v>0</v>
      </c>
      <c r="K678" s="207" t="s">
        <v>217</v>
      </c>
      <c r="L678" s="62"/>
      <c r="M678" s="212" t="s">
        <v>21</v>
      </c>
      <c r="N678" s="213" t="s">
        <v>47</v>
      </c>
      <c r="O678" s="43"/>
      <c r="P678" s="214">
        <f>O678*H678</f>
        <v>0</v>
      </c>
      <c r="Q678" s="214">
        <v>1.0000000000000001E-5</v>
      </c>
      <c r="R678" s="214">
        <f>Q678*H678</f>
        <v>3.4456000000000005E-3</v>
      </c>
      <c r="S678" s="214">
        <v>0</v>
      </c>
      <c r="T678" s="215">
        <f>S678*H678</f>
        <v>0</v>
      </c>
      <c r="AR678" s="25" t="s">
        <v>309</v>
      </c>
      <c r="AT678" s="25" t="s">
        <v>213</v>
      </c>
      <c r="AU678" s="25" t="s">
        <v>85</v>
      </c>
      <c r="AY678" s="25" t="s">
        <v>211</v>
      </c>
      <c r="BE678" s="216">
        <f>IF(N678="základní",J678,0)</f>
        <v>0</v>
      </c>
      <c r="BF678" s="216">
        <f>IF(N678="snížená",J678,0)</f>
        <v>0</v>
      </c>
      <c r="BG678" s="216">
        <f>IF(N678="zákl. přenesená",J678,0)</f>
        <v>0</v>
      </c>
      <c r="BH678" s="216">
        <f>IF(N678="sníž. přenesená",J678,0)</f>
        <v>0</v>
      </c>
      <c r="BI678" s="216">
        <f>IF(N678="nulová",J678,0)</f>
        <v>0</v>
      </c>
      <c r="BJ678" s="25" t="s">
        <v>83</v>
      </c>
      <c r="BK678" s="216">
        <f>ROUND(I678*H678,2)</f>
        <v>0</v>
      </c>
      <c r="BL678" s="25" t="s">
        <v>309</v>
      </c>
      <c r="BM678" s="25" t="s">
        <v>2374</v>
      </c>
    </row>
    <row r="679" spans="2:65" s="13" customFormat="1" ht="13.5">
      <c r="B679" s="229"/>
      <c r="C679" s="230"/>
      <c r="D679" s="219" t="s">
        <v>219</v>
      </c>
      <c r="E679" s="231" t="s">
        <v>21</v>
      </c>
      <c r="F679" s="232" t="s">
        <v>2371</v>
      </c>
      <c r="G679" s="230"/>
      <c r="H679" s="233">
        <v>344.56</v>
      </c>
      <c r="I679" s="234"/>
      <c r="J679" s="230"/>
      <c r="K679" s="230"/>
      <c r="L679" s="235"/>
      <c r="M679" s="288"/>
      <c r="N679" s="289"/>
      <c r="O679" s="289"/>
      <c r="P679" s="289"/>
      <c r="Q679" s="289"/>
      <c r="R679" s="289"/>
      <c r="S679" s="289"/>
      <c r="T679" s="290"/>
      <c r="AT679" s="239" t="s">
        <v>219</v>
      </c>
      <c r="AU679" s="239" t="s">
        <v>85</v>
      </c>
      <c r="AV679" s="13" t="s">
        <v>85</v>
      </c>
      <c r="AW679" s="13" t="s">
        <v>39</v>
      </c>
      <c r="AX679" s="13" t="s">
        <v>83</v>
      </c>
      <c r="AY679" s="239" t="s">
        <v>211</v>
      </c>
    </row>
    <row r="680" spans="2:65" s="1" customFormat="1" ht="6.95" customHeight="1">
      <c r="B680" s="57"/>
      <c r="C680" s="58"/>
      <c r="D680" s="58"/>
      <c r="E680" s="58"/>
      <c r="F680" s="58"/>
      <c r="G680" s="58"/>
      <c r="H680" s="58"/>
      <c r="I680" s="149"/>
      <c r="J680" s="58"/>
      <c r="K680" s="58"/>
      <c r="L680" s="62"/>
    </row>
  </sheetData>
  <sheetProtection password="CC35" sheet="1" objects="1" scenarios="1" formatCells="0" formatColumns="0" formatRows="0" sort="0" autoFilter="0"/>
  <autoFilter ref="C102:K679"/>
  <mergeCells count="15">
    <mergeCell ref="E93:H93"/>
    <mergeCell ref="E91:H91"/>
    <mergeCell ref="E95:H95"/>
    <mergeCell ref="G1:H1"/>
    <mergeCell ref="L2:V2"/>
    <mergeCell ref="E49:H49"/>
    <mergeCell ref="E53:H53"/>
    <mergeCell ref="E51:H51"/>
    <mergeCell ref="E55:H55"/>
    <mergeCell ref="E89:H89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10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130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1997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2375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ROUND(J96,2)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ROUND(SUM(BE96:BE153), 2)</f>
        <v>0</v>
      </c>
      <c r="G34" s="43"/>
      <c r="H34" s="43"/>
      <c r="I34" s="141">
        <v>0.21</v>
      </c>
      <c r="J34" s="140">
        <f>ROUND(ROUND((SUM(BE96:BE153)),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ROUND(SUM(BF96:BF153), 2)</f>
        <v>0</v>
      </c>
      <c r="G35" s="43"/>
      <c r="H35" s="43"/>
      <c r="I35" s="141">
        <v>0.15</v>
      </c>
      <c r="J35" s="140">
        <f>ROUND(ROUND((SUM(BF96:BF153)),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ROUND(SUM(BG96:BG153),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ROUND(SUM(BH96:BH153),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ROUND(SUM(BI96:BI153),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1997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2_04_4.1 - Zařízení pro vytápění staveb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J96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J97</f>
        <v>0</v>
      </c>
      <c r="K65" s="165"/>
    </row>
    <row r="66" spans="2:12" s="9" customFormat="1" ht="19.899999999999999" customHeight="1">
      <c r="B66" s="166"/>
      <c r="C66" s="167"/>
      <c r="D66" s="168" t="s">
        <v>184</v>
      </c>
      <c r="E66" s="169"/>
      <c r="F66" s="169"/>
      <c r="G66" s="169"/>
      <c r="H66" s="169"/>
      <c r="I66" s="170"/>
      <c r="J66" s="171">
        <f>J98</f>
        <v>0</v>
      </c>
      <c r="K66" s="172"/>
    </row>
    <row r="67" spans="2:12" s="8" customFormat="1" ht="24.95" customHeight="1">
      <c r="B67" s="159"/>
      <c r="C67" s="160"/>
      <c r="D67" s="161" t="s">
        <v>186</v>
      </c>
      <c r="E67" s="162"/>
      <c r="F67" s="162"/>
      <c r="G67" s="162"/>
      <c r="H67" s="162"/>
      <c r="I67" s="163"/>
      <c r="J67" s="164">
        <f>J103</f>
        <v>0</v>
      </c>
      <c r="K67" s="165"/>
    </row>
    <row r="68" spans="2:12" s="9" customFormat="1" ht="19.899999999999999" customHeight="1">
      <c r="B68" s="166"/>
      <c r="C68" s="167"/>
      <c r="D68" s="168" t="s">
        <v>705</v>
      </c>
      <c r="E68" s="169"/>
      <c r="F68" s="169"/>
      <c r="G68" s="169"/>
      <c r="H68" s="169"/>
      <c r="I68" s="170"/>
      <c r="J68" s="171">
        <f>J104</f>
        <v>0</v>
      </c>
      <c r="K68" s="172"/>
    </row>
    <row r="69" spans="2:12" s="9" customFormat="1" ht="19.899999999999999" customHeight="1">
      <c r="B69" s="166"/>
      <c r="C69" s="167"/>
      <c r="D69" s="168" t="s">
        <v>706</v>
      </c>
      <c r="E69" s="169"/>
      <c r="F69" s="169"/>
      <c r="G69" s="169"/>
      <c r="H69" s="169"/>
      <c r="I69" s="170"/>
      <c r="J69" s="171">
        <f>J108</f>
        <v>0</v>
      </c>
      <c r="K69" s="172"/>
    </row>
    <row r="70" spans="2:12" s="9" customFormat="1" ht="19.899999999999999" customHeight="1">
      <c r="B70" s="166"/>
      <c r="C70" s="167"/>
      <c r="D70" s="168" t="s">
        <v>707</v>
      </c>
      <c r="E70" s="169"/>
      <c r="F70" s="169"/>
      <c r="G70" s="169"/>
      <c r="H70" s="169"/>
      <c r="I70" s="170"/>
      <c r="J70" s="171">
        <f>J114</f>
        <v>0</v>
      </c>
      <c r="K70" s="172"/>
    </row>
    <row r="71" spans="2:12" s="9" customFormat="1" ht="19.899999999999999" customHeight="1">
      <c r="B71" s="166"/>
      <c r="C71" s="167"/>
      <c r="D71" s="168" t="s">
        <v>708</v>
      </c>
      <c r="E71" s="169"/>
      <c r="F71" s="169"/>
      <c r="G71" s="169"/>
      <c r="H71" s="169"/>
      <c r="I71" s="170"/>
      <c r="J71" s="171">
        <f>J118</f>
        <v>0</v>
      </c>
      <c r="K71" s="172"/>
    </row>
    <row r="72" spans="2:12" s="9" customFormat="1" ht="19.899999999999999" customHeight="1">
      <c r="B72" s="166"/>
      <c r="C72" s="167"/>
      <c r="D72" s="168" t="s">
        <v>709</v>
      </c>
      <c r="E72" s="169"/>
      <c r="F72" s="169"/>
      <c r="G72" s="169"/>
      <c r="H72" s="169"/>
      <c r="I72" s="170"/>
      <c r="J72" s="171">
        <f>J134</f>
        <v>0</v>
      </c>
      <c r="K72" s="172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28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9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52"/>
      <c r="J78" s="61"/>
      <c r="K78" s="61"/>
      <c r="L78" s="62"/>
    </row>
    <row r="79" spans="2:12" s="1" customFormat="1" ht="36.950000000000003" customHeight="1">
      <c r="B79" s="42"/>
      <c r="C79" s="63" t="s">
        <v>195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6.95" customHeight="1">
      <c r="B80" s="42"/>
      <c r="C80" s="64"/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14.45" customHeight="1">
      <c r="B81" s="42"/>
      <c r="C81" s="66" t="s">
        <v>18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22.5" customHeight="1">
      <c r="B82" s="42"/>
      <c r="C82" s="64"/>
      <c r="D82" s="64"/>
      <c r="E82" s="419" t="str">
        <f>E7</f>
        <v>Beroun, MŠ Pod Homolkou - technické instalace</v>
      </c>
      <c r="F82" s="420"/>
      <c r="G82" s="420"/>
      <c r="H82" s="420"/>
      <c r="I82" s="173"/>
      <c r="J82" s="64"/>
      <c r="K82" s="64"/>
      <c r="L82" s="62"/>
    </row>
    <row r="83" spans="2:63">
      <c r="B83" s="29"/>
      <c r="C83" s="66" t="s">
        <v>167</v>
      </c>
      <c r="D83" s="174"/>
      <c r="E83" s="174"/>
      <c r="F83" s="174"/>
      <c r="G83" s="174"/>
      <c r="H83" s="174"/>
      <c r="J83" s="174"/>
      <c r="K83" s="174"/>
      <c r="L83" s="175"/>
    </row>
    <row r="84" spans="2:63" ht="22.5" customHeight="1">
      <c r="B84" s="29"/>
      <c r="C84" s="174"/>
      <c r="D84" s="174"/>
      <c r="E84" s="419" t="s">
        <v>168</v>
      </c>
      <c r="F84" s="423"/>
      <c r="G84" s="423"/>
      <c r="H84" s="423"/>
      <c r="J84" s="174"/>
      <c r="K84" s="174"/>
      <c r="L84" s="175"/>
    </row>
    <row r="85" spans="2:63">
      <c r="B85" s="29"/>
      <c r="C85" s="66" t="s">
        <v>169</v>
      </c>
      <c r="D85" s="174"/>
      <c r="E85" s="174"/>
      <c r="F85" s="174"/>
      <c r="G85" s="174"/>
      <c r="H85" s="174"/>
      <c r="J85" s="174"/>
      <c r="K85" s="174"/>
      <c r="L85" s="175"/>
    </row>
    <row r="86" spans="2:63" s="1" customFormat="1" ht="22.5" customHeight="1">
      <c r="B86" s="42"/>
      <c r="C86" s="64"/>
      <c r="D86" s="64"/>
      <c r="E86" s="421" t="s">
        <v>1997</v>
      </c>
      <c r="F86" s="422"/>
      <c r="G86" s="422"/>
      <c r="H86" s="422"/>
      <c r="I86" s="173"/>
      <c r="J86" s="64"/>
      <c r="K86" s="64"/>
      <c r="L86" s="62"/>
    </row>
    <row r="87" spans="2:63" s="1" customFormat="1" ht="14.45" customHeight="1">
      <c r="B87" s="42"/>
      <c r="C87" s="66" t="s">
        <v>171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23.25" customHeight="1">
      <c r="B88" s="42"/>
      <c r="C88" s="64"/>
      <c r="D88" s="64"/>
      <c r="E88" s="390" t="str">
        <f>E13</f>
        <v>2_04_4.1 - Zařízení pro vytápění staveb</v>
      </c>
      <c r="F88" s="422"/>
      <c r="G88" s="422"/>
      <c r="H88" s="422"/>
      <c r="I88" s="173"/>
      <c r="J88" s="64"/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8" customHeight="1">
      <c r="B90" s="42"/>
      <c r="C90" s="66" t="s">
        <v>23</v>
      </c>
      <c r="D90" s="64"/>
      <c r="E90" s="64"/>
      <c r="F90" s="176" t="str">
        <f>F16</f>
        <v>Beroun</v>
      </c>
      <c r="G90" s="64"/>
      <c r="H90" s="64"/>
      <c r="I90" s="177" t="s">
        <v>25</v>
      </c>
      <c r="J90" s="74" t="str">
        <f>IF(J16="","",J16)</f>
        <v>21. 3. 2017</v>
      </c>
      <c r="K90" s="64"/>
      <c r="L90" s="62"/>
    </row>
    <row r="91" spans="2:63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" customFormat="1">
      <c r="B92" s="42"/>
      <c r="C92" s="66" t="s">
        <v>27</v>
      </c>
      <c r="D92" s="64"/>
      <c r="E92" s="64"/>
      <c r="F92" s="176" t="str">
        <f>E19</f>
        <v>Město Beroun</v>
      </c>
      <c r="G92" s="64"/>
      <c r="H92" s="64"/>
      <c r="I92" s="177" t="s">
        <v>35</v>
      </c>
      <c r="J92" s="176" t="str">
        <f>E25</f>
        <v>SPECTA, s.r.o.</v>
      </c>
      <c r="K92" s="64"/>
      <c r="L92" s="62"/>
    </row>
    <row r="93" spans="2:63" s="1" customFormat="1" ht="14.45" customHeight="1">
      <c r="B93" s="42"/>
      <c r="C93" s="66" t="s">
        <v>33</v>
      </c>
      <c r="D93" s="64"/>
      <c r="E93" s="64"/>
      <c r="F93" s="176" t="str">
        <f>IF(E22="","",E22)</f>
        <v/>
      </c>
      <c r="G93" s="64"/>
      <c r="H93" s="64"/>
      <c r="I93" s="173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63" s="10" customFormat="1" ht="29.25" customHeight="1">
      <c r="B95" s="178"/>
      <c r="C95" s="179" t="s">
        <v>196</v>
      </c>
      <c r="D95" s="180" t="s">
        <v>61</v>
      </c>
      <c r="E95" s="180" t="s">
        <v>57</v>
      </c>
      <c r="F95" s="180" t="s">
        <v>197</v>
      </c>
      <c r="G95" s="180" t="s">
        <v>198</v>
      </c>
      <c r="H95" s="180" t="s">
        <v>199</v>
      </c>
      <c r="I95" s="181" t="s">
        <v>200</v>
      </c>
      <c r="J95" s="180" t="s">
        <v>175</v>
      </c>
      <c r="K95" s="182" t="s">
        <v>201</v>
      </c>
      <c r="L95" s="183"/>
      <c r="M95" s="82" t="s">
        <v>202</v>
      </c>
      <c r="N95" s="83" t="s">
        <v>46</v>
      </c>
      <c r="O95" s="83" t="s">
        <v>203</v>
      </c>
      <c r="P95" s="83" t="s">
        <v>204</v>
      </c>
      <c r="Q95" s="83" t="s">
        <v>205</v>
      </c>
      <c r="R95" s="83" t="s">
        <v>206</v>
      </c>
      <c r="S95" s="83" t="s">
        <v>207</v>
      </c>
      <c r="T95" s="84" t="s">
        <v>208</v>
      </c>
    </row>
    <row r="96" spans="2:63" s="1" customFormat="1" ht="29.25" customHeight="1">
      <c r="B96" s="42"/>
      <c r="C96" s="88" t="s">
        <v>176</v>
      </c>
      <c r="D96" s="64"/>
      <c r="E96" s="64"/>
      <c r="F96" s="64"/>
      <c r="G96" s="64"/>
      <c r="H96" s="64"/>
      <c r="I96" s="173"/>
      <c r="J96" s="184">
        <f>BK96</f>
        <v>0</v>
      </c>
      <c r="K96" s="64"/>
      <c r="L96" s="62"/>
      <c r="M96" s="85"/>
      <c r="N96" s="86"/>
      <c r="O96" s="86"/>
      <c r="P96" s="185">
        <f>P97+P103</f>
        <v>0</v>
      </c>
      <c r="Q96" s="86"/>
      <c r="R96" s="185">
        <f>R97+R103</f>
        <v>0</v>
      </c>
      <c r="S96" s="86"/>
      <c r="T96" s="186">
        <f>T97+T103</f>
        <v>0</v>
      </c>
      <c r="AT96" s="25" t="s">
        <v>75</v>
      </c>
      <c r="AU96" s="25" t="s">
        <v>177</v>
      </c>
      <c r="BK96" s="187">
        <f>BK97+BK103</f>
        <v>0</v>
      </c>
    </row>
    <row r="97" spans="2:65" s="11" customFormat="1" ht="37.35" customHeight="1">
      <c r="B97" s="188"/>
      <c r="C97" s="189"/>
      <c r="D97" s="190" t="s">
        <v>75</v>
      </c>
      <c r="E97" s="191" t="s">
        <v>209</v>
      </c>
      <c r="F97" s="191" t="s">
        <v>210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83</v>
      </c>
      <c r="AT97" s="200" t="s">
        <v>75</v>
      </c>
      <c r="AU97" s="200" t="s">
        <v>76</v>
      </c>
      <c r="AY97" s="199" t="s">
        <v>211</v>
      </c>
      <c r="BK97" s="201">
        <f>BK98</f>
        <v>0</v>
      </c>
    </row>
    <row r="98" spans="2:65" s="11" customFormat="1" ht="19.899999999999999" customHeight="1">
      <c r="B98" s="188"/>
      <c r="C98" s="189"/>
      <c r="D98" s="202" t="s">
        <v>75</v>
      </c>
      <c r="E98" s="203" t="s">
        <v>399</v>
      </c>
      <c r="F98" s="203" t="s">
        <v>400</v>
      </c>
      <c r="G98" s="189"/>
      <c r="H98" s="189"/>
      <c r="I98" s="192"/>
      <c r="J98" s="204">
        <f>BK98</f>
        <v>0</v>
      </c>
      <c r="K98" s="189"/>
      <c r="L98" s="194"/>
      <c r="M98" s="195"/>
      <c r="N98" s="196"/>
      <c r="O98" s="196"/>
      <c r="P98" s="197">
        <f>SUM(P99:P102)</f>
        <v>0</v>
      </c>
      <c r="Q98" s="196"/>
      <c r="R98" s="197">
        <f>SUM(R99:R102)</f>
        <v>0</v>
      </c>
      <c r="S98" s="196"/>
      <c r="T98" s="198">
        <f>SUM(T99:T102)</f>
        <v>0</v>
      </c>
      <c r="AR98" s="199" t="s">
        <v>83</v>
      </c>
      <c r="AT98" s="200" t="s">
        <v>75</v>
      </c>
      <c r="AU98" s="200" t="s">
        <v>83</v>
      </c>
      <c r="AY98" s="199" t="s">
        <v>211</v>
      </c>
      <c r="BK98" s="201">
        <f>SUM(BK99:BK102)</f>
        <v>0</v>
      </c>
    </row>
    <row r="99" spans="2:65" s="1" customFormat="1" ht="22.5" customHeight="1">
      <c r="B99" s="42"/>
      <c r="C99" s="205" t="s">
        <v>83</v>
      </c>
      <c r="D99" s="205" t="s">
        <v>213</v>
      </c>
      <c r="E99" s="206" t="s">
        <v>710</v>
      </c>
      <c r="F99" s="207" t="s">
        <v>412</v>
      </c>
      <c r="G99" s="208" t="s">
        <v>245</v>
      </c>
      <c r="H99" s="209">
        <v>3.9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47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100</v>
      </c>
      <c r="AT99" s="25" t="s">
        <v>213</v>
      </c>
      <c r="AU99" s="25" t="s">
        <v>85</v>
      </c>
      <c r="AY99" s="25" t="s">
        <v>211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83</v>
      </c>
      <c r="BK99" s="216">
        <f>ROUND(I99*H99,2)</f>
        <v>0</v>
      </c>
      <c r="BL99" s="25" t="s">
        <v>100</v>
      </c>
      <c r="BM99" s="25" t="s">
        <v>2376</v>
      </c>
    </row>
    <row r="100" spans="2:65" s="1" customFormat="1" ht="31.5" customHeight="1">
      <c r="B100" s="42"/>
      <c r="C100" s="205" t="s">
        <v>85</v>
      </c>
      <c r="D100" s="205" t="s">
        <v>213</v>
      </c>
      <c r="E100" s="206" t="s">
        <v>402</v>
      </c>
      <c r="F100" s="207" t="s">
        <v>403</v>
      </c>
      <c r="G100" s="208" t="s">
        <v>245</v>
      </c>
      <c r="H100" s="209">
        <v>3.9</v>
      </c>
      <c r="I100" s="210"/>
      <c r="J100" s="211">
        <f>ROUND(I100*H100,2)</f>
        <v>0</v>
      </c>
      <c r="K100" s="207" t="s">
        <v>217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100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100</v>
      </c>
      <c r="BM100" s="25" t="s">
        <v>2377</v>
      </c>
    </row>
    <row r="101" spans="2:65" s="1" customFormat="1" ht="31.5" customHeight="1">
      <c r="B101" s="42"/>
      <c r="C101" s="205" t="s">
        <v>93</v>
      </c>
      <c r="D101" s="205" t="s">
        <v>213</v>
      </c>
      <c r="E101" s="206" t="s">
        <v>406</v>
      </c>
      <c r="F101" s="207" t="s">
        <v>407</v>
      </c>
      <c r="G101" s="208" t="s">
        <v>245</v>
      </c>
      <c r="H101" s="209">
        <v>54.6</v>
      </c>
      <c r="I101" s="210"/>
      <c r="J101" s="211">
        <f>ROUND(I101*H101,2)</f>
        <v>0</v>
      </c>
      <c r="K101" s="207" t="s">
        <v>217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100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100</v>
      </c>
      <c r="BM101" s="25" t="s">
        <v>2378</v>
      </c>
    </row>
    <row r="102" spans="2:65" s="13" customFormat="1" ht="13.5">
      <c r="B102" s="229"/>
      <c r="C102" s="230"/>
      <c r="D102" s="219" t="s">
        <v>219</v>
      </c>
      <c r="E102" s="230"/>
      <c r="F102" s="232" t="s">
        <v>2379</v>
      </c>
      <c r="G102" s="230"/>
      <c r="H102" s="233">
        <v>54.6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219</v>
      </c>
      <c r="AU102" s="239" t="s">
        <v>85</v>
      </c>
      <c r="AV102" s="13" t="s">
        <v>85</v>
      </c>
      <c r="AW102" s="13" t="s">
        <v>6</v>
      </c>
      <c r="AX102" s="13" t="s">
        <v>83</v>
      </c>
      <c r="AY102" s="239" t="s">
        <v>211</v>
      </c>
    </row>
    <row r="103" spans="2:65" s="11" customFormat="1" ht="37.35" customHeight="1">
      <c r="B103" s="188"/>
      <c r="C103" s="189"/>
      <c r="D103" s="190" t="s">
        <v>75</v>
      </c>
      <c r="E103" s="191" t="s">
        <v>420</v>
      </c>
      <c r="F103" s="191" t="s">
        <v>421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P104+P108+P114+P118+P134</f>
        <v>0</v>
      </c>
      <c r="Q103" s="196"/>
      <c r="R103" s="197">
        <f>R104+R108+R114+R118+R134</f>
        <v>0</v>
      </c>
      <c r="S103" s="196"/>
      <c r="T103" s="198">
        <f>T104+T108+T114+T118+T134</f>
        <v>0</v>
      </c>
      <c r="AR103" s="199" t="s">
        <v>85</v>
      </c>
      <c r="AT103" s="200" t="s">
        <v>75</v>
      </c>
      <c r="AU103" s="200" t="s">
        <v>76</v>
      </c>
      <c r="AY103" s="199" t="s">
        <v>211</v>
      </c>
      <c r="BK103" s="201">
        <f>BK104+BK108+BK114+BK118+BK134</f>
        <v>0</v>
      </c>
    </row>
    <row r="104" spans="2:65" s="11" customFormat="1" ht="19.899999999999999" customHeight="1">
      <c r="B104" s="188"/>
      <c r="C104" s="189"/>
      <c r="D104" s="202" t="s">
        <v>75</v>
      </c>
      <c r="E104" s="203" t="s">
        <v>715</v>
      </c>
      <c r="F104" s="203" t="s">
        <v>716</v>
      </c>
      <c r="G104" s="189"/>
      <c r="H104" s="189"/>
      <c r="I104" s="192"/>
      <c r="J104" s="204">
        <f>BK104</f>
        <v>0</v>
      </c>
      <c r="K104" s="189"/>
      <c r="L104" s="194"/>
      <c r="M104" s="195"/>
      <c r="N104" s="196"/>
      <c r="O104" s="196"/>
      <c r="P104" s="197">
        <f>SUM(P105:P107)</f>
        <v>0</v>
      </c>
      <c r="Q104" s="196"/>
      <c r="R104" s="197">
        <f>SUM(R105:R107)</f>
        <v>0</v>
      </c>
      <c r="S104" s="196"/>
      <c r="T104" s="198">
        <f>SUM(T105:T107)</f>
        <v>0</v>
      </c>
      <c r="AR104" s="199" t="s">
        <v>85</v>
      </c>
      <c r="AT104" s="200" t="s">
        <v>75</v>
      </c>
      <c r="AU104" s="200" t="s">
        <v>83</v>
      </c>
      <c r="AY104" s="199" t="s">
        <v>211</v>
      </c>
      <c r="BK104" s="201">
        <f>SUM(BK105:BK107)</f>
        <v>0</v>
      </c>
    </row>
    <row r="105" spans="2:65" s="1" customFormat="1" ht="22.5" customHeight="1">
      <c r="B105" s="42"/>
      <c r="C105" s="205" t="s">
        <v>100</v>
      </c>
      <c r="D105" s="205" t="s">
        <v>213</v>
      </c>
      <c r="E105" s="206" t="s">
        <v>717</v>
      </c>
      <c r="F105" s="207" t="s">
        <v>718</v>
      </c>
      <c r="G105" s="208" t="s">
        <v>719</v>
      </c>
      <c r="H105" s="209">
        <v>630</v>
      </c>
      <c r="I105" s="210"/>
      <c r="J105" s="211">
        <f>ROUND(I105*H105,2)</f>
        <v>0</v>
      </c>
      <c r="K105" s="207" t="s">
        <v>21</v>
      </c>
      <c r="L105" s="62"/>
      <c r="M105" s="212" t="s">
        <v>21</v>
      </c>
      <c r="N105" s="213" t="s">
        <v>47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100</v>
      </c>
      <c r="AT105" s="25" t="s">
        <v>213</v>
      </c>
      <c r="AU105" s="25" t="s">
        <v>85</v>
      </c>
      <c r="AY105" s="25" t="s">
        <v>211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83</v>
      </c>
      <c r="BK105" s="216">
        <f>ROUND(I105*H105,2)</f>
        <v>0</v>
      </c>
      <c r="BL105" s="25" t="s">
        <v>100</v>
      </c>
      <c r="BM105" s="25" t="s">
        <v>2380</v>
      </c>
    </row>
    <row r="106" spans="2:65" s="1" customFormat="1" ht="22.5" customHeight="1">
      <c r="B106" s="42"/>
      <c r="C106" s="205" t="s">
        <v>242</v>
      </c>
      <c r="D106" s="205" t="s">
        <v>213</v>
      </c>
      <c r="E106" s="206" t="s">
        <v>721</v>
      </c>
      <c r="F106" s="207" t="s">
        <v>722</v>
      </c>
      <c r="G106" s="208" t="s">
        <v>719</v>
      </c>
      <c r="H106" s="209">
        <v>140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47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100</v>
      </c>
      <c r="AT106" s="25" t="s">
        <v>213</v>
      </c>
      <c r="AU106" s="25" t="s">
        <v>85</v>
      </c>
      <c r="AY106" s="25" t="s">
        <v>211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83</v>
      </c>
      <c r="BK106" s="216">
        <f>ROUND(I106*H106,2)</f>
        <v>0</v>
      </c>
      <c r="BL106" s="25" t="s">
        <v>100</v>
      </c>
      <c r="BM106" s="25" t="s">
        <v>2381</v>
      </c>
    </row>
    <row r="107" spans="2:65" s="1" customFormat="1" ht="69.75" customHeight="1">
      <c r="B107" s="42"/>
      <c r="C107" s="205" t="s">
        <v>250</v>
      </c>
      <c r="D107" s="205" t="s">
        <v>213</v>
      </c>
      <c r="E107" s="206" t="s">
        <v>724</v>
      </c>
      <c r="F107" s="207" t="s">
        <v>2382</v>
      </c>
      <c r="G107" s="208" t="s">
        <v>726</v>
      </c>
      <c r="H107" s="209">
        <v>3900</v>
      </c>
      <c r="I107" s="210"/>
      <c r="J107" s="211">
        <f>ROUND(I107*H107,2)</f>
        <v>0</v>
      </c>
      <c r="K107" s="207" t="s">
        <v>21</v>
      </c>
      <c r="L107" s="62"/>
      <c r="M107" s="212" t="s">
        <v>21</v>
      </c>
      <c r="N107" s="213" t="s">
        <v>47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25" t="s">
        <v>100</v>
      </c>
      <c r="AT107" s="25" t="s">
        <v>213</v>
      </c>
      <c r="AU107" s="25" t="s">
        <v>85</v>
      </c>
      <c r="AY107" s="25" t="s">
        <v>211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83</v>
      </c>
      <c r="BK107" s="216">
        <f>ROUND(I107*H107,2)</f>
        <v>0</v>
      </c>
      <c r="BL107" s="25" t="s">
        <v>100</v>
      </c>
      <c r="BM107" s="25" t="s">
        <v>2383</v>
      </c>
    </row>
    <row r="108" spans="2:65" s="11" customFormat="1" ht="29.85" customHeight="1">
      <c r="B108" s="188"/>
      <c r="C108" s="189"/>
      <c r="D108" s="202" t="s">
        <v>75</v>
      </c>
      <c r="E108" s="203" t="s">
        <v>728</v>
      </c>
      <c r="F108" s="203" t="s">
        <v>729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SUM(P109:P113)</f>
        <v>0</v>
      </c>
      <c r="Q108" s="196"/>
      <c r="R108" s="197">
        <f>SUM(R109:R113)</f>
        <v>0</v>
      </c>
      <c r="S108" s="196"/>
      <c r="T108" s="198">
        <f>SUM(T109:T113)</f>
        <v>0</v>
      </c>
      <c r="AR108" s="199" t="s">
        <v>85</v>
      </c>
      <c r="AT108" s="200" t="s">
        <v>75</v>
      </c>
      <c r="AU108" s="200" t="s">
        <v>83</v>
      </c>
      <c r="AY108" s="199" t="s">
        <v>211</v>
      </c>
      <c r="BK108" s="201">
        <f>SUM(BK109:BK113)</f>
        <v>0</v>
      </c>
    </row>
    <row r="109" spans="2:65" s="1" customFormat="1" ht="22.5" customHeight="1">
      <c r="B109" s="42"/>
      <c r="C109" s="205" t="s">
        <v>256</v>
      </c>
      <c r="D109" s="205" t="s">
        <v>213</v>
      </c>
      <c r="E109" s="206" t="s">
        <v>730</v>
      </c>
      <c r="F109" s="207" t="s">
        <v>731</v>
      </c>
      <c r="G109" s="208" t="s">
        <v>719</v>
      </c>
      <c r="H109" s="209">
        <v>80</v>
      </c>
      <c r="I109" s="210"/>
      <c r="J109" s="211">
        <f>ROUND(I109*H109,2)</f>
        <v>0</v>
      </c>
      <c r="K109" s="207" t="s">
        <v>21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100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100</v>
      </c>
      <c r="BM109" s="25" t="s">
        <v>2384</v>
      </c>
    </row>
    <row r="110" spans="2:65" s="1" customFormat="1" ht="22.5" customHeight="1">
      <c r="B110" s="42"/>
      <c r="C110" s="205" t="s">
        <v>261</v>
      </c>
      <c r="D110" s="205" t="s">
        <v>213</v>
      </c>
      <c r="E110" s="206" t="s">
        <v>733</v>
      </c>
      <c r="F110" s="207" t="s">
        <v>734</v>
      </c>
      <c r="G110" s="208" t="s">
        <v>719</v>
      </c>
      <c r="H110" s="209">
        <v>25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47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100</v>
      </c>
      <c r="AT110" s="25" t="s">
        <v>213</v>
      </c>
      <c r="AU110" s="25" t="s">
        <v>85</v>
      </c>
      <c r="AY110" s="25" t="s">
        <v>211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83</v>
      </c>
      <c r="BK110" s="216">
        <f>ROUND(I110*H110,2)</f>
        <v>0</v>
      </c>
      <c r="BL110" s="25" t="s">
        <v>100</v>
      </c>
      <c r="BM110" s="25" t="s">
        <v>2385</v>
      </c>
    </row>
    <row r="111" spans="2:65" s="1" customFormat="1" ht="22.5" customHeight="1">
      <c r="B111" s="42"/>
      <c r="C111" s="205" t="s">
        <v>267</v>
      </c>
      <c r="D111" s="205" t="s">
        <v>213</v>
      </c>
      <c r="E111" s="206" t="s">
        <v>736</v>
      </c>
      <c r="F111" s="207" t="s">
        <v>2386</v>
      </c>
      <c r="G111" s="208" t="s">
        <v>719</v>
      </c>
      <c r="H111" s="209">
        <v>25</v>
      </c>
      <c r="I111" s="210"/>
      <c r="J111" s="211">
        <f>ROUND(I111*H111,2)</f>
        <v>0</v>
      </c>
      <c r="K111" s="207" t="s">
        <v>21</v>
      </c>
      <c r="L111" s="62"/>
      <c r="M111" s="212" t="s">
        <v>21</v>
      </c>
      <c r="N111" s="213" t="s">
        <v>47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25" t="s">
        <v>100</v>
      </c>
      <c r="AT111" s="25" t="s">
        <v>213</v>
      </c>
      <c r="AU111" s="25" t="s">
        <v>85</v>
      </c>
      <c r="AY111" s="25" t="s">
        <v>211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83</v>
      </c>
      <c r="BK111" s="216">
        <f>ROUND(I111*H111,2)</f>
        <v>0</v>
      </c>
      <c r="BL111" s="25" t="s">
        <v>100</v>
      </c>
      <c r="BM111" s="25" t="s">
        <v>2387</v>
      </c>
    </row>
    <row r="112" spans="2:65" s="1" customFormat="1" ht="22.5" customHeight="1">
      <c r="B112" s="42"/>
      <c r="C112" s="205" t="s">
        <v>272</v>
      </c>
      <c r="D112" s="205" t="s">
        <v>213</v>
      </c>
      <c r="E112" s="206" t="s">
        <v>739</v>
      </c>
      <c r="F112" s="207" t="s">
        <v>740</v>
      </c>
      <c r="G112" s="208" t="s">
        <v>719</v>
      </c>
      <c r="H112" s="209">
        <v>5</v>
      </c>
      <c r="I112" s="210"/>
      <c r="J112" s="211">
        <f>ROUND(I112*H112,2)</f>
        <v>0</v>
      </c>
      <c r="K112" s="207" t="s">
        <v>21</v>
      </c>
      <c r="L112" s="62"/>
      <c r="M112" s="212" t="s">
        <v>21</v>
      </c>
      <c r="N112" s="213" t="s">
        <v>47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5" t="s">
        <v>100</v>
      </c>
      <c r="AT112" s="25" t="s">
        <v>213</v>
      </c>
      <c r="AU112" s="25" t="s">
        <v>85</v>
      </c>
      <c r="AY112" s="25" t="s">
        <v>211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83</v>
      </c>
      <c r="BK112" s="216">
        <f>ROUND(I112*H112,2)</f>
        <v>0</v>
      </c>
      <c r="BL112" s="25" t="s">
        <v>100</v>
      </c>
      <c r="BM112" s="25" t="s">
        <v>2388</v>
      </c>
    </row>
    <row r="113" spans="2:65" s="1" customFormat="1" ht="22.5" customHeight="1">
      <c r="B113" s="42"/>
      <c r="C113" s="205" t="s">
        <v>283</v>
      </c>
      <c r="D113" s="205" t="s">
        <v>213</v>
      </c>
      <c r="E113" s="206" t="s">
        <v>742</v>
      </c>
      <c r="F113" s="207" t="s">
        <v>743</v>
      </c>
      <c r="G113" s="208" t="s">
        <v>744</v>
      </c>
      <c r="H113" s="209">
        <v>1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47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100</v>
      </c>
      <c r="AT113" s="25" t="s">
        <v>213</v>
      </c>
      <c r="AU113" s="25" t="s">
        <v>85</v>
      </c>
      <c r="AY113" s="25" t="s">
        <v>211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83</v>
      </c>
      <c r="BK113" s="216">
        <f>ROUND(I113*H113,2)</f>
        <v>0</v>
      </c>
      <c r="BL113" s="25" t="s">
        <v>100</v>
      </c>
      <c r="BM113" s="25" t="s">
        <v>2389</v>
      </c>
    </row>
    <row r="114" spans="2:65" s="11" customFormat="1" ht="29.85" customHeight="1">
      <c r="B114" s="188"/>
      <c r="C114" s="189"/>
      <c r="D114" s="202" t="s">
        <v>75</v>
      </c>
      <c r="E114" s="203" t="s">
        <v>746</v>
      </c>
      <c r="F114" s="203" t="s">
        <v>747</v>
      </c>
      <c r="G114" s="189"/>
      <c r="H114" s="189"/>
      <c r="I114" s="192"/>
      <c r="J114" s="204">
        <f>BK114</f>
        <v>0</v>
      </c>
      <c r="K114" s="189"/>
      <c r="L114" s="194"/>
      <c r="M114" s="195"/>
      <c r="N114" s="196"/>
      <c r="O114" s="196"/>
      <c r="P114" s="197">
        <f>SUM(P115:P117)</f>
        <v>0</v>
      </c>
      <c r="Q114" s="196"/>
      <c r="R114" s="197">
        <f>SUM(R115:R117)</f>
        <v>0</v>
      </c>
      <c r="S114" s="196"/>
      <c r="T114" s="198">
        <f>SUM(T115:T117)</f>
        <v>0</v>
      </c>
      <c r="AR114" s="199" t="s">
        <v>85</v>
      </c>
      <c r="AT114" s="200" t="s">
        <v>75</v>
      </c>
      <c r="AU114" s="200" t="s">
        <v>83</v>
      </c>
      <c r="AY114" s="199" t="s">
        <v>211</v>
      </c>
      <c r="BK114" s="201">
        <f>SUM(BK115:BK117)</f>
        <v>0</v>
      </c>
    </row>
    <row r="115" spans="2:65" s="1" customFormat="1" ht="31.5" customHeight="1">
      <c r="B115" s="42"/>
      <c r="C115" s="205" t="s">
        <v>290</v>
      </c>
      <c r="D115" s="205" t="s">
        <v>213</v>
      </c>
      <c r="E115" s="206" t="s">
        <v>748</v>
      </c>
      <c r="F115" s="207" t="s">
        <v>749</v>
      </c>
      <c r="G115" s="208" t="s">
        <v>719</v>
      </c>
      <c r="H115" s="209">
        <v>25</v>
      </c>
      <c r="I115" s="210"/>
      <c r="J115" s="211">
        <f>ROUND(I115*H115,2)</f>
        <v>0</v>
      </c>
      <c r="K115" s="207" t="s">
        <v>21</v>
      </c>
      <c r="L115" s="62"/>
      <c r="M115" s="212" t="s">
        <v>21</v>
      </c>
      <c r="N115" s="213" t="s">
        <v>47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25" t="s">
        <v>100</v>
      </c>
      <c r="AT115" s="25" t="s">
        <v>213</v>
      </c>
      <c r="AU115" s="25" t="s">
        <v>85</v>
      </c>
      <c r="AY115" s="25" t="s">
        <v>211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83</v>
      </c>
      <c r="BK115" s="216">
        <f>ROUND(I115*H115,2)</f>
        <v>0</v>
      </c>
      <c r="BL115" s="25" t="s">
        <v>100</v>
      </c>
      <c r="BM115" s="25" t="s">
        <v>2390</v>
      </c>
    </row>
    <row r="116" spans="2:65" s="1" customFormat="1" ht="22.5" customHeight="1">
      <c r="B116" s="42"/>
      <c r="C116" s="205" t="s">
        <v>296</v>
      </c>
      <c r="D116" s="205" t="s">
        <v>213</v>
      </c>
      <c r="E116" s="206" t="s">
        <v>751</v>
      </c>
      <c r="F116" s="207" t="s">
        <v>752</v>
      </c>
      <c r="G116" s="208" t="s">
        <v>235</v>
      </c>
      <c r="H116" s="209">
        <v>160</v>
      </c>
      <c r="I116" s="210"/>
      <c r="J116" s="211">
        <f>ROUND(I116*H116,2)</f>
        <v>0</v>
      </c>
      <c r="K116" s="207" t="s">
        <v>21</v>
      </c>
      <c r="L116" s="62"/>
      <c r="M116" s="212" t="s">
        <v>21</v>
      </c>
      <c r="N116" s="213" t="s">
        <v>47</v>
      </c>
      <c r="O116" s="4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25" t="s">
        <v>100</v>
      </c>
      <c r="AT116" s="25" t="s">
        <v>213</v>
      </c>
      <c r="AU116" s="25" t="s">
        <v>85</v>
      </c>
      <c r="AY116" s="25" t="s">
        <v>211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83</v>
      </c>
      <c r="BK116" s="216">
        <f>ROUND(I116*H116,2)</f>
        <v>0</v>
      </c>
      <c r="BL116" s="25" t="s">
        <v>100</v>
      </c>
      <c r="BM116" s="25" t="s">
        <v>2391</v>
      </c>
    </row>
    <row r="117" spans="2:65" s="1" customFormat="1" ht="31.5" customHeight="1">
      <c r="B117" s="42"/>
      <c r="C117" s="205" t="s">
        <v>300</v>
      </c>
      <c r="D117" s="205" t="s">
        <v>213</v>
      </c>
      <c r="E117" s="206" t="s">
        <v>2392</v>
      </c>
      <c r="F117" s="207" t="s">
        <v>2393</v>
      </c>
      <c r="G117" s="208" t="s">
        <v>275</v>
      </c>
      <c r="H117" s="209">
        <v>7</v>
      </c>
      <c r="I117" s="210"/>
      <c r="J117" s="211">
        <f>ROUND(I117*H117,2)</f>
        <v>0</v>
      </c>
      <c r="K117" s="207" t="s">
        <v>21</v>
      </c>
      <c r="L117" s="62"/>
      <c r="M117" s="212" t="s">
        <v>21</v>
      </c>
      <c r="N117" s="213" t="s">
        <v>47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100</v>
      </c>
      <c r="AT117" s="25" t="s">
        <v>213</v>
      </c>
      <c r="AU117" s="25" t="s">
        <v>85</v>
      </c>
      <c r="AY117" s="25" t="s">
        <v>211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83</v>
      </c>
      <c r="BK117" s="216">
        <f>ROUND(I117*H117,2)</f>
        <v>0</v>
      </c>
      <c r="BL117" s="25" t="s">
        <v>100</v>
      </c>
      <c r="BM117" s="25" t="s">
        <v>2394</v>
      </c>
    </row>
    <row r="118" spans="2:65" s="11" customFormat="1" ht="29.85" customHeight="1">
      <c r="B118" s="188"/>
      <c r="C118" s="189"/>
      <c r="D118" s="202" t="s">
        <v>75</v>
      </c>
      <c r="E118" s="203" t="s">
        <v>754</v>
      </c>
      <c r="F118" s="203" t="s">
        <v>755</v>
      </c>
      <c r="G118" s="189"/>
      <c r="H118" s="189"/>
      <c r="I118" s="192"/>
      <c r="J118" s="204">
        <f>BK118</f>
        <v>0</v>
      </c>
      <c r="K118" s="189"/>
      <c r="L118" s="194"/>
      <c r="M118" s="195"/>
      <c r="N118" s="196"/>
      <c r="O118" s="196"/>
      <c r="P118" s="197">
        <f>SUM(P119:P133)</f>
        <v>0</v>
      </c>
      <c r="Q118" s="196"/>
      <c r="R118" s="197">
        <f>SUM(R119:R133)</f>
        <v>0</v>
      </c>
      <c r="S118" s="196"/>
      <c r="T118" s="198">
        <f>SUM(T119:T133)</f>
        <v>0</v>
      </c>
      <c r="AR118" s="199" t="s">
        <v>85</v>
      </c>
      <c r="AT118" s="200" t="s">
        <v>75</v>
      </c>
      <c r="AU118" s="200" t="s">
        <v>83</v>
      </c>
      <c r="AY118" s="199" t="s">
        <v>211</v>
      </c>
      <c r="BK118" s="201">
        <f>SUM(BK119:BK133)</f>
        <v>0</v>
      </c>
    </row>
    <row r="119" spans="2:65" s="1" customFormat="1" ht="22.5" customHeight="1">
      <c r="B119" s="42"/>
      <c r="C119" s="268" t="s">
        <v>10</v>
      </c>
      <c r="D119" s="268" t="s">
        <v>429</v>
      </c>
      <c r="E119" s="269" t="s">
        <v>756</v>
      </c>
      <c r="F119" s="270" t="s">
        <v>757</v>
      </c>
      <c r="G119" s="271" t="s">
        <v>744</v>
      </c>
      <c r="H119" s="272">
        <v>3</v>
      </c>
      <c r="I119" s="273"/>
      <c r="J119" s="274">
        <f t="shared" ref="J119:J133" si="0">ROUND(I119*H119,2)</f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ref="P119:P133" si="1">O119*H119</f>
        <v>0</v>
      </c>
      <c r="Q119" s="214">
        <v>0</v>
      </c>
      <c r="R119" s="214">
        <f t="shared" ref="R119:R133" si="2">Q119*H119</f>
        <v>0</v>
      </c>
      <c r="S119" s="214">
        <v>0</v>
      </c>
      <c r="T119" s="215">
        <f t="shared" ref="T119:T133" si="3">S119*H119</f>
        <v>0</v>
      </c>
      <c r="AR119" s="25" t="s">
        <v>261</v>
      </c>
      <c r="AT119" s="25" t="s">
        <v>429</v>
      </c>
      <c r="AU119" s="25" t="s">
        <v>85</v>
      </c>
      <c r="AY119" s="25" t="s">
        <v>211</v>
      </c>
      <c r="BE119" s="216">
        <f t="shared" ref="BE119:BE133" si="4">IF(N119="základní",J119,0)</f>
        <v>0</v>
      </c>
      <c r="BF119" s="216">
        <f t="shared" ref="BF119:BF133" si="5">IF(N119="snížená",J119,0)</f>
        <v>0</v>
      </c>
      <c r="BG119" s="216">
        <f t="shared" ref="BG119:BG133" si="6">IF(N119="zákl. přenesená",J119,0)</f>
        <v>0</v>
      </c>
      <c r="BH119" s="216">
        <f t="shared" ref="BH119:BH133" si="7">IF(N119="sníž. přenesená",J119,0)</f>
        <v>0</v>
      </c>
      <c r="BI119" s="216">
        <f t="shared" ref="BI119:BI133" si="8">IF(N119="nulová",J119,0)</f>
        <v>0</v>
      </c>
      <c r="BJ119" s="25" t="s">
        <v>83</v>
      </c>
      <c r="BK119" s="216">
        <f t="shared" ref="BK119:BK133" si="9">ROUND(I119*H119,2)</f>
        <v>0</v>
      </c>
      <c r="BL119" s="25" t="s">
        <v>100</v>
      </c>
      <c r="BM119" s="25" t="s">
        <v>2395</v>
      </c>
    </row>
    <row r="120" spans="2:65" s="1" customFormat="1" ht="22.5" customHeight="1">
      <c r="B120" s="42"/>
      <c r="C120" s="268" t="s">
        <v>309</v>
      </c>
      <c r="D120" s="268" t="s">
        <v>429</v>
      </c>
      <c r="E120" s="269" t="s">
        <v>2396</v>
      </c>
      <c r="F120" s="270" t="s">
        <v>1977</v>
      </c>
      <c r="G120" s="271" t="s">
        <v>744</v>
      </c>
      <c r="H120" s="272">
        <v>2</v>
      </c>
      <c r="I120" s="273"/>
      <c r="J120" s="274">
        <f t="shared" si="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AR120" s="25" t="s">
        <v>261</v>
      </c>
      <c r="AT120" s="25" t="s">
        <v>429</v>
      </c>
      <c r="AU120" s="25" t="s">
        <v>85</v>
      </c>
      <c r="AY120" s="25" t="s">
        <v>211</v>
      </c>
      <c r="BE120" s="216">
        <f t="shared" si="4"/>
        <v>0</v>
      </c>
      <c r="BF120" s="216">
        <f t="shared" si="5"/>
        <v>0</v>
      </c>
      <c r="BG120" s="216">
        <f t="shared" si="6"/>
        <v>0</v>
      </c>
      <c r="BH120" s="216">
        <f t="shared" si="7"/>
        <v>0</v>
      </c>
      <c r="BI120" s="216">
        <f t="shared" si="8"/>
        <v>0</v>
      </c>
      <c r="BJ120" s="25" t="s">
        <v>83</v>
      </c>
      <c r="BK120" s="216">
        <f t="shared" si="9"/>
        <v>0</v>
      </c>
      <c r="BL120" s="25" t="s">
        <v>100</v>
      </c>
      <c r="BM120" s="25" t="s">
        <v>2397</v>
      </c>
    </row>
    <row r="121" spans="2:65" s="1" customFormat="1" ht="22.5" customHeight="1">
      <c r="B121" s="42"/>
      <c r="C121" s="268" t="s">
        <v>316</v>
      </c>
      <c r="D121" s="268" t="s">
        <v>429</v>
      </c>
      <c r="E121" s="269" t="s">
        <v>2398</v>
      </c>
      <c r="F121" s="270" t="s">
        <v>861</v>
      </c>
      <c r="G121" s="271" t="s">
        <v>744</v>
      </c>
      <c r="H121" s="272">
        <v>11</v>
      </c>
      <c r="I121" s="273"/>
      <c r="J121" s="274">
        <f t="shared" si="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AR121" s="25" t="s">
        <v>261</v>
      </c>
      <c r="AT121" s="25" t="s">
        <v>429</v>
      </c>
      <c r="AU121" s="25" t="s">
        <v>85</v>
      </c>
      <c r="AY121" s="25" t="s">
        <v>211</v>
      </c>
      <c r="BE121" s="216">
        <f t="shared" si="4"/>
        <v>0</v>
      </c>
      <c r="BF121" s="216">
        <f t="shared" si="5"/>
        <v>0</v>
      </c>
      <c r="BG121" s="216">
        <f t="shared" si="6"/>
        <v>0</v>
      </c>
      <c r="BH121" s="216">
        <f t="shared" si="7"/>
        <v>0</v>
      </c>
      <c r="BI121" s="216">
        <f t="shared" si="8"/>
        <v>0</v>
      </c>
      <c r="BJ121" s="25" t="s">
        <v>83</v>
      </c>
      <c r="BK121" s="216">
        <f t="shared" si="9"/>
        <v>0</v>
      </c>
      <c r="BL121" s="25" t="s">
        <v>100</v>
      </c>
      <c r="BM121" s="25" t="s">
        <v>2399</v>
      </c>
    </row>
    <row r="122" spans="2:65" s="1" customFormat="1" ht="22.5" customHeight="1">
      <c r="B122" s="42"/>
      <c r="C122" s="268" t="s">
        <v>324</v>
      </c>
      <c r="D122" s="268" t="s">
        <v>429</v>
      </c>
      <c r="E122" s="269" t="s">
        <v>2400</v>
      </c>
      <c r="F122" s="270" t="s">
        <v>760</v>
      </c>
      <c r="G122" s="271" t="s">
        <v>744</v>
      </c>
      <c r="H122" s="272">
        <v>3</v>
      </c>
      <c r="I122" s="273"/>
      <c r="J122" s="274">
        <f t="shared" si="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AR122" s="25" t="s">
        <v>261</v>
      </c>
      <c r="AT122" s="25" t="s">
        <v>429</v>
      </c>
      <c r="AU122" s="25" t="s">
        <v>85</v>
      </c>
      <c r="AY122" s="25" t="s">
        <v>211</v>
      </c>
      <c r="BE122" s="216">
        <f t="shared" si="4"/>
        <v>0</v>
      </c>
      <c r="BF122" s="216">
        <f t="shared" si="5"/>
        <v>0</v>
      </c>
      <c r="BG122" s="216">
        <f t="shared" si="6"/>
        <v>0</v>
      </c>
      <c r="BH122" s="216">
        <f t="shared" si="7"/>
        <v>0</v>
      </c>
      <c r="BI122" s="216">
        <f t="shared" si="8"/>
        <v>0</v>
      </c>
      <c r="BJ122" s="25" t="s">
        <v>83</v>
      </c>
      <c r="BK122" s="216">
        <f t="shared" si="9"/>
        <v>0</v>
      </c>
      <c r="BL122" s="25" t="s">
        <v>100</v>
      </c>
      <c r="BM122" s="25" t="s">
        <v>2401</v>
      </c>
    </row>
    <row r="123" spans="2:65" s="1" customFormat="1" ht="22.5" customHeight="1">
      <c r="B123" s="42"/>
      <c r="C123" s="268" t="s">
        <v>329</v>
      </c>
      <c r="D123" s="268" t="s">
        <v>429</v>
      </c>
      <c r="E123" s="269" t="s">
        <v>2402</v>
      </c>
      <c r="F123" s="270" t="s">
        <v>2403</v>
      </c>
      <c r="G123" s="271" t="s">
        <v>744</v>
      </c>
      <c r="H123" s="272">
        <v>7</v>
      </c>
      <c r="I123" s="273"/>
      <c r="J123" s="274">
        <f t="shared" si="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AR123" s="25" t="s">
        <v>261</v>
      </c>
      <c r="AT123" s="25" t="s">
        <v>429</v>
      </c>
      <c r="AU123" s="25" t="s">
        <v>85</v>
      </c>
      <c r="AY123" s="25" t="s">
        <v>211</v>
      </c>
      <c r="BE123" s="216">
        <f t="shared" si="4"/>
        <v>0</v>
      </c>
      <c r="BF123" s="216">
        <f t="shared" si="5"/>
        <v>0</v>
      </c>
      <c r="BG123" s="216">
        <f t="shared" si="6"/>
        <v>0</v>
      </c>
      <c r="BH123" s="216">
        <f t="shared" si="7"/>
        <v>0</v>
      </c>
      <c r="BI123" s="216">
        <f t="shared" si="8"/>
        <v>0</v>
      </c>
      <c r="BJ123" s="25" t="s">
        <v>83</v>
      </c>
      <c r="BK123" s="216">
        <f t="shared" si="9"/>
        <v>0</v>
      </c>
      <c r="BL123" s="25" t="s">
        <v>100</v>
      </c>
      <c r="BM123" s="25" t="s">
        <v>2404</v>
      </c>
    </row>
    <row r="124" spans="2:65" s="1" customFormat="1" ht="22.5" customHeight="1">
      <c r="B124" s="42"/>
      <c r="C124" s="268" t="s">
        <v>365</v>
      </c>
      <c r="D124" s="268" t="s">
        <v>429</v>
      </c>
      <c r="E124" s="269" t="s">
        <v>2405</v>
      </c>
      <c r="F124" s="270" t="s">
        <v>2406</v>
      </c>
      <c r="G124" s="271" t="s">
        <v>744</v>
      </c>
      <c r="H124" s="272">
        <v>10</v>
      </c>
      <c r="I124" s="273"/>
      <c r="J124" s="274">
        <f t="shared" si="0"/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si="1"/>
        <v>0</v>
      </c>
      <c r="Q124" s="214">
        <v>0</v>
      </c>
      <c r="R124" s="214">
        <f t="shared" si="2"/>
        <v>0</v>
      </c>
      <c r="S124" s="214">
        <v>0</v>
      </c>
      <c r="T124" s="215">
        <f t="shared" si="3"/>
        <v>0</v>
      </c>
      <c r="AR124" s="25" t="s">
        <v>261</v>
      </c>
      <c r="AT124" s="25" t="s">
        <v>429</v>
      </c>
      <c r="AU124" s="25" t="s">
        <v>85</v>
      </c>
      <c r="AY124" s="25" t="s">
        <v>211</v>
      </c>
      <c r="BE124" s="216">
        <f t="shared" si="4"/>
        <v>0</v>
      </c>
      <c r="BF124" s="216">
        <f t="shared" si="5"/>
        <v>0</v>
      </c>
      <c r="BG124" s="216">
        <f t="shared" si="6"/>
        <v>0</v>
      </c>
      <c r="BH124" s="216">
        <f t="shared" si="7"/>
        <v>0</v>
      </c>
      <c r="BI124" s="216">
        <f t="shared" si="8"/>
        <v>0</v>
      </c>
      <c r="BJ124" s="25" t="s">
        <v>83</v>
      </c>
      <c r="BK124" s="216">
        <f t="shared" si="9"/>
        <v>0</v>
      </c>
      <c r="BL124" s="25" t="s">
        <v>100</v>
      </c>
      <c r="BM124" s="25" t="s">
        <v>2407</v>
      </c>
    </row>
    <row r="125" spans="2:65" s="1" customFormat="1" ht="22.5" customHeight="1">
      <c r="B125" s="42"/>
      <c r="C125" s="268" t="s">
        <v>9</v>
      </c>
      <c r="D125" s="268" t="s">
        <v>429</v>
      </c>
      <c r="E125" s="269" t="s">
        <v>2408</v>
      </c>
      <c r="F125" s="270" t="s">
        <v>2409</v>
      </c>
      <c r="G125" s="271" t="s">
        <v>744</v>
      </c>
      <c r="H125" s="272">
        <v>2</v>
      </c>
      <c r="I125" s="273"/>
      <c r="J125" s="274">
        <f t="shared" si="0"/>
        <v>0</v>
      </c>
      <c r="K125" s="270" t="s">
        <v>21</v>
      </c>
      <c r="L125" s="275"/>
      <c r="M125" s="276" t="s">
        <v>21</v>
      </c>
      <c r="N125" s="277" t="s">
        <v>47</v>
      </c>
      <c r="O125" s="43"/>
      <c r="P125" s="214">
        <f t="shared" si="1"/>
        <v>0</v>
      </c>
      <c r="Q125" s="214">
        <v>0</v>
      </c>
      <c r="R125" s="214">
        <f t="shared" si="2"/>
        <v>0</v>
      </c>
      <c r="S125" s="214">
        <v>0</v>
      </c>
      <c r="T125" s="215">
        <f t="shared" si="3"/>
        <v>0</v>
      </c>
      <c r="AR125" s="25" t="s">
        <v>261</v>
      </c>
      <c r="AT125" s="25" t="s">
        <v>429</v>
      </c>
      <c r="AU125" s="25" t="s">
        <v>85</v>
      </c>
      <c r="AY125" s="25" t="s">
        <v>211</v>
      </c>
      <c r="BE125" s="216">
        <f t="shared" si="4"/>
        <v>0</v>
      </c>
      <c r="BF125" s="216">
        <f t="shared" si="5"/>
        <v>0</v>
      </c>
      <c r="BG125" s="216">
        <f t="shared" si="6"/>
        <v>0</v>
      </c>
      <c r="BH125" s="216">
        <f t="shared" si="7"/>
        <v>0</v>
      </c>
      <c r="BI125" s="216">
        <f t="shared" si="8"/>
        <v>0</v>
      </c>
      <c r="BJ125" s="25" t="s">
        <v>83</v>
      </c>
      <c r="BK125" s="216">
        <f t="shared" si="9"/>
        <v>0</v>
      </c>
      <c r="BL125" s="25" t="s">
        <v>100</v>
      </c>
      <c r="BM125" s="25" t="s">
        <v>2410</v>
      </c>
    </row>
    <row r="126" spans="2:65" s="1" customFormat="1" ht="31.5" customHeight="1">
      <c r="B126" s="42"/>
      <c r="C126" s="268" t="s">
        <v>374</v>
      </c>
      <c r="D126" s="268" t="s">
        <v>429</v>
      </c>
      <c r="E126" s="269" t="s">
        <v>765</v>
      </c>
      <c r="F126" s="270" t="s">
        <v>766</v>
      </c>
      <c r="G126" s="271" t="s">
        <v>744</v>
      </c>
      <c r="H126" s="272">
        <v>38</v>
      </c>
      <c r="I126" s="273"/>
      <c r="J126" s="274">
        <f t="shared" si="0"/>
        <v>0</v>
      </c>
      <c r="K126" s="270" t="s">
        <v>21</v>
      </c>
      <c r="L126" s="275"/>
      <c r="M126" s="276" t="s">
        <v>21</v>
      </c>
      <c r="N126" s="277" t="s">
        <v>47</v>
      </c>
      <c r="O126" s="43"/>
      <c r="P126" s="214">
        <f t="shared" si="1"/>
        <v>0</v>
      </c>
      <c r="Q126" s="214">
        <v>0</v>
      </c>
      <c r="R126" s="214">
        <f t="shared" si="2"/>
        <v>0</v>
      </c>
      <c r="S126" s="214">
        <v>0</v>
      </c>
      <c r="T126" s="215">
        <f t="shared" si="3"/>
        <v>0</v>
      </c>
      <c r="AR126" s="25" t="s">
        <v>261</v>
      </c>
      <c r="AT126" s="25" t="s">
        <v>429</v>
      </c>
      <c r="AU126" s="25" t="s">
        <v>85</v>
      </c>
      <c r="AY126" s="25" t="s">
        <v>211</v>
      </c>
      <c r="BE126" s="216">
        <f t="shared" si="4"/>
        <v>0</v>
      </c>
      <c r="BF126" s="216">
        <f t="shared" si="5"/>
        <v>0</v>
      </c>
      <c r="BG126" s="216">
        <f t="shared" si="6"/>
        <v>0</v>
      </c>
      <c r="BH126" s="216">
        <f t="shared" si="7"/>
        <v>0</v>
      </c>
      <c r="BI126" s="216">
        <f t="shared" si="8"/>
        <v>0</v>
      </c>
      <c r="BJ126" s="25" t="s">
        <v>83</v>
      </c>
      <c r="BK126" s="216">
        <f t="shared" si="9"/>
        <v>0</v>
      </c>
      <c r="BL126" s="25" t="s">
        <v>100</v>
      </c>
      <c r="BM126" s="25" t="s">
        <v>2411</v>
      </c>
    </row>
    <row r="127" spans="2:65" s="1" customFormat="1" ht="22.5" customHeight="1">
      <c r="B127" s="42"/>
      <c r="C127" s="268" t="s">
        <v>378</v>
      </c>
      <c r="D127" s="268" t="s">
        <v>429</v>
      </c>
      <c r="E127" s="269" t="s">
        <v>768</v>
      </c>
      <c r="F127" s="270" t="s">
        <v>769</v>
      </c>
      <c r="G127" s="271" t="s">
        <v>744</v>
      </c>
      <c r="H127" s="272">
        <v>38</v>
      </c>
      <c r="I127" s="273"/>
      <c r="J127" s="274">
        <f t="shared" si="0"/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 t="shared" si="1"/>
        <v>0</v>
      </c>
      <c r="Q127" s="214">
        <v>0</v>
      </c>
      <c r="R127" s="214">
        <f t="shared" si="2"/>
        <v>0</v>
      </c>
      <c r="S127" s="214">
        <v>0</v>
      </c>
      <c r="T127" s="215">
        <f t="shared" si="3"/>
        <v>0</v>
      </c>
      <c r="AR127" s="25" t="s">
        <v>261</v>
      </c>
      <c r="AT127" s="25" t="s">
        <v>429</v>
      </c>
      <c r="AU127" s="25" t="s">
        <v>85</v>
      </c>
      <c r="AY127" s="25" t="s">
        <v>211</v>
      </c>
      <c r="BE127" s="216">
        <f t="shared" si="4"/>
        <v>0</v>
      </c>
      <c r="BF127" s="216">
        <f t="shared" si="5"/>
        <v>0</v>
      </c>
      <c r="BG127" s="216">
        <f t="shared" si="6"/>
        <v>0</v>
      </c>
      <c r="BH127" s="216">
        <f t="shared" si="7"/>
        <v>0</v>
      </c>
      <c r="BI127" s="216">
        <f t="shared" si="8"/>
        <v>0</v>
      </c>
      <c r="BJ127" s="25" t="s">
        <v>83</v>
      </c>
      <c r="BK127" s="216">
        <f t="shared" si="9"/>
        <v>0</v>
      </c>
      <c r="BL127" s="25" t="s">
        <v>100</v>
      </c>
      <c r="BM127" s="25" t="s">
        <v>2412</v>
      </c>
    </row>
    <row r="128" spans="2:65" s="1" customFormat="1" ht="22.5" customHeight="1">
      <c r="B128" s="42"/>
      <c r="C128" s="268" t="s">
        <v>383</v>
      </c>
      <c r="D128" s="268" t="s">
        <v>429</v>
      </c>
      <c r="E128" s="269" t="s">
        <v>771</v>
      </c>
      <c r="F128" s="270" t="s">
        <v>772</v>
      </c>
      <c r="G128" s="271" t="s">
        <v>744</v>
      </c>
      <c r="H128" s="272">
        <v>38</v>
      </c>
      <c r="I128" s="273"/>
      <c r="J128" s="274">
        <f t="shared" si="0"/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 t="shared" si="1"/>
        <v>0</v>
      </c>
      <c r="Q128" s="214">
        <v>0</v>
      </c>
      <c r="R128" s="214">
        <f t="shared" si="2"/>
        <v>0</v>
      </c>
      <c r="S128" s="214">
        <v>0</v>
      </c>
      <c r="T128" s="215">
        <f t="shared" si="3"/>
        <v>0</v>
      </c>
      <c r="AR128" s="25" t="s">
        <v>261</v>
      </c>
      <c r="AT128" s="25" t="s">
        <v>429</v>
      </c>
      <c r="AU128" s="25" t="s">
        <v>85</v>
      </c>
      <c r="AY128" s="25" t="s">
        <v>211</v>
      </c>
      <c r="BE128" s="216">
        <f t="shared" si="4"/>
        <v>0</v>
      </c>
      <c r="BF128" s="216">
        <f t="shared" si="5"/>
        <v>0</v>
      </c>
      <c r="BG128" s="216">
        <f t="shared" si="6"/>
        <v>0</v>
      </c>
      <c r="BH128" s="216">
        <f t="shared" si="7"/>
        <v>0</v>
      </c>
      <c r="BI128" s="216">
        <f t="shared" si="8"/>
        <v>0</v>
      </c>
      <c r="BJ128" s="25" t="s">
        <v>83</v>
      </c>
      <c r="BK128" s="216">
        <f t="shared" si="9"/>
        <v>0</v>
      </c>
      <c r="BL128" s="25" t="s">
        <v>100</v>
      </c>
      <c r="BM128" s="25" t="s">
        <v>2413</v>
      </c>
    </row>
    <row r="129" spans="2:65" s="1" customFormat="1" ht="22.5" customHeight="1">
      <c r="B129" s="42"/>
      <c r="C129" s="268" t="s">
        <v>387</v>
      </c>
      <c r="D129" s="268" t="s">
        <v>429</v>
      </c>
      <c r="E129" s="269" t="s">
        <v>774</v>
      </c>
      <c r="F129" s="270" t="s">
        <v>775</v>
      </c>
      <c r="G129" s="271" t="s">
        <v>744</v>
      </c>
      <c r="H129" s="272">
        <v>16</v>
      </c>
      <c r="I129" s="273"/>
      <c r="J129" s="274">
        <f t="shared" si="0"/>
        <v>0</v>
      </c>
      <c r="K129" s="270" t="s">
        <v>21</v>
      </c>
      <c r="L129" s="275"/>
      <c r="M129" s="276" t="s">
        <v>21</v>
      </c>
      <c r="N129" s="277" t="s">
        <v>47</v>
      </c>
      <c r="O129" s="43"/>
      <c r="P129" s="214">
        <f t="shared" si="1"/>
        <v>0</v>
      </c>
      <c r="Q129" s="214">
        <v>0</v>
      </c>
      <c r="R129" s="214">
        <f t="shared" si="2"/>
        <v>0</v>
      </c>
      <c r="S129" s="214">
        <v>0</v>
      </c>
      <c r="T129" s="215">
        <f t="shared" si="3"/>
        <v>0</v>
      </c>
      <c r="AR129" s="25" t="s">
        <v>261</v>
      </c>
      <c r="AT129" s="25" t="s">
        <v>429</v>
      </c>
      <c r="AU129" s="25" t="s">
        <v>85</v>
      </c>
      <c r="AY129" s="25" t="s">
        <v>211</v>
      </c>
      <c r="BE129" s="216">
        <f t="shared" si="4"/>
        <v>0</v>
      </c>
      <c r="BF129" s="216">
        <f t="shared" si="5"/>
        <v>0</v>
      </c>
      <c r="BG129" s="216">
        <f t="shared" si="6"/>
        <v>0</v>
      </c>
      <c r="BH129" s="216">
        <f t="shared" si="7"/>
        <v>0</v>
      </c>
      <c r="BI129" s="216">
        <f t="shared" si="8"/>
        <v>0</v>
      </c>
      <c r="BJ129" s="25" t="s">
        <v>83</v>
      </c>
      <c r="BK129" s="216">
        <f t="shared" si="9"/>
        <v>0</v>
      </c>
      <c r="BL129" s="25" t="s">
        <v>100</v>
      </c>
      <c r="BM129" s="25" t="s">
        <v>2414</v>
      </c>
    </row>
    <row r="130" spans="2:65" s="1" customFormat="1" ht="22.5" customHeight="1">
      <c r="B130" s="42"/>
      <c r="C130" s="268" t="s">
        <v>382</v>
      </c>
      <c r="D130" s="268" t="s">
        <v>429</v>
      </c>
      <c r="E130" s="269" t="s">
        <v>777</v>
      </c>
      <c r="F130" s="270" t="s">
        <v>778</v>
      </c>
      <c r="G130" s="271" t="s">
        <v>744</v>
      </c>
      <c r="H130" s="272">
        <v>4</v>
      </c>
      <c r="I130" s="273"/>
      <c r="J130" s="274">
        <f t="shared" si="0"/>
        <v>0</v>
      </c>
      <c r="K130" s="270" t="s">
        <v>21</v>
      </c>
      <c r="L130" s="275"/>
      <c r="M130" s="276" t="s">
        <v>21</v>
      </c>
      <c r="N130" s="277" t="s">
        <v>47</v>
      </c>
      <c r="O130" s="43"/>
      <c r="P130" s="214">
        <f t="shared" si="1"/>
        <v>0</v>
      </c>
      <c r="Q130" s="214">
        <v>0</v>
      </c>
      <c r="R130" s="214">
        <f t="shared" si="2"/>
        <v>0</v>
      </c>
      <c r="S130" s="214">
        <v>0</v>
      </c>
      <c r="T130" s="215">
        <f t="shared" si="3"/>
        <v>0</v>
      </c>
      <c r="AR130" s="25" t="s">
        <v>261</v>
      </c>
      <c r="AT130" s="25" t="s">
        <v>429</v>
      </c>
      <c r="AU130" s="25" t="s">
        <v>85</v>
      </c>
      <c r="AY130" s="25" t="s">
        <v>211</v>
      </c>
      <c r="BE130" s="216">
        <f t="shared" si="4"/>
        <v>0</v>
      </c>
      <c r="BF130" s="216">
        <f t="shared" si="5"/>
        <v>0</v>
      </c>
      <c r="BG130" s="216">
        <f t="shared" si="6"/>
        <v>0</v>
      </c>
      <c r="BH130" s="216">
        <f t="shared" si="7"/>
        <v>0</v>
      </c>
      <c r="BI130" s="216">
        <f t="shared" si="8"/>
        <v>0</v>
      </c>
      <c r="BJ130" s="25" t="s">
        <v>83</v>
      </c>
      <c r="BK130" s="216">
        <f t="shared" si="9"/>
        <v>0</v>
      </c>
      <c r="BL130" s="25" t="s">
        <v>100</v>
      </c>
      <c r="BM130" s="25" t="s">
        <v>2415</v>
      </c>
    </row>
    <row r="131" spans="2:65" s="1" customFormat="1" ht="22.5" customHeight="1">
      <c r="B131" s="42"/>
      <c r="C131" s="268" t="s">
        <v>395</v>
      </c>
      <c r="D131" s="268" t="s">
        <v>429</v>
      </c>
      <c r="E131" s="269" t="s">
        <v>780</v>
      </c>
      <c r="F131" s="270" t="s">
        <v>781</v>
      </c>
      <c r="G131" s="271" t="s">
        <v>744</v>
      </c>
      <c r="H131" s="272">
        <v>2</v>
      </c>
      <c r="I131" s="273"/>
      <c r="J131" s="274">
        <f t="shared" si="0"/>
        <v>0</v>
      </c>
      <c r="K131" s="270" t="s">
        <v>21</v>
      </c>
      <c r="L131" s="275"/>
      <c r="M131" s="276" t="s">
        <v>21</v>
      </c>
      <c r="N131" s="277" t="s">
        <v>47</v>
      </c>
      <c r="O131" s="43"/>
      <c r="P131" s="214">
        <f t="shared" si="1"/>
        <v>0</v>
      </c>
      <c r="Q131" s="214">
        <v>0</v>
      </c>
      <c r="R131" s="214">
        <f t="shared" si="2"/>
        <v>0</v>
      </c>
      <c r="S131" s="214">
        <v>0</v>
      </c>
      <c r="T131" s="215">
        <f t="shared" si="3"/>
        <v>0</v>
      </c>
      <c r="AR131" s="25" t="s">
        <v>261</v>
      </c>
      <c r="AT131" s="25" t="s">
        <v>429</v>
      </c>
      <c r="AU131" s="25" t="s">
        <v>85</v>
      </c>
      <c r="AY131" s="25" t="s">
        <v>211</v>
      </c>
      <c r="BE131" s="216">
        <f t="shared" si="4"/>
        <v>0</v>
      </c>
      <c r="BF131" s="216">
        <f t="shared" si="5"/>
        <v>0</v>
      </c>
      <c r="BG131" s="216">
        <f t="shared" si="6"/>
        <v>0</v>
      </c>
      <c r="BH131" s="216">
        <f t="shared" si="7"/>
        <v>0</v>
      </c>
      <c r="BI131" s="216">
        <f t="shared" si="8"/>
        <v>0</v>
      </c>
      <c r="BJ131" s="25" t="s">
        <v>83</v>
      </c>
      <c r="BK131" s="216">
        <f t="shared" si="9"/>
        <v>0</v>
      </c>
      <c r="BL131" s="25" t="s">
        <v>100</v>
      </c>
      <c r="BM131" s="25" t="s">
        <v>2416</v>
      </c>
    </row>
    <row r="132" spans="2:65" s="1" customFormat="1" ht="22.5" customHeight="1">
      <c r="B132" s="42"/>
      <c r="C132" s="268" t="s">
        <v>401</v>
      </c>
      <c r="D132" s="268" t="s">
        <v>429</v>
      </c>
      <c r="E132" s="269" t="s">
        <v>783</v>
      </c>
      <c r="F132" s="270" t="s">
        <v>784</v>
      </c>
      <c r="G132" s="271" t="s">
        <v>744</v>
      </c>
      <c r="H132" s="272">
        <v>2</v>
      </c>
      <c r="I132" s="273"/>
      <c r="J132" s="274">
        <f t="shared" si="0"/>
        <v>0</v>
      </c>
      <c r="K132" s="270" t="s">
        <v>21</v>
      </c>
      <c r="L132" s="275"/>
      <c r="M132" s="276" t="s">
        <v>21</v>
      </c>
      <c r="N132" s="277" t="s">
        <v>47</v>
      </c>
      <c r="O132" s="43"/>
      <c r="P132" s="214">
        <f t="shared" si="1"/>
        <v>0</v>
      </c>
      <c r="Q132" s="214">
        <v>0</v>
      </c>
      <c r="R132" s="214">
        <f t="shared" si="2"/>
        <v>0</v>
      </c>
      <c r="S132" s="214">
        <v>0</v>
      </c>
      <c r="T132" s="215">
        <f t="shared" si="3"/>
        <v>0</v>
      </c>
      <c r="AR132" s="25" t="s">
        <v>261</v>
      </c>
      <c r="AT132" s="25" t="s">
        <v>429</v>
      </c>
      <c r="AU132" s="25" t="s">
        <v>85</v>
      </c>
      <c r="AY132" s="25" t="s">
        <v>211</v>
      </c>
      <c r="BE132" s="216">
        <f t="shared" si="4"/>
        <v>0</v>
      </c>
      <c r="BF132" s="216">
        <f t="shared" si="5"/>
        <v>0</v>
      </c>
      <c r="BG132" s="216">
        <f t="shared" si="6"/>
        <v>0</v>
      </c>
      <c r="BH132" s="216">
        <f t="shared" si="7"/>
        <v>0</v>
      </c>
      <c r="BI132" s="216">
        <f t="shared" si="8"/>
        <v>0</v>
      </c>
      <c r="BJ132" s="25" t="s">
        <v>83</v>
      </c>
      <c r="BK132" s="216">
        <f t="shared" si="9"/>
        <v>0</v>
      </c>
      <c r="BL132" s="25" t="s">
        <v>100</v>
      </c>
      <c r="BM132" s="25" t="s">
        <v>2417</v>
      </c>
    </row>
    <row r="133" spans="2:65" s="1" customFormat="1" ht="22.5" customHeight="1">
      <c r="B133" s="42"/>
      <c r="C133" s="268" t="s">
        <v>405</v>
      </c>
      <c r="D133" s="268" t="s">
        <v>429</v>
      </c>
      <c r="E133" s="269" t="s">
        <v>786</v>
      </c>
      <c r="F133" s="270" t="s">
        <v>787</v>
      </c>
      <c r="G133" s="271" t="s">
        <v>744</v>
      </c>
      <c r="H133" s="272">
        <v>2</v>
      </c>
      <c r="I133" s="273"/>
      <c r="J133" s="274">
        <f t="shared" si="0"/>
        <v>0</v>
      </c>
      <c r="K133" s="270" t="s">
        <v>21</v>
      </c>
      <c r="L133" s="275"/>
      <c r="M133" s="276" t="s">
        <v>21</v>
      </c>
      <c r="N133" s="277" t="s">
        <v>47</v>
      </c>
      <c r="O133" s="43"/>
      <c r="P133" s="214">
        <f t="shared" si="1"/>
        <v>0</v>
      </c>
      <c r="Q133" s="214">
        <v>0</v>
      </c>
      <c r="R133" s="214">
        <f t="shared" si="2"/>
        <v>0</v>
      </c>
      <c r="S133" s="214">
        <v>0</v>
      </c>
      <c r="T133" s="215">
        <f t="shared" si="3"/>
        <v>0</v>
      </c>
      <c r="AR133" s="25" t="s">
        <v>261</v>
      </c>
      <c r="AT133" s="25" t="s">
        <v>429</v>
      </c>
      <c r="AU133" s="25" t="s">
        <v>85</v>
      </c>
      <c r="AY133" s="25" t="s">
        <v>211</v>
      </c>
      <c r="BE133" s="216">
        <f t="shared" si="4"/>
        <v>0</v>
      </c>
      <c r="BF133" s="216">
        <f t="shared" si="5"/>
        <v>0</v>
      </c>
      <c r="BG133" s="216">
        <f t="shared" si="6"/>
        <v>0</v>
      </c>
      <c r="BH133" s="216">
        <f t="shared" si="7"/>
        <v>0</v>
      </c>
      <c r="BI133" s="216">
        <f t="shared" si="8"/>
        <v>0</v>
      </c>
      <c r="BJ133" s="25" t="s">
        <v>83</v>
      </c>
      <c r="BK133" s="216">
        <f t="shared" si="9"/>
        <v>0</v>
      </c>
      <c r="BL133" s="25" t="s">
        <v>100</v>
      </c>
      <c r="BM133" s="25" t="s">
        <v>2418</v>
      </c>
    </row>
    <row r="134" spans="2:65" s="11" customFormat="1" ht="29.85" customHeight="1">
      <c r="B134" s="188"/>
      <c r="C134" s="189"/>
      <c r="D134" s="202" t="s">
        <v>75</v>
      </c>
      <c r="E134" s="203" t="s">
        <v>789</v>
      </c>
      <c r="F134" s="203" t="s">
        <v>790</v>
      </c>
      <c r="G134" s="189"/>
      <c r="H134" s="189"/>
      <c r="I134" s="192"/>
      <c r="J134" s="204">
        <f>BK134</f>
        <v>0</v>
      </c>
      <c r="K134" s="189"/>
      <c r="L134" s="194"/>
      <c r="M134" s="195"/>
      <c r="N134" s="196"/>
      <c r="O134" s="196"/>
      <c r="P134" s="197">
        <f>SUM(P135:P153)</f>
        <v>0</v>
      </c>
      <c r="Q134" s="196"/>
      <c r="R134" s="197">
        <f>SUM(R135:R153)</f>
        <v>0</v>
      </c>
      <c r="S134" s="196"/>
      <c r="T134" s="198">
        <f>SUM(T135:T153)</f>
        <v>0</v>
      </c>
      <c r="AR134" s="199" t="s">
        <v>85</v>
      </c>
      <c r="AT134" s="200" t="s">
        <v>75</v>
      </c>
      <c r="AU134" s="200" t="s">
        <v>83</v>
      </c>
      <c r="AY134" s="199" t="s">
        <v>211</v>
      </c>
      <c r="BK134" s="201">
        <f>SUM(BK135:BK153)</f>
        <v>0</v>
      </c>
    </row>
    <row r="135" spans="2:65" s="1" customFormat="1" ht="22.5" customHeight="1">
      <c r="B135" s="42"/>
      <c r="C135" s="268" t="s">
        <v>410</v>
      </c>
      <c r="D135" s="268" t="s">
        <v>429</v>
      </c>
      <c r="E135" s="269" t="s">
        <v>791</v>
      </c>
      <c r="F135" s="270" t="s">
        <v>792</v>
      </c>
      <c r="G135" s="271" t="s">
        <v>611</v>
      </c>
      <c r="H135" s="272">
        <v>56</v>
      </c>
      <c r="I135" s="273"/>
      <c r="J135" s="274">
        <f t="shared" ref="J135:J153" si="10">ROUND(I135*H135,2)</f>
        <v>0</v>
      </c>
      <c r="K135" s="270" t="s">
        <v>21</v>
      </c>
      <c r="L135" s="275"/>
      <c r="M135" s="276" t="s">
        <v>21</v>
      </c>
      <c r="N135" s="277" t="s">
        <v>47</v>
      </c>
      <c r="O135" s="43"/>
      <c r="P135" s="214">
        <f t="shared" ref="P135:P153" si="11">O135*H135</f>
        <v>0</v>
      </c>
      <c r="Q135" s="214">
        <v>0</v>
      </c>
      <c r="R135" s="214">
        <f t="shared" ref="R135:R153" si="12">Q135*H135</f>
        <v>0</v>
      </c>
      <c r="S135" s="214">
        <v>0</v>
      </c>
      <c r="T135" s="215">
        <f t="shared" ref="T135:T153" si="13">S135*H135</f>
        <v>0</v>
      </c>
      <c r="AR135" s="25" t="s">
        <v>261</v>
      </c>
      <c r="AT135" s="25" t="s">
        <v>429</v>
      </c>
      <c r="AU135" s="25" t="s">
        <v>85</v>
      </c>
      <c r="AY135" s="25" t="s">
        <v>211</v>
      </c>
      <c r="BE135" s="216">
        <f t="shared" ref="BE135:BE153" si="14">IF(N135="základní",J135,0)</f>
        <v>0</v>
      </c>
      <c r="BF135" s="216">
        <f t="shared" ref="BF135:BF153" si="15">IF(N135="snížená",J135,0)</f>
        <v>0</v>
      </c>
      <c r="BG135" s="216">
        <f t="shared" ref="BG135:BG153" si="16">IF(N135="zákl. přenesená",J135,0)</f>
        <v>0</v>
      </c>
      <c r="BH135" s="216">
        <f t="shared" ref="BH135:BH153" si="17">IF(N135="sníž. přenesená",J135,0)</f>
        <v>0</v>
      </c>
      <c r="BI135" s="216">
        <f t="shared" ref="BI135:BI153" si="18">IF(N135="nulová",J135,0)</f>
        <v>0</v>
      </c>
      <c r="BJ135" s="25" t="s">
        <v>83</v>
      </c>
      <c r="BK135" s="216">
        <f t="shared" ref="BK135:BK153" si="19">ROUND(I135*H135,2)</f>
        <v>0</v>
      </c>
      <c r="BL135" s="25" t="s">
        <v>100</v>
      </c>
      <c r="BM135" s="25" t="s">
        <v>2419</v>
      </c>
    </row>
    <row r="136" spans="2:65" s="1" customFormat="1" ht="22.5" customHeight="1">
      <c r="B136" s="42"/>
      <c r="C136" s="268" t="s">
        <v>416</v>
      </c>
      <c r="D136" s="268" t="s">
        <v>429</v>
      </c>
      <c r="E136" s="269" t="s">
        <v>794</v>
      </c>
      <c r="F136" s="270" t="s">
        <v>795</v>
      </c>
      <c r="G136" s="271" t="s">
        <v>611</v>
      </c>
      <c r="H136" s="272">
        <v>8</v>
      </c>
      <c r="I136" s="273"/>
      <c r="J136" s="274">
        <f t="shared" si="10"/>
        <v>0</v>
      </c>
      <c r="K136" s="270" t="s">
        <v>21</v>
      </c>
      <c r="L136" s="275"/>
      <c r="M136" s="276" t="s">
        <v>21</v>
      </c>
      <c r="N136" s="277" t="s">
        <v>47</v>
      </c>
      <c r="O136" s="43"/>
      <c r="P136" s="214">
        <f t="shared" si="11"/>
        <v>0</v>
      </c>
      <c r="Q136" s="214">
        <v>0</v>
      </c>
      <c r="R136" s="214">
        <f t="shared" si="12"/>
        <v>0</v>
      </c>
      <c r="S136" s="214">
        <v>0</v>
      </c>
      <c r="T136" s="215">
        <f t="shared" si="13"/>
        <v>0</v>
      </c>
      <c r="AR136" s="25" t="s">
        <v>261</v>
      </c>
      <c r="AT136" s="25" t="s">
        <v>429</v>
      </c>
      <c r="AU136" s="25" t="s">
        <v>85</v>
      </c>
      <c r="AY136" s="25" t="s">
        <v>211</v>
      </c>
      <c r="BE136" s="216">
        <f t="shared" si="14"/>
        <v>0</v>
      </c>
      <c r="BF136" s="216">
        <f t="shared" si="15"/>
        <v>0</v>
      </c>
      <c r="BG136" s="216">
        <f t="shared" si="16"/>
        <v>0</v>
      </c>
      <c r="BH136" s="216">
        <f t="shared" si="17"/>
        <v>0</v>
      </c>
      <c r="BI136" s="216">
        <f t="shared" si="18"/>
        <v>0</v>
      </c>
      <c r="BJ136" s="25" t="s">
        <v>83</v>
      </c>
      <c r="BK136" s="216">
        <f t="shared" si="19"/>
        <v>0</v>
      </c>
      <c r="BL136" s="25" t="s">
        <v>100</v>
      </c>
      <c r="BM136" s="25" t="s">
        <v>2420</v>
      </c>
    </row>
    <row r="137" spans="2:65" s="1" customFormat="1" ht="22.5" customHeight="1">
      <c r="B137" s="42"/>
      <c r="C137" s="268" t="s">
        <v>424</v>
      </c>
      <c r="D137" s="268" t="s">
        <v>429</v>
      </c>
      <c r="E137" s="269" t="s">
        <v>797</v>
      </c>
      <c r="F137" s="270" t="s">
        <v>798</v>
      </c>
      <c r="G137" s="271" t="s">
        <v>611</v>
      </c>
      <c r="H137" s="272">
        <v>42</v>
      </c>
      <c r="I137" s="273"/>
      <c r="J137" s="274">
        <f t="shared" si="10"/>
        <v>0</v>
      </c>
      <c r="K137" s="270" t="s">
        <v>21</v>
      </c>
      <c r="L137" s="275"/>
      <c r="M137" s="276" t="s">
        <v>21</v>
      </c>
      <c r="N137" s="277" t="s">
        <v>47</v>
      </c>
      <c r="O137" s="43"/>
      <c r="P137" s="214">
        <f t="shared" si="11"/>
        <v>0</v>
      </c>
      <c r="Q137" s="214">
        <v>0</v>
      </c>
      <c r="R137" s="214">
        <f t="shared" si="12"/>
        <v>0</v>
      </c>
      <c r="S137" s="214">
        <v>0</v>
      </c>
      <c r="T137" s="215">
        <f t="shared" si="13"/>
        <v>0</v>
      </c>
      <c r="AR137" s="25" t="s">
        <v>261</v>
      </c>
      <c r="AT137" s="25" t="s">
        <v>429</v>
      </c>
      <c r="AU137" s="25" t="s">
        <v>85</v>
      </c>
      <c r="AY137" s="25" t="s">
        <v>211</v>
      </c>
      <c r="BE137" s="216">
        <f t="shared" si="14"/>
        <v>0</v>
      </c>
      <c r="BF137" s="216">
        <f t="shared" si="15"/>
        <v>0</v>
      </c>
      <c r="BG137" s="216">
        <f t="shared" si="16"/>
        <v>0</v>
      </c>
      <c r="BH137" s="216">
        <f t="shared" si="17"/>
        <v>0</v>
      </c>
      <c r="BI137" s="216">
        <f t="shared" si="18"/>
        <v>0</v>
      </c>
      <c r="BJ137" s="25" t="s">
        <v>83</v>
      </c>
      <c r="BK137" s="216">
        <f t="shared" si="19"/>
        <v>0</v>
      </c>
      <c r="BL137" s="25" t="s">
        <v>100</v>
      </c>
      <c r="BM137" s="25" t="s">
        <v>2421</v>
      </c>
    </row>
    <row r="138" spans="2:65" s="1" customFormat="1" ht="22.5" customHeight="1">
      <c r="B138" s="42"/>
      <c r="C138" s="268" t="s">
        <v>428</v>
      </c>
      <c r="D138" s="268" t="s">
        <v>429</v>
      </c>
      <c r="E138" s="269" t="s">
        <v>800</v>
      </c>
      <c r="F138" s="270" t="s">
        <v>801</v>
      </c>
      <c r="G138" s="271" t="s">
        <v>611</v>
      </c>
      <c r="H138" s="272">
        <v>24</v>
      </c>
      <c r="I138" s="273"/>
      <c r="J138" s="274">
        <f t="shared" si="10"/>
        <v>0</v>
      </c>
      <c r="K138" s="270" t="s">
        <v>21</v>
      </c>
      <c r="L138" s="275"/>
      <c r="M138" s="276" t="s">
        <v>21</v>
      </c>
      <c r="N138" s="277" t="s">
        <v>47</v>
      </c>
      <c r="O138" s="43"/>
      <c r="P138" s="214">
        <f t="shared" si="11"/>
        <v>0</v>
      </c>
      <c r="Q138" s="214">
        <v>0</v>
      </c>
      <c r="R138" s="214">
        <f t="shared" si="12"/>
        <v>0</v>
      </c>
      <c r="S138" s="214">
        <v>0</v>
      </c>
      <c r="T138" s="215">
        <f t="shared" si="13"/>
        <v>0</v>
      </c>
      <c r="AR138" s="25" t="s">
        <v>261</v>
      </c>
      <c r="AT138" s="25" t="s">
        <v>429</v>
      </c>
      <c r="AU138" s="25" t="s">
        <v>85</v>
      </c>
      <c r="AY138" s="25" t="s">
        <v>211</v>
      </c>
      <c r="BE138" s="216">
        <f t="shared" si="14"/>
        <v>0</v>
      </c>
      <c r="BF138" s="216">
        <f t="shared" si="15"/>
        <v>0</v>
      </c>
      <c r="BG138" s="216">
        <f t="shared" si="16"/>
        <v>0</v>
      </c>
      <c r="BH138" s="216">
        <f t="shared" si="17"/>
        <v>0</v>
      </c>
      <c r="BI138" s="216">
        <f t="shared" si="18"/>
        <v>0</v>
      </c>
      <c r="BJ138" s="25" t="s">
        <v>83</v>
      </c>
      <c r="BK138" s="216">
        <f t="shared" si="19"/>
        <v>0</v>
      </c>
      <c r="BL138" s="25" t="s">
        <v>100</v>
      </c>
      <c r="BM138" s="25" t="s">
        <v>2422</v>
      </c>
    </row>
    <row r="139" spans="2:65" s="1" customFormat="1" ht="22.5" customHeight="1">
      <c r="B139" s="42"/>
      <c r="C139" s="268" t="s">
        <v>436</v>
      </c>
      <c r="D139" s="268" t="s">
        <v>429</v>
      </c>
      <c r="E139" s="269" t="s">
        <v>803</v>
      </c>
      <c r="F139" s="270" t="s">
        <v>804</v>
      </c>
      <c r="G139" s="271" t="s">
        <v>611</v>
      </c>
      <c r="H139" s="272">
        <v>61</v>
      </c>
      <c r="I139" s="273"/>
      <c r="J139" s="274">
        <f t="shared" si="10"/>
        <v>0</v>
      </c>
      <c r="K139" s="270" t="s">
        <v>21</v>
      </c>
      <c r="L139" s="275"/>
      <c r="M139" s="276" t="s">
        <v>21</v>
      </c>
      <c r="N139" s="277" t="s">
        <v>47</v>
      </c>
      <c r="O139" s="43"/>
      <c r="P139" s="214">
        <f t="shared" si="11"/>
        <v>0</v>
      </c>
      <c r="Q139" s="214">
        <v>0</v>
      </c>
      <c r="R139" s="214">
        <f t="shared" si="12"/>
        <v>0</v>
      </c>
      <c r="S139" s="214">
        <v>0</v>
      </c>
      <c r="T139" s="215">
        <f t="shared" si="13"/>
        <v>0</v>
      </c>
      <c r="AR139" s="25" t="s">
        <v>261</v>
      </c>
      <c r="AT139" s="25" t="s">
        <v>429</v>
      </c>
      <c r="AU139" s="25" t="s">
        <v>85</v>
      </c>
      <c r="AY139" s="25" t="s">
        <v>211</v>
      </c>
      <c r="BE139" s="216">
        <f t="shared" si="14"/>
        <v>0</v>
      </c>
      <c r="BF139" s="216">
        <f t="shared" si="15"/>
        <v>0</v>
      </c>
      <c r="BG139" s="216">
        <f t="shared" si="16"/>
        <v>0</v>
      </c>
      <c r="BH139" s="216">
        <f t="shared" si="17"/>
        <v>0</v>
      </c>
      <c r="BI139" s="216">
        <f t="shared" si="18"/>
        <v>0</v>
      </c>
      <c r="BJ139" s="25" t="s">
        <v>83</v>
      </c>
      <c r="BK139" s="216">
        <f t="shared" si="19"/>
        <v>0</v>
      </c>
      <c r="BL139" s="25" t="s">
        <v>100</v>
      </c>
      <c r="BM139" s="25" t="s">
        <v>2423</v>
      </c>
    </row>
    <row r="140" spans="2:65" s="1" customFormat="1" ht="22.5" customHeight="1">
      <c r="B140" s="42"/>
      <c r="C140" s="268" t="s">
        <v>440</v>
      </c>
      <c r="D140" s="268" t="s">
        <v>429</v>
      </c>
      <c r="E140" s="269" t="s">
        <v>806</v>
      </c>
      <c r="F140" s="270" t="s">
        <v>807</v>
      </c>
      <c r="G140" s="271" t="s">
        <v>611</v>
      </c>
      <c r="H140" s="272">
        <v>265</v>
      </c>
      <c r="I140" s="273"/>
      <c r="J140" s="274">
        <f t="shared" si="10"/>
        <v>0</v>
      </c>
      <c r="K140" s="270" t="s">
        <v>21</v>
      </c>
      <c r="L140" s="275"/>
      <c r="M140" s="276" t="s">
        <v>21</v>
      </c>
      <c r="N140" s="277" t="s">
        <v>47</v>
      </c>
      <c r="O140" s="43"/>
      <c r="P140" s="214">
        <f t="shared" si="11"/>
        <v>0</v>
      </c>
      <c r="Q140" s="214">
        <v>0</v>
      </c>
      <c r="R140" s="214">
        <f t="shared" si="12"/>
        <v>0</v>
      </c>
      <c r="S140" s="214">
        <v>0</v>
      </c>
      <c r="T140" s="215">
        <f t="shared" si="13"/>
        <v>0</v>
      </c>
      <c r="AR140" s="25" t="s">
        <v>261</v>
      </c>
      <c r="AT140" s="25" t="s">
        <v>429</v>
      </c>
      <c r="AU140" s="25" t="s">
        <v>85</v>
      </c>
      <c r="AY140" s="25" t="s">
        <v>211</v>
      </c>
      <c r="BE140" s="216">
        <f t="shared" si="14"/>
        <v>0</v>
      </c>
      <c r="BF140" s="216">
        <f t="shared" si="15"/>
        <v>0</v>
      </c>
      <c r="BG140" s="216">
        <f t="shared" si="16"/>
        <v>0</v>
      </c>
      <c r="BH140" s="216">
        <f t="shared" si="17"/>
        <v>0</v>
      </c>
      <c r="BI140" s="216">
        <f t="shared" si="18"/>
        <v>0</v>
      </c>
      <c r="BJ140" s="25" t="s">
        <v>83</v>
      </c>
      <c r="BK140" s="216">
        <f t="shared" si="19"/>
        <v>0</v>
      </c>
      <c r="BL140" s="25" t="s">
        <v>100</v>
      </c>
      <c r="BM140" s="25" t="s">
        <v>2424</v>
      </c>
    </row>
    <row r="141" spans="2:65" s="1" customFormat="1" ht="22.5" customHeight="1">
      <c r="B141" s="42"/>
      <c r="C141" s="268" t="s">
        <v>446</v>
      </c>
      <c r="D141" s="268" t="s">
        <v>429</v>
      </c>
      <c r="E141" s="269" t="s">
        <v>809</v>
      </c>
      <c r="F141" s="270" t="s">
        <v>810</v>
      </c>
      <c r="G141" s="271" t="s">
        <v>275</v>
      </c>
      <c r="H141" s="272">
        <v>2</v>
      </c>
      <c r="I141" s="273"/>
      <c r="J141" s="274">
        <f t="shared" si="10"/>
        <v>0</v>
      </c>
      <c r="K141" s="270" t="s">
        <v>21</v>
      </c>
      <c r="L141" s="275"/>
      <c r="M141" s="276" t="s">
        <v>21</v>
      </c>
      <c r="N141" s="277" t="s">
        <v>47</v>
      </c>
      <c r="O141" s="43"/>
      <c r="P141" s="214">
        <f t="shared" si="11"/>
        <v>0</v>
      </c>
      <c r="Q141" s="214">
        <v>0</v>
      </c>
      <c r="R141" s="214">
        <f t="shared" si="12"/>
        <v>0</v>
      </c>
      <c r="S141" s="214">
        <v>0</v>
      </c>
      <c r="T141" s="215">
        <f t="shared" si="13"/>
        <v>0</v>
      </c>
      <c r="AR141" s="25" t="s">
        <v>261</v>
      </c>
      <c r="AT141" s="25" t="s">
        <v>429</v>
      </c>
      <c r="AU141" s="25" t="s">
        <v>85</v>
      </c>
      <c r="AY141" s="25" t="s">
        <v>211</v>
      </c>
      <c r="BE141" s="216">
        <f t="shared" si="14"/>
        <v>0</v>
      </c>
      <c r="BF141" s="216">
        <f t="shared" si="15"/>
        <v>0</v>
      </c>
      <c r="BG141" s="216">
        <f t="shared" si="16"/>
        <v>0</v>
      </c>
      <c r="BH141" s="216">
        <f t="shared" si="17"/>
        <v>0</v>
      </c>
      <c r="BI141" s="216">
        <f t="shared" si="18"/>
        <v>0</v>
      </c>
      <c r="BJ141" s="25" t="s">
        <v>83</v>
      </c>
      <c r="BK141" s="216">
        <f t="shared" si="19"/>
        <v>0</v>
      </c>
      <c r="BL141" s="25" t="s">
        <v>100</v>
      </c>
      <c r="BM141" s="25" t="s">
        <v>2425</v>
      </c>
    </row>
    <row r="142" spans="2:65" s="1" customFormat="1" ht="22.5" customHeight="1">
      <c r="B142" s="42"/>
      <c r="C142" s="268" t="s">
        <v>451</v>
      </c>
      <c r="D142" s="268" t="s">
        <v>429</v>
      </c>
      <c r="E142" s="269" t="s">
        <v>2426</v>
      </c>
      <c r="F142" s="270" t="s">
        <v>2427</v>
      </c>
      <c r="G142" s="271" t="s">
        <v>275</v>
      </c>
      <c r="H142" s="272">
        <v>4</v>
      </c>
      <c r="I142" s="273"/>
      <c r="J142" s="274">
        <f t="shared" si="10"/>
        <v>0</v>
      </c>
      <c r="K142" s="270" t="s">
        <v>21</v>
      </c>
      <c r="L142" s="275"/>
      <c r="M142" s="276" t="s">
        <v>21</v>
      </c>
      <c r="N142" s="277" t="s">
        <v>47</v>
      </c>
      <c r="O142" s="43"/>
      <c r="P142" s="214">
        <f t="shared" si="11"/>
        <v>0</v>
      </c>
      <c r="Q142" s="214">
        <v>0</v>
      </c>
      <c r="R142" s="214">
        <f t="shared" si="12"/>
        <v>0</v>
      </c>
      <c r="S142" s="214">
        <v>0</v>
      </c>
      <c r="T142" s="215">
        <f t="shared" si="13"/>
        <v>0</v>
      </c>
      <c r="AR142" s="25" t="s">
        <v>261</v>
      </c>
      <c r="AT142" s="25" t="s">
        <v>429</v>
      </c>
      <c r="AU142" s="25" t="s">
        <v>85</v>
      </c>
      <c r="AY142" s="25" t="s">
        <v>211</v>
      </c>
      <c r="BE142" s="216">
        <f t="shared" si="14"/>
        <v>0</v>
      </c>
      <c r="BF142" s="216">
        <f t="shared" si="15"/>
        <v>0</v>
      </c>
      <c r="BG142" s="216">
        <f t="shared" si="16"/>
        <v>0</v>
      </c>
      <c r="BH142" s="216">
        <f t="shared" si="17"/>
        <v>0</v>
      </c>
      <c r="BI142" s="216">
        <f t="shared" si="18"/>
        <v>0</v>
      </c>
      <c r="BJ142" s="25" t="s">
        <v>83</v>
      </c>
      <c r="BK142" s="216">
        <f t="shared" si="19"/>
        <v>0</v>
      </c>
      <c r="BL142" s="25" t="s">
        <v>100</v>
      </c>
      <c r="BM142" s="25" t="s">
        <v>2428</v>
      </c>
    </row>
    <row r="143" spans="2:65" s="1" customFormat="1" ht="22.5" customHeight="1">
      <c r="B143" s="42"/>
      <c r="C143" s="268" t="s">
        <v>455</v>
      </c>
      <c r="D143" s="268" t="s">
        <v>429</v>
      </c>
      <c r="E143" s="269" t="s">
        <v>812</v>
      </c>
      <c r="F143" s="270" t="s">
        <v>813</v>
      </c>
      <c r="G143" s="271" t="s">
        <v>275</v>
      </c>
      <c r="H143" s="272">
        <v>2</v>
      </c>
      <c r="I143" s="273"/>
      <c r="J143" s="274">
        <f t="shared" si="10"/>
        <v>0</v>
      </c>
      <c r="K143" s="270" t="s">
        <v>21</v>
      </c>
      <c r="L143" s="275"/>
      <c r="M143" s="276" t="s">
        <v>21</v>
      </c>
      <c r="N143" s="277" t="s">
        <v>47</v>
      </c>
      <c r="O143" s="43"/>
      <c r="P143" s="214">
        <f t="shared" si="11"/>
        <v>0</v>
      </c>
      <c r="Q143" s="214">
        <v>0</v>
      </c>
      <c r="R143" s="214">
        <f t="shared" si="12"/>
        <v>0</v>
      </c>
      <c r="S143" s="214">
        <v>0</v>
      </c>
      <c r="T143" s="215">
        <f t="shared" si="13"/>
        <v>0</v>
      </c>
      <c r="AR143" s="25" t="s">
        <v>261</v>
      </c>
      <c r="AT143" s="25" t="s">
        <v>429</v>
      </c>
      <c r="AU143" s="25" t="s">
        <v>85</v>
      </c>
      <c r="AY143" s="25" t="s">
        <v>211</v>
      </c>
      <c r="BE143" s="216">
        <f t="shared" si="14"/>
        <v>0</v>
      </c>
      <c r="BF143" s="216">
        <f t="shared" si="15"/>
        <v>0</v>
      </c>
      <c r="BG143" s="216">
        <f t="shared" si="16"/>
        <v>0</v>
      </c>
      <c r="BH143" s="216">
        <f t="shared" si="17"/>
        <v>0</v>
      </c>
      <c r="BI143" s="216">
        <f t="shared" si="18"/>
        <v>0</v>
      </c>
      <c r="BJ143" s="25" t="s">
        <v>83</v>
      </c>
      <c r="BK143" s="216">
        <f t="shared" si="19"/>
        <v>0</v>
      </c>
      <c r="BL143" s="25" t="s">
        <v>100</v>
      </c>
      <c r="BM143" s="25" t="s">
        <v>2429</v>
      </c>
    </row>
    <row r="144" spans="2:65" s="1" customFormat="1" ht="22.5" customHeight="1">
      <c r="B144" s="42"/>
      <c r="C144" s="268" t="s">
        <v>461</v>
      </c>
      <c r="D144" s="268" t="s">
        <v>429</v>
      </c>
      <c r="E144" s="269" t="s">
        <v>815</v>
      </c>
      <c r="F144" s="270" t="s">
        <v>816</v>
      </c>
      <c r="G144" s="271" t="s">
        <v>275</v>
      </c>
      <c r="H144" s="272">
        <v>4</v>
      </c>
      <c r="I144" s="273"/>
      <c r="J144" s="274">
        <f t="shared" si="10"/>
        <v>0</v>
      </c>
      <c r="K144" s="270" t="s">
        <v>21</v>
      </c>
      <c r="L144" s="275"/>
      <c r="M144" s="276" t="s">
        <v>21</v>
      </c>
      <c r="N144" s="277" t="s">
        <v>47</v>
      </c>
      <c r="O144" s="43"/>
      <c r="P144" s="214">
        <f t="shared" si="11"/>
        <v>0</v>
      </c>
      <c r="Q144" s="214">
        <v>0</v>
      </c>
      <c r="R144" s="214">
        <f t="shared" si="12"/>
        <v>0</v>
      </c>
      <c r="S144" s="214">
        <v>0</v>
      </c>
      <c r="T144" s="215">
        <f t="shared" si="13"/>
        <v>0</v>
      </c>
      <c r="AR144" s="25" t="s">
        <v>261</v>
      </c>
      <c r="AT144" s="25" t="s">
        <v>429</v>
      </c>
      <c r="AU144" s="25" t="s">
        <v>85</v>
      </c>
      <c r="AY144" s="25" t="s">
        <v>211</v>
      </c>
      <c r="BE144" s="216">
        <f t="shared" si="14"/>
        <v>0</v>
      </c>
      <c r="BF144" s="216">
        <f t="shared" si="15"/>
        <v>0</v>
      </c>
      <c r="BG144" s="216">
        <f t="shared" si="16"/>
        <v>0</v>
      </c>
      <c r="BH144" s="216">
        <f t="shared" si="17"/>
        <v>0</v>
      </c>
      <c r="BI144" s="216">
        <f t="shared" si="18"/>
        <v>0</v>
      </c>
      <c r="BJ144" s="25" t="s">
        <v>83</v>
      </c>
      <c r="BK144" s="216">
        <f t="shared" si="19"/>
        <v>0</v>
      </c>
      <c r="BL144" s="25" t="s">
        <v>100</v>
      </c>
      <c r="BM144" s="25" t="s">
        <v>2430</v>
      </c>
    </row>
    <row r="145" spans="2:65" s="1" customFormat="1" ht="22.5" customHeight="1">
      <c r="B145" s="42"/>
      <c r="C145" s="268" t="s">
        <v>466</v>
      </c>
      <c r="D145" s="268" t="s">
        <v>429</v>
      </c>
      <c r="E145" s="269" t="s">
        <v>818</v>
      </c>
      <c r="F145" s="270" t="s">
        <v>819</v>
      </c>
      <c r="G145" s="271" t="s">
        <v>611</v>
      </c>
      <c r="H145" s="272">
        <v>56</v>
      </c>
      <c r="I145" s="273"/>
      <c r="J145" s="274">
        <f t="shared" si="10"/>
        <v>0</v>
      </c>
      <c r="K145" s="270" t="s">
        <v>21</v>
      </c>
      <c r="L145" s="275"/>
      <c r="M145" s="276" t="s">
        <v>21</v>
      </c>
      <c r="N145" s="277" t="s">
        <v>47</v>
      </c>
      <c r="O145" s="43"/>
      <c r="P145" s="214">
        <f t="shared" si="11"/>
        <v>0</v>
      </c>
      <c r="Q145" s="214">
        <v>0</v>
      </c>
      <c r="R145" s="214">
        <f t="shared" si="12"/>
        <v>0</v>
      </c>
      <c r="S145" s="214">
        <v>0</v>
      </c>
      <c r="T145" s="215">
        <f t="shared" si="13"/>
        <v>0</v>
      </c>
      <c r="AR145" s="25" t="s">
        <v>261</v>
      </c>
      <c r="AT145" s="25" t="s">
        <v>429</v>
      </c>
      <c r="AU145" s="25" t="s">
        <v>85</v>
      </c>
      <c r="AY145" s="25" t="s">
        <v>211</v>
      </c>
      <c r="BE145" s="216">
        <f t="shared" si="14"/>
        <v>0</v>
      </c>
      <c r="BF145" s="216">
        <f t="shared" si="15"/>
        <v>0</v>
      </c>
      <c r="BG145" s="216">
        <f t="shared" si="16"/>
        <v>0</v>
      </c>
      <c r="BH145" s="216">
        <f t="shared" si="17"/>
        <v>0</v>
      </c>
      <c r="BI145" s="216">
        <f t="shared" si="18"/>
        <v>0</v>
      </c>
      <c r="BJ145" s="25" t="s">
        <v>83</v>
      </c>
      <c r="BK145" s="216">
        <f t="shared" si="19"/>
        <v>0</v>
      </c>
      <c r="BL145" s="25" t="s">
        <v>100</v>
      </c>
      <c r="BM145" s="25" t="s">
        <v>2431</v>
      </c>
    </row>
    <row r="146" spans="2:65" s="1" customFormat="1" ht="22.5" customHeight="1">
      <c r="B146" s="42"/>
      <c r="C146" s="268" t="s">
        <v>471</v>
      </c>
      <c r="D146" s="268" t="s">
        <v>429</v>
      </c>
      <c r="E146" s="269" t="s">
        <v>821</v>
      </c>
      <c r="F146" s="270" t="s">
        <v>822</v>
      </c>
      <c r="G146" s="271" t="s">
        <v>611</v>
      </c>
      <c r="H146" s="272">
        <v>8</v>
      </c>
      <c r="I146" s="273"/>
      <c r="J146" s="274">
        <f t="shared" si="10"/>
        <v>0</v>
      </c>
      <c r="K146" s="270" t="s">
        <v>21</v>
      </c>
      <c r="L146" s="275"/>
      <c r="M146" s="276" t="s">
        <v>21</v>
      </c>
      <c r="N146" s="277" t="s">
        <v>47</v>
      </c>
      <c r="O146" s="43"/>
      <c r="P146" s="214">
        <f t="shared" si="11"/>
        <v>0</v>
      </c>
      <c r="Q146" s="214">
        <v>0</v>
      </c>
      <c r="R146" s="214">
        <f t="shared" si="12"/>
        <v>0</v>
      </c>
      <c r="S146" s="214">
        <v>0</v>
      </c>
      <c r="T146" s="215">
        <f t="shared" si="13"/>
        <v>0</v>
      </c>
      <c r="AR146" s="25" t="s">
        <v>261</v>
      </c>
      <c r="AT146" s="25" t="s">
        <v>429</v>
      </c>
      <c r="AU146" s="25" t="s">
        <v>85</v>
      </c>
      <c r="AY146" s="25" t="s">
        <v>211</v>
      </c>
      <c r="BE146" s="216">
        <f t="shared" si="14"/>
        <v>0</v>
      </c>
      <c r="BF146" s="216">
        <f t="shared" si="15"/>
        <v>0</v>
      </c>
      <c r="BG146" s="216">
        <f t="shared" si="16"/>
        <v>0</v>
      </c>
      <c r="BH146" s="216">
        <f t="shared" si="17"/>
        <v>0</v>
      </c>
      <c r="BI146" s="216">
        <f t="shared" si="18"/>
        <v>0</v>
      </c>
      <c r="BJ146" s="25" t="s">
        <v>83</v>
      </c>
      <c r="BK146" s="216">
        <f t="shared" si="19"/>
        <v>0</v>
      </c>
      <c r="BL146" s="25" t="s">
        <v>100</v>
      </c>
      <c r="BM146" s="25" t="s">
        <v>2432</v>
      </c>
    </row>
    <row r="147" spans="2:65" s="1" customFormat="1" ht="22.5" customHeight="1">
      <c r="B147" s="42"/>
      <c r="C147" s="268" t="s">
        <v>475</v>
      </c>
      <c r="D147" s="268" t="s">
        <v>429</v>
      </c>
      <c r="E147" s="269" t="s">
        <v>824</v>
      </c>
      <c r="F147" s="270" t="s">
        <v>825</v>
      </c>
      <c r="G147" s="271" t="s">
        <v>611</v>
      </c>
      <c r="H147" s="272">
        <v>42</v>
      </c>
      <c r="I147" s="273"/>
      <c r="J147" s="274">
        <f t="shared" si="10"/>
        <v>0</v>
      </c>
      <c r="K147" s="270" t="s">
        <v>21</v>
      </c>
      <c r="L147" s="275"/>
      <c r="M147" s="276" t="s">
        <v>21</v>
      </c>
      <c r="N147" s="277" t="s">
        <v>47</v>
      </c>
      <c r="O147" s="43"/>
      <c r="P147" s="214">
        <f t="shared" si="11"/>
        <v>0</v>
      </c>
      <c r="Q147" s="214">
        <v>0</v>
      </c>
      <c r="R147" s="214">
        <f t="shared" si="12"/>
        <v>0</v>
      </c>
      <c r="S147" s="214">
        <v>0</v>
      </c>
      <c r="T147" s="215">
        <f t="shared" si="13"/>
        <v>0</v>
      </c>
      <c r="AR147" s="25" t="s">
        <v>261</v>
      </c>
      <c r="AT147" s="25" t="s">
        <v>429</v>
      </c>
      <c r="AU147" s="25" t="s">
        <v>85</v>
      </c>
      <c r="AY147" s="25" t="s">
        <v>211</v>
      </c>
      <c r="BE147" s="216">
        <f t="shared" si="14"/>
        <v>0</v>
      </c>
      <c r="BF147" s="216">
        <f t="shared" si="15"/>
        <v>0</v>
      </c>
      <c r="BG147" s="216">
        <f t="shared" si="16"/>
        <v>0</v>
      </c>
      <c r="BH147" s="216">
        <f t="shared" si="17"/>
        <v>0</v>
      </c>
      <c r="BI147" s="216">
        <f t="shared" si="18"/>
        <v>0</v>
      </c>
      <c r="BJ147" s="25" t="s">
        <v>83</v>
      </c>
      <c r="BK147" s="216">
        <f t="shared" si="19"/>
        <v>0</v>
      </c>
      <c r="BL147" s="25" t="s">
        <v>100</v>
      </c>
      <c r="BM147" s="25" t="s">
        <v>2433</v>
      </c>
    </row>
    <row r="148" spans="2:65" s="1" customFormat="1" ht="22.5" customHeight="1">
      <c r="B148" s="42"/>
      <c r="C148" s="268" t="s">
        <v>481</v>
      </c>
      <c r="D148" s="268" t="s">
        <v>429</v>
      </c>
      <c r="E148" s="269" t="s">
        <v>827</v>
      </c>
      <c r="F148" s="270" t="s">
        <v>828</v>
      </c>
      <c r="G148" s="271" t="s">
        <v>611</v>
      </c>
      <c r="H148" s="272">
        <v>24</v>
      </c>
      <c r="I148" s="273"/>
      <c r="J148" s="274">
        <f t="shared" si="10"/>
        <v>0</v>
      </c>
      <c r="K148" s="270" t="s">
        <v>21</v>
      </c>
      <c r="L148" s="275"/>
      <c r="M148" s="276" t="s">
        <v>21</v>
      </c>
      <c r="N148" s="277" t="s">
        <v>47</v>
      </c>
      <c r="O148" s="43"/>
      <c r="P148" s="214">
        <f t="shared" si="11"/>
        <v>0</v>
      </c>
      <c r="Q148" s="214">
        <v>0</v>
      </c>
      <c r="R148" s="214">
        <f t="shared" si="12"/>
        <v>0</v>
      </c>
      <c r="S148" s="214">
        <v>0</v>
      </c>
      <c r="T148" s="215">
        <f t="shared" si="13"/>
        <v>0</v>
      </c>
      <c r="AR148" s="25" t="s">
        <v>261</v>
      </c>
      <c r="AT148" s="25" t="s">
        <v>429</v>
      </c>
      <c r="AU148" s="25" t="s">
        <v>85</v>
      </c>
      <c r="AY148" s="25" t="s">
        <v>211</v>
      </c>
      <c r="BE148" s="216">
        <f t="shared" si="14"/>
        <v>0</v>
      </c>
      <c r="BF148" s="216">
        <f t="shared" si="15"/>
        <v>0</v>
      </c>
      <c r="BG148" s="216">
        <f t="shared" si="16"/>
        <v>0</v>
      </c>
      <c r="BH148" s="216">
        <f t="shared" si="17"/>
        <v>0</v>
      </c>
      <c r="BI148" s="216">
        <f t="shared" si="18"/>
        <v>0</v>
      </c>
      <c r="BJ148" s="25" t="s">
        <v>83</v>
      </c>
      <c r="BK148" s="216">
        <f t="shared" si="19"/>
        <v>0</v>
      </c>
      <c r="BL148" s="25" t="s">
        <v>100</v>
      </c>
      <c r="BM148" s="25" t="s">
        <v>2434</v>
      </c>
    </row>
    <row r="149" spans="2:65" s="1" customFormat="1" ht="22.5" customHeight="1">
      <c r="B149" s="42"/>
      <c r="C149" s="268" t="s">
        <v>484</v>
      </c>
      <c r="D149" s="268" t="s">
        <v>429</v>
      </c>
      <c r="E149" s="269" t="s">
        <v>830</v>
      </c>
      <c r="F149" s="270" t="s">
        <v>831</v>
      </c>
      <c r="G149" s="271" t="s">
        <v>611</v>
      </c>
      <c r="H149" s="272">
        <v>61</v>
      </c>
      <c r="I149" s="273"/>
      <c r="J149" s="274">
        <f t="shared" si="10"/>
        <v>0</v>
      </c>
      <c r="K149" s="270" t="s">
        <v>21</v>
      </c>
      <c r="L149" s="275"/>
      <c r="M149" s="276" t="s">
        <v>21</v>
      </c>
      <c r="N149" s="277" t="s">
        <v>47</v>
      </c>
      <c r="O149" s="43"/>
      <c r="P149" s="214">
        <f t="shared" si="11"/>
        <v>0</v>
      </c>
      <c r="Q149" s="214">
        <v>0</v>
      </c>
      <c r="R149" s="214">
        <f t="shared" si="12"/>
        <v>0</v>
      </c>
      <c r="S149" s="214">
        <v>0</v>
      </c>
      <c r="T149" s="215">
        <f t="shared" si="13"/>
        <v>0</v>
      </c>
      <c r="AR149" s="25" t="s">
        <v>261</v>
      </c>
      <c r="AT149" s="25" t="s">
        <v>429</v>
      </c>
      <c r="AU149" s="25" t="s">
        <v>85</v>
      </c>
      <c r="AY149" s="25" t="s">
        <v>211</v>
      </c>
      <c r="BE149" s="216">
        <f t="shared" si="14"/>
        <v>0</v>
      </c>
      <c r="BF149" s="216">
        <f t="shared" si="15"/>
        <v>0</v>
      </c>
      <c r="BG149" s="216">
        <f t="shared" si="16"/>
        <v>0</v>
      </c>
      <c r="BH149" s="216">
        <f t="shared" si="17"/>
        <v>0</v>
      </c>
      <c r="BI149" s="216">
        <f t="shared" si="18"/>
        <v>0</v>
      </c>
      <c r="BJ149" s="25" t="s">
        <v>83</v>
      </c>
      <c r="BK149" s="216">
        <f t="shared" si="19"/>
        <v>0</v>
      </c>
      <c r="BL149" s="25" t="s">
        <v>100</v>
      </c>
      <c r="BM149" s="25" t="s">
        <v>2435</v>
      </c>
    </row>
    <row r="150" spans="2:65" s="1" customFormat="1" ht="22.5" customHeight="1">
      <c r="B150" s="42"/>
      <c r="C150" s="268" t="s">
        <v>490</v>
      </c>
      <c r="D150" s="268" t="s">
        <v>429</v>
      </c>
      <c r="E150" s="269" t="s">
        <v>833</v>
      </c>
      <c r="F150" s="270" t="s">
        <v>834</v>
      </c>
      <c r="G150" s="271" t="s">
        <v>611</v>
      </c>
      <c r="H150" s="272">
        <v>29</v>
      </c>
      <c r="I150" s="273"/>
      <c r="J150" s="274">
        <f t="shared" si="10"/>
        <v>0</v>
      </c>
      <c r="K150" s="270" t="s">
        <v>21</v>
      </c>
      <c r="L150" s="275"/>
      <c r="M150" s="276" t="s">
        <v>21</v>
      </c>
      <c r="N150" s="277" t="s">
        <v>47</v>
      </c>
      <c r="O150" s="43"/>
      <c r="P150" s="214">
        <f t="shared" si="11"/>
        <v>0</v>
      </c>
      <c r="Q150" s="214">
        <v>0</v>
      </c>
      <c r="R150" s="214">
        <f t="shared" si="12"/>
        <v>0</v>
      </c>
      <c r="S150" s="214">
        <v>0</v>
      </c>
      <c r="T150" s="215">
        <f t="shared" si="13"/>
        <v>0</v>
      </c>
      <c r="AR150" s="25" t="s">
        <v>261</v>
      </c>
      <c r="AT150" s="25" t="s">
        <v>429</v>
      </c>
      <c r="AU150" s="25" t="s">
        <v>85</v>
      </c>
      <c r="AY150" s="25" t="s">
        <v>211</v>
      </c>
      <c r="BE150" s="216">
        <f t="shared" si="14"/>
        <v>0</v>
      </c>
      <c r="BF150" s="216">
        <f t="shared" si="15"/>
        <v>0</v>
      </c>
      <c r="BG150" s="216">
        <f t="shared" si="16"/>
        <v>0</v>
      </c>
      <c r="BH150" s="216">
        <f t="shared" si="17"/>
        <v>0</v>
      </c>
      <c r="BI150" s="216">
        <f t="shared" si="18"/>
        <v>0</v>
      </c>
      <c r="BJ150" s="25" t="s">
        <v>83</v>
      </c>
      <c r="BK150" s="216">
        <f t="shared" si="19"/>
        <v>0</v>
      </c>
      <c r="BL150" s="25" t="s">
        <v>100</v>
      </c>
      <c r="BM150" s="25" t="s">
        <v>2436</v>
      </c>
    </row>
    <row r="151" spans="2:65" s="1" customFormat="1" ht="31.5" customHeight="1">
      <c r="B151" s="42"/>
      <c r="C151" s="268" t="s">
        <v>496</v>
      </c>
      <c r="D151" s="268" t="s">
        <v>429</v>
      </c>
      <c r="E151" s="269" t="s">
        <v>836</v>
      </c>
      <c r="F151" s="270" t="s">
        <v>837</v>
      </c>
      <c r="G151" s="271" t="s">
        <v>553</v>
      </c>
      <c r="H151" s="272">
        <v>1</v>
      </c>
      <c r="I151" s="273"/>
      <c r="J151" s="274">
        <f t="shared" si="10"/>
        <v>0</v>
      </c>
      <c r="K151" s="270" t="s">
        <v>21</v>
      </c>
      <c r="L151" s="275"/>
      <c r="M151" s="276" t="s">
        <v>21</v>
      </c>
      <c r="N151" s="277" t="s">
        <v>47</v>
      </c>
      <c r="O151" s="43"/>
      <c r="P151" s="214">
        <f t="shared" si="11"/>
        <v>0</v>
      </c>
      <c r="Q151" s="214">
        <v>0</v>
      </c>
      <c r="R151" s="214">
        <f t="shared" si="12"/>
        <v>0</v>
      </c>
      <c r="S151" s="214">
        <v>0</v>
      </c>
      <c r="T151" s="215">
        <f t="shared" si="13"/>
        <v>0</v>
      </c>
      <c r="AR151" s="25" t="s">
        <v>261</v>
      </c>
      <c r="AT151" s="25" t="s">
        <v>429</v>
      </c>
      <c r="AU151" s="25" t="s">
        <v>85</v>
      </c>
      <c r="AY151" s="25" t="s">
        <v>211</v>
      </c>
      <c r="BE151" s="216">
        <f t="shared" si="14"/>
        <v>0</v>
      </c>
      <c r="BF151" s="216">
        <f t="shared" si="15"/>
        <v>0</v>
      </c>
      <c r="BG151" s="216">
        <f t="shared" si="16"/>
        <v>0</v>
      </c>
      <c r="BH151" s="216">
        <f t="shared" si="17"/>
        <v>0</v>
      </c>
      <c r="BI151" s="216">
        <f t="shared" si="18"/>
        <v>0</v>
      </c>
      <c r="BJ151" s="25" t="s">
        <v>83</v>
      </c>
      <c r="BK151" s="216">
        <f t="shared" si="19"/>
        <v>0</v>
      </c>
      <c r="BL151" s="25" t="s">
        <v>100</v>
      </c>
      <c r="BM151" s="25" t="s">
        <v>2437</v>
      </c>
    </row>
    <row r="152" spans="2:65" s="1" customFormat="1" ht="44.25" customHeight="1">
      <c r="B152" s="42"/>
      <c r="C152" s="268" t="s">
        <v>501</v>
      </c>
      <c r="D152" s="268" t="s">
        <v>429</v>
      </c>
      <c r="E152" s="269" t="s">
        <v>839</v>
      </c>
      <c r="F152" s="270" t="s">
        <v>2438</v>
      </c>
      <c r="G152" s="271" t="s">
        <v>726</v>
      </c>
      <c r="H152" s="272">
        <v>180</v>
      </c>
      <c r="I152" s="273"/>
      <c r="J152" s="274">
        <f t="shared" si="10"/>
        <v>0</v>
      </c>
      <c r="K152" s="270" t="s">
        <v>21</v>
      </c>
      <c r="L152" s="275"/>
      <c r="M152" s="276" t="s">
        <v>21</v>
      </c>
      <c r="N152" s="277" t="s">
        <v>47</v>
      </c>
      <c r="O152" s="43"/>
      <c r="P152" s="214">
        <f t="shared" si="11"/>
        <v>0</v>
      </c>
      <c r="Q152" s="214">
        <v>0</v>
      </c>
      <c r="R152" s="214">
        <f t="shared" si="12"/>
        <v>0</v>
      </c>
      <c r="S152" s="214">
        <v>0</v>
      </c>
      <c r="T152" s="215">
        <f t="shared" si="13"/>
        <v>0</v>
      </c>
      <c r="AR152" s="25" t="s">
        <v>261</v>
      </c>
      <c r="AT152" s="25" t="s">
        <v>429</v>
      </c>
      <c r="AU152" s="25" t="s">
        <v>85</v>
      </c>
      <c r="AY152" s="25" t="s">
        <v>211</v>
      </c>
      <c r="BE152" s="216">
        <f t="shared" si="14"/>
        <v>0</v>
      </c>
      <c r="BF152" s="216">
        <f t="shared" si="15"/>
        <v>0</v>
      </c>
      <c r="BG152" s="216">
        <f t="shared" si="16"/>
        <v>0</v>
      </c>
      <c r="BH152" s="216">
        <f t="shared" si="17"/>
        <v>0</v>
      </c>
      <c r="BI152" s="216">
        <f t="shared" si="18"/>
        <v>0</v>
      </c>
      <c r="BJ152" s="25" t="s">
        <v>83</v>
      </c>
      <c r="BK152" s="216">
        <f t="shared" si="19"/>
        <v>0</v>
      </c>
      <c r="BL152" s="25" t="s">
        <v>100</v>
      </c>
      <c r="BM152" s="25" t="s">
        <v>2439</v>
      </c>
    </row>
    <row r="153" spans="2:65" s="1" customFormat="1" ht="22.5" customHeight="1">
      <c r="B153" s="42"/>
      <c r="C153" s="268" t="s">
        <v>506</v>
      </c>
      <c r="D153" s="268" t="s">
        <v>429</v>
      </c>
      <c r="E153" s="269" t="s">
        <v>842</v>
      </c>
      <c r="F153" s="270" t="s">
        <v>843</v>
      </c>
      <c r="G153" s="271" t="s">
        <v>275</v>
      </c>
      <c r="H153" s="272">
        <v>10</v>
      </c>
      <c r="I153" s="273"/>
      <c r="J153" s="274">
        <f t="shared" si="10"/>
        <v>0</v>
      </c>
      <c r="K153" s="270" t="s">
        <v>21</v>
      </c>
      <c r="L153" s="275"/>
      <c r="M153" s="276" t="s">
        <v>21</v>
      </c>
      <c r="N153" s="284" t="s">
        <v>47</v>
      </c>
      <c r="O153" s="281"/>
      <c r="P153" s="282">
        <f t="shared" si="11"/>
        <v>0</v>
      </c>
      <c r="Q153" s="282">
        <v>0</v>
      </c>
      <c r="R153" s="282">
        <f t="shared" si="12"/>
        <v>0</v>
      </c>
      <c r="S153" s="282">
        <v>0</v>
      </c>
      <c r="T153" s="283">
        <f t="shared" si="13"/>
        <v>0</v>
      </c>
      <c r="AR153" s="25" t="s">
        <v>261</v>
      </c>
      <c r="AT153" s="25" t="s">
        <v>429</v>
      </c>
      <c r="AU153" s="25" t="s">
        <v>85</v>
      </c>
      <c r="AY153" s="25" t="s">
        <v>211</v>
      </c>
      <c r="BE153" s="216">
        <f t="shared" si="14"/>
        <v>0</v>
      </c>
      <c r="BF153" s="216">
        <f t="shared" si="15"/>
        <v>0</v>
      </c>
      <c r="BG153" s="216">
        <f t="shared" si="16"/>
        <v>0</v>
      </c>
      <c r="BH153" s="216">
        <f t="shared" si="17"/>
        <v>0</v>
      </c>
      <c r="BI153" s="216">
        <f t="shared" si="18"/>
        <v>0</v>
      </c>
      <c r="BJ153" s="25" t="s">
        <v>83</v>
      </c>
      <c r="BK153" s="216">
        <f t="shared" si="19"/>
        <v>0</v>
      </c>
      <c r="BL153" s="25" t="s">
        <v>100</v>
      </c>
      <c r="BM153" s="25" t="s">
        <v>2440</v>
      </c>
    </row>
    <row r="154" spans="2:65" s="1" customFormat="1" ht="6.95" customHeight="1">
      <c r="B154" s="57"/>
      <c r="C154" s="58"/>
      <c r="D154" s="58"/>
      <c r="E154" s="58"/>
      <c r="F154" s="58"/>
      <c r="G154" s="58"/>
      <c r="H154" s="58"/>
      <c r="I154" s="149"/>
      <c r="J154" s="58"/>
      <c r="K154" s="58"/>
      <c r="L154" s="62"/>
    </row>
  </sheetData>
  <sheetProtection password="CC35" sheet="1" objects="1" scenarios="1" formatCells="0" formatColumns="0" formatRows="0" sort="0" autoFilter="0"/>
  <autoFilter ref="C95:K153"/>
  <mergeCells count="15">
    <mergeCell ref="E86:H86"/>
    <mergeCell ref="E84:H84"/>
    <mergeCell ref="E88:H88"/>
    <mergeCell ref="G1:H1"/>
    <mergeCell ref="L2:V2"/>
    <mergeCell ref="E49:H49"/>
    <mergeCell ref="E53:H53"/>
    <mergeCell ref="E51:H51"/>
    <mergeCell ref="E55:H55"/>
    <mergeCell ref="E82:H82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132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1997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2441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ROUND(J95,2)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ROUND(SUM(BE95:BE457), 2)</f>
        <v>0</v>
      </c>
      <c r="G34" s="43"/>
      <c r="H34" s="43"/>
      <c r="I34" s="141">
        <v>0.21</v>
      </c>
      <c r="J34" s="140">
        <f>ROUND(ROUND((SUM(BE95:BE457)),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ROUND(SUM(BF95:BF457), 2)</f>
        <v>0</v>
      </c>
      <c r="G35" s="43"/>
      <c r="H35" s="43"/>
      <c r="I35" s="141">
        <v>0.15</v>
      </c>
      <c r="J35" s="140">
        <f>ROUND(ROUND((SUM(BF95:BF457)),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ROUND(SUM(BG95:BG457),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ROUND(SUM(BH95:BH457),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ROUND(SUM(BI95:BI457),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1997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2_04_4.3 - Zařízení zdravotně technických instalací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J95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J96</f>
        <v>0</v>
      </c>
      <c r="K65" s="165"/>
    </row>
    <row r="66" spans="2:12" s="9" customFormat="1" ht="19.899999999999999" customHeight="1">
      <c r="B66" s="166"/>
      <c r="C66" s="167"/>
      <c r="D66" s="168" t="s">
        <v>184</v>
      </c>
      <c r="E66" s="169"/>
      <c r="F66" s="169"/>
      <c r="G66" s="169"/>
      <c r="H66" s="169"/>
      <c r="I66" s="170"/>
      <c r="J66" s="171">
        <f>J97</f>
        <v>0</v>
      </c>
      <c r="K66" s="172"/>
    </row>
    <row r="67" spans="2:12" s="8" customFormat="1" ht="24.95" customHeight="1">
      <c r="B67" s="159"/>
      <c r="C67" s="160"/>
      <c r="D67" s="161" t="s">
        <v>186</v>
      </c>
      <c r="E67" s="162"/>
      <c r="F67" s="162"/>
      <c r="G67" s="162"/>
      <c r="H67" s="162"/>
      <c r="I67" s="163"/>
      <c r="J67" s="164">
        <f>J102</f>
        <v>0</v>
      </c>
      <c r="K67" s="165"/>
    </row>
    <row r="68" spans="2:12" s="9" customFormat="1" ht="19.899999999999999" customHeight="1">
      <c r="B68" s="166"/>
      <c r="C68" s="167"/>
      <c r="D68" s="168" t="s">
        <v>189</v>
      </c>
      <c r="E68" s="169"/>
      <c r="F68" s="169"/>
      <c r="G68" s="169"/>
      <c r="H68" s="169"/>
      <c r="I68" s="170"/>
      <c r="J68" s="171">
        <f>J103</f>
        <v>0</v>
      </c>
      <c r="K68" s="172"/>
    </row>
    <row r="69" spans="2:12" s="9" customFormat="1" ht="19.899999999999999" customHeight="1">
      <c r="B69" s="166"/>
      <c r="C69" s="167"/>
      <c r="D69" s="168" t="s">
        <v>878</v>
      </c>
      <c r="E69" s="169"/>
      <c r="F69" s="169"/>
      <c r="G69" s="169"/>
      <c r="H69" s="169"/>
      <c r="I69" s="170"/>
      <c r="J69" s="171">
        <f>J110</f>
        <v>0</v>
      </c>
      <c r="K69" s="172"/>
    </row>
    <row r="70" spans="2:12" s="9" customFormat="1" ht="19.899999999999999" customHeight="1">
      <c r="B70" s="166"/>
      <c r="C70" s="167"/>
      <c r="D70" s="168" t="s">
        <v>879</v>
      </c>
      <c r="E70" s="169"/>
      <c r="F70" s="169"/>
      <c r="G70" s="169"/>
      <c r="H70" s="169"/>
      <c r="I70" s="170"/>
      <c r="J70" s="171">
        <f>J177</f>
        <v>0</v>
      </c>
      <c r="K70" s="172"/>
    </row>
    <row r="71" spans="2:12" s="9" customFormat="1" ht="19.899999999999999" customHeight="1">
      <c r="B71" s="166"/>
      <c r="C71" s="167"/>
      <c r="D71" s="168" t="s">
        <v>880</v>
      </c>
      <c r="E71" s="169"/>
      <c r="F71" s="169"/>
      <c r="G71" s="169"/>
      <c r="H71" s="169"/>
      <c r="I71" s="170"/>
      <c r="J71" s="171">
        <f>J324</f>
        <v>0</v>
      </c>
      <c r="K71" s="172"/>
    </row>
    <row r="72" spans="2:12" s="1" customFormat="1" ht="21.75" customHeight="1">
      <c r="B72" s="42"/>
      <c r="C72" s="43"/>
      <c r="D72" s="43"/>
      <c r="E72" s="43"/>
      <c r="F72" s="43"/>
      <c r="G72" s="43"/>
      <c r="H72" s="43"/>
      <c r="I72" s="128"/>
      <c r="J72" s="43"/>
      <c r="K72" s="4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9"/>
      <c r="J73" s="58"/>
      <c r="K73" s="59"/>
    </row>
    <row r="77" spans="2:12" s="1" customFormat="1" ht="6.95" customHeight="1">
      <c r="B77" s="60"/>
      <c r="C77" s="61"/>
      <c r="D77" s="61"/>
      <c r="E77" s="61"/>
      <c r="F77" s="61"/>
      <c r="G77" s="61"/>
      <c r="H77" s="61"/>
      <c r="I77" s="152"/>
      <c r="J77" s="61"/>
      <c r="K77" s="61"/>
      <c r="L77" s="62"/>
    </row>
    <row r="78" spans="2:12" s="1" customFormat="1" ht="36.950000000000003" customHeight="1">
      <c r="B78" s="42"/>
      <c r="C78" s="63" t="s">
        <v>195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4.45" customHeight="1">
      <c r="B80" s="42"/>
      <c r="C80" s="66" t="s">
        <v>18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22.5" customHeight="1">
      <c r="B81" s="42"/>
      <c r="C81" s="64"/>
      <c r="D81" s="64"/>
      <c r="E81" s="419" t="str">
        <f>E7</f>
        <v>Beroun, MŠ Pod Homolkou - technické instalace</v>
      </c>
      <c r="F81" s="420"/>
      <c r="G81" s="420"/>
      <c r="H81" s="420"/>
      <c r="I81" s="173"/>
      <c r="J81" s="64"/>
      <c r="K81" s="64"/>
      <c r="L81" s="62"/>
    </row>
    <row r="82" spans="2:63">
      <c r="B82" s="29"/>
      <c r="C82" s="66" t="s">
        <v>167</v>
      </c>
      <c r="D82" s="174"/>
      <c r="E82" s="174"/>
      <c r="F82" s="174"/>
      <c r="G82" s="174"/>
      <c r="H82" s="174"/>
      <c r="J82" s="174"/>
      <c r="K82" s="174"/>
      <c r="L82" s="175"/>
    </row>
    <row r="83" spans="2:63" ht="22.5" customHeight="1">
      <c r="B83" s="29"/>
      <c r="C83" s="174"/>
      <c r="D83" s="174"/>
      <c r="E83" s="419" t="s">
        <v>168</v>
      </c>
      <c r="F83" s="423"/>
      <c r="G83" s="423"/>
      <c r="H83" s="423"/>
      <c r="J83" s="174"/>
      <c r="K83" s="174"/>
      <c r="L83" s="175"/>
    </row>
    <row r="84" spans="2:63">
      <c r="B84" s="29"/>
      <c r="C84" s="66" t="s">
        <v>169</v>
      </c>
      <c r="D84" s="174"/>
      <c r="E84" s="174"/>
      <c r="F84" s="174"/>
      <c r="G84" s="174"/>
      <c r="H84" s="174"/>
      <c r="J84" s="174"/>
      <c r="K84" s="174"/>
      <c r="L84" s="175"/>
    </row>
    <row r="85" spans="2:63" s="1" customFormat="1" ht="22.5" customHeight="1">
      <c r="B85" s="42"/>
      <c r="C85" s="64"/>
      <c r="D85" s="64"/>
      <c r="E85" s="421" t="s">
        <v>1997</v>
      </c>
      <c r="F85" s="422"/>
      <c r="G85" s="422"/>
      <c r="H85" s="422"/>
      <c r="I85" s="173"/>
      <c r="J85" s="64"/>
      <c r="K85" s="64"/>
      <c r="L85" s="62"/>
    </row>
    <row r="86" spans="2:63" s="1" customFormat="1" ht="14.45" customHeight="1">
      <c r="B86" s="42"/>
      <c r="C86" s="66" t="s">
        <v>171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63" s="1" customFormat="1" ht="23.25" customHeight="1">
      <c r="B87" s="42"/>
      <c r="C87" s="64"/>
      <c r="D87" s="64"/>
      <c r="E87" s="390" t="str">
        <f>E13</f>
        <v>2_04_4.3 - Zařízení zdravotně technických instalací</v>
      </c>
      <c r="F87" s="422"/>
      <c r="G87" s="422"/>
      <c r="H87" s="422"/>
      <c r="I87" s="173"/>
      <c r="J87" s="64"/>
      <c r="K87" s="64"/>
      <c r="L87" s="62"/>
    </row>
    <row r="88" spans="2:63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3" s="1" customFormat="1" ht="18" customHeight="1">
      <c r="B89" s="42"/>
      <c r="C89" s="66" t="s">
        <v>23</v>
      </c>
      <c r="D89" s="64"/>
      <c r="E89" s="64"/>
      <c r="F89" s="176" t="str">
        <f>F16</f>
        <v>Beroun</v>
      </c>
      <c r="G89" s="64"/>
      <c r="H89" s="64"/>
      <c r="I89" s="177" t="s">
        <v>25</v>
      </c>
      <c r="J89" s="74" t="str">
        <f>IF(J16="","",J16)</f>
        <v>21. 3. 2017</v>
      </c>
      <c r="K89" s="64"/>
      <c r="L89" s="62"/>
    </row>
    <row r="90" spans="2:63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63" s="1" customFormat="1">
      <c r="B91" s="42"/>
      <c r="C91" s="66" t="s">
        <v>27</v>
      </c>
      <c r="D91" s="64"/>
      <c r="E91" s="64"/>
      <c r="F91" s="176" t="str">
        <f>E19</f>
        <v>Město Beroun</v>
      </c>
      <c r="G91" s="64"/>
      <c r="H91" s="64"/>
      <c r="I91" s="177" t="s">
        <v>35</v>
      </c>
      <c r="J91" s="176" t="str">
        <f>E25</f>
        <v>SPECTA, s.r.o.</v>
      </c>
      <c r="K91" s="64"/>
      <c r="L91" s="62"/>
    </row>
    <row r="92" spans="2:63" s="1" customFormat="1" ht="14.45" customHeight="1">
      <c r="B92" s="42"/>
      <c r="C92" s="66" t="s">
        <v>33</v>
      </c>
      <c r="D92" s="64"/>
      <c r="E92" s="64"/>
      <c r="F92" s="176" t="str">
        <f>IF(E22="","",E22)</f>
        <v/>
      </c>
      <c r="G92" s="64"/>
      <c r="H92" s="64"/>
      <c r="I92" s="173"/>
      <c r="J92" s="64"/>
      <c r="K92" s="64"/>
      <c r="L92" s="62"/>
    </row>
    <row r="93" spans="2:63" s="1" customFormat="1" ht="10.3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63" s="10" customFormat="1" ht="29.25" customHeight="1">
      <c r="B94" s="178"/>
      <c r="C94" s="179" t="s">
        <v>196</v>
      </c>
      <c r="D94" s="180" t="s">
        <v>61</v>
      </c>
      <c r="E94" s="180" t="s">
        <v>57</v>
      </c>
      <c r="F94" s="180" t="s">
        <v>197</v>
      </c>
      <c r="G94" s="180" t="s">
        <v>198</v>
      </c>
      <c r="H94" s="180" t="s">
        <v>199</v>
      </c>
      <c r="I94" s="181" t="s">
        <v>200</v>
      </c>
      <c r="J94" s="180" t="s">
        <v>175</v>
      </c>
      <c r="K94" s="182" t="s">
        <v>201</v>
      </c>
      <c r="L94" s="183"/>
      <c r="M94" s="82" t="s">
        <v>202</v>
      </c>
      <c r="N94" s="83" t="s">
        <v>46</v>
      </c>
      <c r="O94" s="83" t="s">
        <v>203</v>
      </c>
      <c r="P94" s="83" t="s">
        <v>204</v>
      </c>
      <c r="Q94" s="83" t="s">
        <v>205</v>
      </c>
      <c r="R94" s="83" t="s">
        <v>206</v>
      </c>
      <c r="S94" s="83" t="s">
        <v>207</v>
      </c>
      <c r="T94" s="84" t="s">
        <v>208</v>
      </c>
    </row>
    <row r="95" spans="2:63" s="1" customFormat="1" ht="29.25" customHeight="1">
      <c r="B95" s="42"/>
      <c r="C95" s="88" t="s">
        <v>176</v>
      </c>
      <c r="D95" s="64"/>
      <c r="E95" s="64"/>
      <c r="F95" s="64"/>
      <c r="G95" s="64"/>
      <c r="H95" s="64"/>
      <c r="I95" s="173"/>
      <c r="J95" s="184">
        <f>BK95</f>
        <v>0</v>
      </c>
      <c r="K95" s="64"/>
      <c r="L95" s="62"/>
      <c r="M95" s="85"/>
      <c r="N95" s="86"/>
      <c r="O95" s="86"/>
      <c r="P95" s="185">
        <f>P96+P102</f>
        <v>0</v>
      </c>
      <c r="Q95" s="86"/>
      <c r="R95" s="185">
        <f>R96+R102</f>
        <v>0.96332660000000003</v>
      </c>
      <c r="S95" s="86"/>
      <c r="T95" s="186">
        <f>T96+T102</f>
        <v>4.8177700000000003</v>
      </c>
      <c r="AT95" s="25" t="s">
        <v>75</v>
      </c>
      <c r="AU95" s="25" t="s">
        <v>177</v>
      </c>
      <c r="BK95" s="187">
        <f>BK96+BK102</f>
        <v>0</v>
      </c>
    </row>
    <row r="96" spans="2:63" s="11" customFormat="1" ht="37.35" customHeight="1">
      <c r="B96" s="188"/>
      <c r="C96" s="189"/>
      <c r="D96" s="190" t="s">
        <v>75</v>
      </c>
      <c r="E96" s="191" t="s">
        <v>209</v>
      </c>
      <c r="F96" s="191" t="s">
        <v>210</v>
      </c>
      <c r="G96" s="189"/>
      <c r="H96" s="189"/>
      <c r="I96" s="192"/>
      <c r="J96" s="193">
        <f>BK96</f>
        <v>0</v>
      </c>
      <c r="K96" s="189"/>
      <c r="L96" s="194"/>
      <c r="M96" s="195"/>
      <c r="N96" s="196"/>
      <c r="O96" s="196"/>
      <c r="P96" s="197">
        <f>P97</f>
        <v>0</v>
      </c>
      <c r="Q96" s="196"/>
      <c r="R96" s="197">
        <f>R97</f>
        <v>0</v>
      </c>
      <c r="S96" s="196"/>
      <c r="T96" s="198">
        <f>T97</f>
        <v>0</v>
      </c>
      <c r="AR96" s="199" t="s">
        <v>83</v>
      </c>
      <c r="AT96" s="200" t="s">
        <v>75</v>
      </c>
      <c r="AU96" s="200" t="s">
        <v>76</v>
      </c>
      <c r="AY96" s="199" t="s">
        <v>211</v>
      </c>
      <c r="BK96" s="201">
        <f>BK97</f>
        <v>0</v>
      </c>
    </row>
    <row r="97" spans="2:65" s="11" customFormat="1" ht="19.899999999999999" customHeight="1">
      <c r="B97" s="188"/>
      <c r="C97" s="189"/>
      <c r="D97" s="202" t="s">
        <v>75</v>
      </c>
      <c r="E97" s="203" t="s">
        <v>399</v>
      </c>
      <c r="F97" s="203" t="s">
        <v>400</v>
      </c>
      <c r="G97" s="189"/>
      <c r="H97" s="189"/>
      <c r="I97" s="192"/>
      <c r="J97" s="204">
        <f>BK97</f>
        <v>0</v>
      </c>
      <c r="K97" s="189"/>
      <c r="L97" s="194"/>
      <c r="M97" s="195"/>
      <c r="N97" s="196"/>
      <c r="O97" s="196"/>
      <c r="P97" s="197">
        <f>SUM(P98:P101)</f>
        <v>0</v>
      </c>
      <c r="Q97" s="196"/>
      <c r="R97" s="197">
        <f>SUM(R98:R101)</f>
        <v>0</v>
      </c>
      <c r="S97" s="196"/>
      <c r="T97" s="198">
        <f>SUM(T98:T101)</f>
        <v>0</v>
      </c>
      <c r="AR97" s="199" t="s">
        <v>83</v>
      </c>
      <c r="AT97" s="200" t="s">
        <v>75</v>
      </c>
      <c r="AU97" s="200" t="s">
        <v>83</v>
      </c>
      <c r="AY97" s="199" t="s">
        <v>211</v>
      </c>
      <c r="BK97" s="201">
        <f>SUM(BK98:BK101)</f>
        <v>0</v>
      </c>
    </row>
    <row r="98" spans="2:65" s="1" customFormat="1" ht="31.5" customHeight="1">
      <c r="B98" s="42"/>
      <c r="C98" s="205" t="s">
        <v>83</v>
      </c>
      <c r="D98" s="205" t="s">
        <v>213</v>
      </c>
      <c r="E98" s="206" t="s">
        <v>402</v>
      </c>
      <c r="F98" s="207" t="s">
        <v>403</v>
      </c>
      <c r="G98" s="208" t="s">
        <v>245</v>
      </c>
      <c r="H98" s="209">
        <v>4.8179999999999996</v>
      </c>
      <c r="I98" s="210"/>
      <c r="J98" s="211">
        <f>ROUND(I98*H98,2)</f>
        <v>0</v>
      </c>
      <c r="K98" s="207" t="s">
        <v>217</v>
      </c>
      <c r="L98" s="62"/>
      <c r="M98" s="212" t="s">
        <v>21</v>
      </c>
      <c r="N98" s="213" t="s">
        <v>47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25" t="s">
        <v>100</v>
      </c>
      <c r="AT98" s="25" t="s">
        <v>213</v>
      </c>
      <c r="AU98" s="25" t="s">
        <v>85</v>
      </c>
      <c r="AY98" s="25" t="s">
        <v>211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83</v>
      </c>
      <c r="BK98" s="216">
        <f>ROUND(I98*H98,2)</f>
        <v>0</v>
      </c>
      <c r="BL98" s="25" t="s">
        <v>100</v>
      </c>
      <c r="BM98" s="25" t="s">
        <v>2442</v>
      </c>
    </row>
    <row r="99" spans="2:65" s="1" customFormat="1" ht="31.5" customHeight="1">
      <c r="B99" s="42"/>
      <c r="C99" s="205" t="s">
        <v>85</v>
      </c>
      <c r="D99" s="205" t="s">
        <v>213</v>
      </c>
      <c r="E99" s="206" t="s">
        <v>406</v>
      </c>
      <c r="F99" s="207" t="s">
        <v>407</v>
      </c>
      <c r="G99" s="208" t="s">
        <v>245</v>
      </c>
      <c r="H99" s="209">
        <v>67.451999999999998</v>
      </c>
      <c r="I99" s="210"/>
      <c r="J99" s="211">
        <f>ROUND(I99*H99,2)</f>
        <v>0</v>
      </c>
      <c r="K99" s="207" t="s">
        <v>217</v>
      </c>
      <c r="L99" s="62"/>
      <c r="M99" s="212" t="s">
        <v>21</v>
      </c>
      <c r="N99" s="213" t="s">
        <v>47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100</v>
      </c>
      <c r="AT99" s="25" t="s">
        <v>213</v>
      </c>
      <c r="AU99" s="25" t="s">
        <v>85</v>
      </c>
      <c r="AY99" s="25" t="s">
        <v>211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83</v>
      </c>
      <c r="BK99" s="216">
        <f>ROUND(I99*H99,2)</f>
        <v>0</v>
      </c>
      <c r="BL99" s="25" t="s">
        <v>100</v>
      </c>
      <c r="BM99" s="25" t="s">
        <v>2443</v>
      </c>
    </row>
    <row r="100" spans="2:65" s="13" customFormat="1" ht="13.5">
      <c r="B100" s="229"/>
      <c r="C100" s="230"/>
      <c r="D100" s="262" t="s">
        <v>219</v>
      </c>
      <c r="E100" s="230"/>
      <c r="F100" s="266" t="s">
        <v>2444</v>
      </c>
      <c r="G100" s="230"/>
      <c r="H100" s="267">
        <v>67.451999999999998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AT100" s="239" t="s">
        <v>219</v>
      </c>
      <c r="AU100" s="239" t="s">
        <v>85</v>
      </c>
      <c r="AV100" s="13" t="s">
        <v>85</v>
      </c>
      <c r="AW100" s="13" t="s">
        <v>6</v>
      </c>
      <c r="AX100" s="13" t="s">
        <v>83</v>
      </c>
      <c r="AY100" s="239" t="s">
        <v>211</v>
      </c>
    </row>
    <row r="101" spans="2:65" s="1" customFormat="1" ht="22.5" customHeight="1">
      <c r="B101" s="42"/>
      <c r="C101" s="205" t="s">
        <v>93</v>
      </c>
      <c r="D101" s="205" t="s">
        <v>213</v>
      </c>
      <c r="E101" s="206" t="s">
        <v>411</v>
      </c>
      <c r="F101" s="207" t="s">
        <v>412</v>
      </c>
      <c r="G101" s="208" t="s">
        <v>245</v>
      </c>
      <c r="H101" s="209">
        <v>4.8179999999999996</v>
      </c>
      <c r="I101" s="210"/>
      <c r="J101" s="211">
        <f>ROUND(I101*H101,2)</f>
        <v>0</v>
      </c>
      <c r="K101" s="207" t="s">
        <v>217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100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100</v>
      </c>
      <c r="BM101" s="25" t="s">
        <v>2445</v>
      </c>
    </row>
    <row r="102" spans="2:65" s="11" customFormat="1" ht="37.35" customHeight="1">
      <c r="B102" s="188"/>
      <c r="C102" s="189"/>
      <c r="D102" s="190" t="s">
        <v>75</v>
      </c>
      <c r="E102" s="191" t="s">
        <v>420</v>
      </c>
      <c r="F102" s="191" t="s">
        <v>421</v>
      </c>
      <c r="G102" s="189"/>
      <c r="H102" s="189"/>
      <c r="I102" s="192"/>
      <c r="J102" s="193">
        <f>BK102</f>
        <v>0</v>
      </c>
      <c r="K102" s="189"/>
      <c r="L102" s="194"/>
      <c r="M102" s="195"/>
      <c r="N102" s="196"/>
      <c r="O102" s="196"/>
      <c r="P102" s="197">
        <f>P103+P110+P177+P324</f>
        <v>0</v>
      </c>
      <c r="Q102" s="196"/>
      <c r="R102" s="197">
        <f>R103+R110+R177+R324</f>
        <v>0.96332660000000003</v>
      </c>
      <c r="S102" s="196"/>
      <c r="T102" s="198">
        <f>T103+T110+T177+T324</f>
        <v>4.8177700000000003</v>
      </c>
      <c r="AR102" s="199" t="s">
        <v>85</v>
      </c>
      <c r="AT102" s="200" t="s">
        <v>75</v>
      </c>
      <c r="AU102" s="200" t="s">
        <v>76</v>
      </c>
      <c r="AY102" s="199" t="s">
        <v>211</v>
      </c>
      <c r="BK102" s="201">
        <f>BK103+BK110+BK177+BK324</f>
        <v>0</v>
      </c>
    </row>
    <row r="103" spans="2:65" s="11" customFormat="1" ht="19.899999999999999" customHeight="1">
      <c r="B103" s="188"/>
      <c r="C103" s="189"/>
      <c r="D103" s="202" t="s">
        <v>75</v>
      </c>
      <c r="E103" s="203" t="s">
        <v>515</v>
      </c>
      <c r="F103" s="203" t="s">
        <v>516</v>
      </c>
      <c r="G103" s="189"/>
      <c r="H103" s="189"/>
      <c r="I103" s="192"/>
      <c r="J103" s="204">
        <f>BK103</f>
        <v>0</v>
      </c>
      <c r="K103" s="189"/>
      <c r="L103" s="194"/>
      <c r="M103" s="195"/>
      <c r="N103" s="196"/>
      <c r="O103" s="196"/>
      <c r="P103" s="197">
        <f>SUM(P104:P109)</f>
        <v>0</v>
      </c>
      <c r="Q103" s="196"/>
      <c r="R103" s="197">
        <f>SUM(R104:R109)</f>
        <v>6.9809999999999994E-3</v>
      </c>
      <c r="S103" s="196"/>
      <c r="T103" s="198">
        <f>SUM(T104:T109)</f>
        <v>0</v>
      </c>
      <c r="AR103" s="199" t="s">
        <v>85</v>
      </c>
      <c r="AT103" s="200" t="s">
        <v>75</v>
      </c>
      <c r="AU103" s="200" t="s">
        <v>83</v>
      </c>
      <c r="AY103" s="199" t="s">
        <v>211</v>
      </c>
      <c r="BK103" s="201">
        <f>SUM(BK104:BK109)</f>
        <v>0</v>
      </c>
    </row>
    <row r="104" spans="2:65" s="1" customFormat="1" ht="31.5" customHeight="1">
      <c r="B104" s="42"/>
      <c r="C104" s="205" t="s">
        <v>100</v>
      </c>
      <c r="D104" s="205" t="s">
        <v>213</v>
      </c>
      <c r="E104" s="206" t="s">
        <v>2446</v>
      </c>
      <c r="F104" s="207" t="s">
        <v>2447</v>
      </c>
      <c r="G104" s="208" t="s">
        <v>235</v>
      </c>
      <c r="H104" s="209">
        <v>1.56</v>
      </c>
      <c r="I104" s="210"/>
      <c r="J104" s="211">
        <f>ROUND(I104*H104,2)</f>
        <v>0</v>
      </c>
      <c r="K104" s="207" t="s">
        <v>217</v>
      </c>
      <c r="L104" s="62"/>
      <c r="M104" s="212" t="s">
        <v>21</v>
      </c>
      <c r="N104" s="213" t="s">
        <v>47</v>
      </c>
      <c r="O104" s="43"/>
      <c r="P104" s="214">
        <f>O104*H104</f>
        <v>0</v>
      </c>
      <c r="Q104" s="214">
        <v>3.8000000000000002E-4</v>
      </c>
      <c r="R104" s="214">
        <f>Q104*H104</f>
        <v>5.928000000000001E-4</v>
      </c>
      <c r="S104" s="214">
        <v>0</v>
      </c>
      <c r="T104" s="215">
        <f>S104*H104</f>
        <v>0</v>
      </c>
      <c r="AR104" s="25" t="s">
        <v>309</v>
      </c>
      <c r="AT104" s="25" t="s">
        <v>213</v>
      </c>
      <c r="AU104" s="25" t="s">
        <v>85</v>
      </c>
      <c r="AY104" s="25" t="s">
        <v>211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83</v>
      </c>
      <c r="BK104" s="216">
        <f>ROUND(I104*H104,2)</f>
        <v>0</v>
      </c>
      <c r="BL104" s="25" t="s">
        <v>309</v>
      </c>
      <c r="BM104" s="25" t="s">
        <v>2448</v>
      </c>
    </row>
    <row r="105" spans="2:65" s="13" customFormat="1" ht="13.5">
      <c r="B105" s="229"/>
      <c r="C105" s="230"/>
      <c r="D105" s="219" t="s">
        <v>219</v>
      </c>
      <c r="E105" s="231" t="s">
        <v>21</v>
      </c>
      <c r="F105" s="232" t="s">
        <v>2449</v>
      </c>
      <c r="G105" s="230"/>
      <c r="H105" s="233">
        <v>1.56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219</v>
      </c>
      <c r="AU105" s="239" t="s">
        <v>85</v>
      </c>
      <c r="AV105" s="13" t="s">
        <v>85</v>
      </c>
      <c r="AW105" s="13" t="s">
        <v>39</v>
      </c>
      <c r="AX105" s="13" t="s">
        <v>76</v>
      </c>
      <c r="AY105" s="239" t="s">
        <v>211</v>
      </c>
    </row>
    <row r="106" spans="2:65" s="15" customFormat="1" ht="13.5">
      <c r="B106" s="251"/>
      <c r="C106" s="252"/>
      <c r="D106" s="262" t="s">
        <v>219</v>
      </c>
      <c r="E106" s="263" t="s">
        <v>21</v>
      </c>
      <c r="F106" s="264" t="s">
        <v>226</v>
      </c>
      <c r="G106" s="252"/>
      <c r="H106" s="265">
        <v>1.56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AT106" s="261" t="s">
        <v>219</v>
      </c>
      <c r="AU106" s="261" t="s">
        <v>85</v>
      </c>
      <c r="AV106" s="15" t="s">
        <v>100</v>
      </c>
      <c r="AW106" s="15" t="s">
        <v>39</v>
      </c>
      <c r="AX106" s="15" t="s">
        <v>83</v>
      </c>
      <c r="AY106" s="261" t="s">
        <v>211</v>
      </c>
    </row>
    <row r="107" spans="2:65" s="1" customFormat="1" ht="22.5" customHeight="1">
      <c r="B107" s="42"/>
      <c r="C107" s="268" t="s">
        <v>242</v>
      </c>
      <c r="D107" s="268" t="s">
        <v>429</v>
      </c>
      <c r="E107" s="269" t="s">
        <v>2450</v>
      </c>
      <c r="F107" s="270" t="s">
        <v>2451</v>
      </c>
      <c r="G107" s="271" t="s">
        <v>235</v>
      </c>
      <c r="H107" s="272">
        <v>1.6379999999999999</v>
      </c>
      <c r="I107" s="273"/>
      <c r="J107" s="274">
        <f>ROUND(I107*H107,2)</f>
        <v>0</v>
      </c>
      <c r="K107" s="270" t="s">
        <v>217</v>
      </c>
      <c r="L107" s="275"/>
      <c r="M107" s="276" t="s">
        <v>21</v>
      </c>
      <c r="N107" s="277" t="s">
        <v>47</v>
      </c>
      <c r="O107" s="43"/>
      <c r="P107" s="214">
        <f>O107*H107</f>
        <v>0</v>
      </c>
      <c r="Q107" s="214">
        <v>3.8999999999999998E-3</v>
      </c>
      <c r="R107" s="214">
        <f>Q107*H107</f>
        <v>6.3881999999999993E-3</v>
      </c>
      <c r="S107" s="214">
        <v>0</v>
      </c>
      <c r="T107" s="215">
        <f>S107*H107</f>
        <v>0</v>
      </c>
      <c r="AR107" s="25" t="s">
        <v>424</v>
      </c>
      <c r="AT107" s="25" t="s">
        <v>429</v>
      </c>
      <c r="AU107" s="25" t="s">
        <v>85</v>
      </c>
      <c r="AY107" s="25" t="s">
        <v>211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83</v>
      </c>
      <c r="BK107" s="216">
        <f>ROUND(I107*H107,2)</f>
        <v>0</v>
      </c>
      <c r="BL107" s="25" t="s">
        <v>309</v>
      </c>
      <c r="BM107" s="25" t="s">
        <v>2452</v>
      </c>
    </row>
    <row r="108" spans="2:65" s="13" customFormat="1" ht="13.5">
      <c r="B108" s="229"/>
      <c r="C108" s="230"/>
      <c r="D108" s="262" t="s">
        <v>219</v>
      </c>
      <c r="E108" s="230"/>
      <c r="F108" s="266" t="s">
        <v>2453</v>
      </c>
      <c r="G108" s="230"/>
      <c r="H108" s="267">
        <v>1.6379999999999999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219</v>
      </c>
      <c r="AU108" s="239" t="s">
        <v>85</v>
      </c>
      <c r="AV108" s="13" t="s">
        <v>85</v>
      </c>
      <c r="AW108" s="13" t="s">
        <v>6</v>
      </c>
      <c r="AX108" s="13" t="s">
        <v>83</v>
      </c>
      <c r="AY108" s="239" t="s">
        <v>211</v>
      </c>
    </row>
    <row r="109" spans="2:65" s="1" customFormat="1" ht="31.5" customHeight="1">
      <c r="B109" s="42"/>
      <c r="C109" s="205" t="s">
        <v>250</v>
      </c>
      <c r="D109" s="205" t="s">
        <v>213</v>
      </c>
      <c r="E109" s="206" t="s">
        <v>545</v>
      </c>
      <c r="F109" s="207" t="s">
        <v>546</v>
      </c>
      <c r="G109" s="208" t="s">
        <v>245</v>
      </c>
      <c r="H109" s="209">
        <v>7.0000000000000001E-3</v>
      </c>
      <c r="I109" s="210"/>
      <c r="J109" s="211">
        <f>ROUND(I109*H109,2)</f>
        <v>0</v>
      </c>
      <c r="K109" s="207" t="s">
        <v>217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309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309</v>
      </c>
      <c r="BM109" s="25" t="s">
        <v>2454</v>
      </c>
    </row>
    <row r="110" spans="2:65" s="11" customFormat="1" ht="29.85" customHeight="1">
      <c r="B110" s="188"/>
      <c r="C110" s="189"/>
      <c r="D110" s="202" t="s">
        <v>75</v>
      </c>
      <c r="E110" s="203" t="s">
        <v>1090</v>
      </c>
      <c r="F110" s="203" t="s">
        <v>1091</v>
      </c>
      <c r="G110" s="189"/>
      <c r="H110" s="189"/>
      <c r="I110" s="192"/>
      <c r="J110" s="204">
        <f>BK110</f>
        <v>0</v>
      </c>
      <c r="K110" s="189"/>
      <c r="L110" s="194"/>
      <c r="M110" s="195"/>
      <c r="N110" s="196"/>
      <c r="O110" s="196"/>
      <c r="P110" s="197">
        <f>SUM(P111:P176)</f>
        <v>0</v>
      </c>
      <c r="Q110" s="196"/>
      <c r="R110" s="197">
        <f>SUM(R111:R176)</f>
        <v>8.5616600000000001E-2</v>
      </c>
      <c r="S110" s="196"/>
      <c r="T110" s="198">
        <f>SUM(T111:T176)</f>
        <v>0.85037000000000007</v>
      </c>
      <c r="AR110" s="199" t="s">
        <v>85</v>
      </c>
      <c r="AT110" s="200" t="s">
        <v>75</v>
      </c>
      <c r="AU110" s="200" t="s">
        <v>83</v>
      </c>
      <c r="AY110" s="199" t="s">
        <v>211</v>
      </c>
      <c r="BK110" s="201">
        <f>SUM(BK111:BK176)</f>
        <v>0</v>
      </c>
    </row>
    <row r="111" spans="2:65" s="1" customFormat="1" ht="22.5" customHeight="1">
      <c r="B111" s="42"/>
      <c r="C111" s="205" t="s">
        <v>256</v>
      </c>
      <c r="D111" s="205" t="s">
        <v>213</v>
      </c>
      <c r="E111" s="206" t="s">
        <v>1098</v>
      </c>
      <c r="F111" s="207" t="s">
        <v>1099</v>
      </c>
      <c r="G111" s="208" t="s">
        <v>611</v>
      </c>
      <c r="H111" s="209">
        <v>22.5</v>
      </c>
      <c r="I111" s="210"/>
      <c r="J111" s="211">
        <f>ROUND(I111*H111,2)</f>
        <v>0</v>
      </c>
      <c r="K111" s="207" t="s">
        <v>217</v>
      </c>
      <c r="L111" s="62"/>
      <c r="M111" s="212" t="s">
        <v>21</v>
      </c>
      <c r="N111" s="213" t="s">
        <v>47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1.4919999999999999E-2</v>
      </c>
      <c r="T111" s="215">
        <f>S111*H111</f>
        <v>0.3357</v>
      </c>
      <c r="AR111" s="25" t="s">
        <v>309</v>
      </c>
      <c r="AT111" s="25" t="s">
        <v>213</v>
      </c>
      <c r="AU111" s="25" t="s">
        <v>85</v>
      </c>
      <c r="AY111" s="25" t="s">
        <v>211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83</v>
      </c>
      <c r="BK111" s="216">
        <f>ROUND(I111*H111,2)</f>
        <v>0</v>
      </c>
      <c r="BL111" s="25" t="s">
        <v>309</v>
      </c>
      <c r="BM111" s="25" t="s">
        <v>2455</v>
      </c>
    </row>
    <row r="112" spans="2:65" s="13" customFormat="1" ht="13.5">
      <c r="B112" s="229"/>
      <c r="C112" s="230"/>
      <c r="D112" s="219" t="s">
        <v>219</v>
      </c>
      <c r="E112" s="231" t="s">
        <v>21</v>
      </c>
      <c r="F112" s="232" t="s">
        <v>2456</v>
      </c>
      <c r="G112" s="230"/>
      <c r="H112" s="233">
        <v>7.5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219</v>
      </c>
      <c r="AU112" s="239" t="s">
        <v>85</v>
      </c>
      <c r="AV112" s="13" t="s">
        <v>85</v>
      </c>
      <c r="AW112" s="13" t="s">
        <v>39</v>
      </c>
      <c r="AX112" s="13" t="s">
        <v>76</v>
      </c>
      <c r="AY112" s="239" t="s">
        <v>211</v>
      </c>
    </row>
    <row r="113" spans="2:65" s="13" customFormat="1" ht="13.5">
      <c r="B113" s="229"/>
      <c r="C113" s="230"/>
      <c r="D113" s="219" t="s">
        <v>219</v>
      </c>
      <c r="E113" s="231" t="s">
        <v>21</v>
      </c>
      <c r="F113" s="232" t="s">
        <v>2457</v>
      </c>
      <c r="G113" s="230"/>
      <c r="H113" s="233">
        <v>15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219</v>
      </c>
      <c r="AU113" s="239" t="s">
        <v>85</v>
      </c>
      <c r="AV113" s="13" t="s">
        <v>85</v>
      </c>
      <c r="AW113" s="13" t="s">
        <v>39</v>
      </c>
      <c r="AX113" s="13" t="s">
        <v>76</v>
      </c>
      <c r="AY113" s="239" t="s">
        <v>211</v>
      </c>
    </row>
    <row r="114" spans="2:65" s="15" customFormat="1" ht="13.5">
      <c r="B114" s="251"/>
      <c r="C114" s="252"/>
      <c r="D114" s="262" t="s">
        <v>219</v>
      </c>
      <c r="E114" s="263" t="s">
        <v>21</v>
      </c>
      <c r="F114" s="264" t="s">
        <v>226</v>
      </c>
      <c r="G114" s="252"/>
      <c r="H114" s="265">
        <v>22.5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AT114" s="261" t="s">
        <v>219</v>
      </c>
      <c r="AU114" s="261" t="s">
        <v>85</v>
      </c>
      <c r="AV114" s="15" t="s">
        <v>100</v>
      </c>
      <c r="AW114" s="15" t="s">
        <v>39</v>
      </c>
      <c r="AX114" s="15" t="s">
        <v>83</v>
      </c>
      <c r="AY114" s="261" t="s">
        <v>211</v>
      </c>
    </row>
    <row r="115" spans="2:65" s="1" customFormat="1" ht="22.5" customHeight="1">
      <c r="B115" s="42"/>
      <c r="C115" s="205" t="s">
        <v>261</v>
      </c>
      <c r="D115" s="205" t="s">
        <v>213</v>
      </c>
      <c r="E115" s="206" t="s">
        <v>1102</v>
      </c>
      <c r="F115" s="207" t="s">
        <v>1103</v>
      </c>
      <c r="G115" s="208" t="s">
        <v>611</v>
      </c>
      <c r="H115" s="209">
        <v>15</v>
      </c>
      <c r="I115" s="210"/>
      <c r="J115" s="211">
        <f>ROUND(I115*H115,2)</f>
        <v>0</v>
      </c>
      <c r="K115" s="207" t="s">
        <v>217</v>
      </c>
      <c r="L115" s="62"/>
      <c r="M115" s="212" t="s">
        <v>21</v>
      </c>
      <c r="N115" s="213" t="s">
        <v>47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3.065E-2</v>
      </c>
      <c r="T115" s="215">
        <f>S115*H115</f>
        <v>0.45974999999999999</v>
      </c>
      <c r="AR115" s="25" t="s">
        <v>309</v>
      </c>
      <c r="AT115" s="25" t="s">
        <v>213</v>
      </c>
      <c r="AU115" s="25" t="s">
        <v>85</v>
      </c>
      <c r="AY115" s="25" t="s">
        <v>211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83</v>
      </c>
      <c r="BK115" s="216">
        <f>ROUND(I115*H115,2)</f>
        <v>0</v>
      </c>
      <c r="BL115" s="25" t="s">
        <v>309</v>
      </c>
      <c r="BM115" s="25" t="s">
        <v>2458</v>
      </c>
    </row>
    <row r="116" spans="2:65" s="13" customFormat="1" ht="13.5">
      <c r="B116" s="229"/>
      <c r="C116" s="230"/>
      <c r="D116" s="219" t="s">
        <v>219</v>
      </c>
      <c r="E116" s="231" t="s">
        <v>21</v>
      </c>
      <c r="F116" s="232" t="s">
        <v>2459</v>
      </c>
      <c r="G116" s="230"/>
      <c r="H116" s="233">
        <v>15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219</v>
      </c>
      <c r="AU116" s="239" t="s">
        <v>85</v>
      </c>
      <c r="AV116" s="13" t="s">
        <v>85</v>
      </c>
      <c r="AW116" s="13" t="s">
        <v>39</v>
      </c>
      <c r="AX116" s="13" t="s">
        <v>76</v>
      </c>
      <c r="AY116" s="239" t="s">
        <v>211</v>
      </c>
    </row>
    <row r="117" spans="2:65" s="15" customFormat="1" ht="13.5">
      <c r="B117" s="251"/>
      <c r="C117" s="252"/>
      <c r="D117" s="262" t="s">
        <v>219</v>
      </c>
      <c r="E117" s="263" t="s">
        <v>21</v>
      </c>
      <c r="F117" s="264" t="s">
        <v>226</v>
      </c>
      <c r="G117" s="252"/>
      <c r="H117" s="265">
        <v>15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AT117" s="261" t="s">
        <v>219</v>
      </c>
      <c r="AU117" s="261" t="s">
        <v>85</v>
      </c>
      <c r="AV117" s="15" t="s">
        <v>100</v>
      </c>
      <c r="AW117" s="15" t="s">
        <v>39</v>
      </c>
      <c r="AX117" s="15" t="s">
        <v>83</v>
      </c>
      <c r="AY117" s="261" t="s">
        <v>211</v>
      </c>
    </row>
    <row r="118" spans="2:65" s="1" customFormat="1" ht="22.5" customHeight="1">
      <c r="B118" s="42"/>
      <c r="C118" s="205" t="s">
        <v>267</v>
      </c>
      <c r="D118" s="205" t="s">
        <v>213</v>
      </c>
      <c r="E118" s="206" t="s">
        <v>1106</v>
      </c>
      <c r="F118" s="207" t="s">
        <v>1107</v>
      </c>
      <c r="G118" s="208" t="s">
        <v>611</v>
      </c>
      <c r="H118" s="209">
        <v>7</v>
      </c>
      <c r="I118" s="210"/>
      <c r="J118" s="211">
        <f>ROUND(I118*H118,2)</f>
        <v>0</v>
      </c>
      <c r="K118" s="207" t="s">
        <v>217</v>
      </c>
      <c r="L118" s="62"/>
      <c r="M118" s="212" t="s">
        <v>21</v>
      </c>
      <c r="N118" s="213" t="s">
        <v>47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2.0999999999999999E-3</v>
      </c>
      <c r="T118" s="215">
        <f>S118*H118</f>
        <v>1.47E-2</v>
      </c>
      <c r="AR118" s="25" t="s">
        <v>309</v>
      </c>
      <c r="AT118" s="25" t="s">
        <v>213</v>
      </c>
      <c r="AU118" s="25" t="s">
        <v>85</v>
      </c>
      <c r="AY118" s="25" t="s">
        <v>211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83</v>
      </c>
      <c r="BK118" s="216">
        <f>ROUND(I118*H118,2)</f>
        <v>0</v>
      </c>
      <c r="BL118" s="25" t="s">
        <v>309</v>
      </c>
      <c r="BM118" s="25" t="s">
        <v>2460</v>
      </c>
    </row>
    <row r="119" spans="2:65" s="13" customFormat="1" ht="13.5">
      <c r="B119" s="229"/>
      <c r="C119" s="230"/>
      <c r="D119" s="219" t="s">
        <v>219</v>
      </c>
      <c r="E119" s="231" t="s">
        <v>21</v>
      </c>
      <c r="F119" s="232" t="s">
        <v>2461</v>
      </c>
      <c r="G119" s="230"/>
      <c r="H119" s="233">
        <v>7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219</v>
      </c>
      <c r="AU119" s="239" t="s">
        <v>85</v>
      </c>
      <c r="AV119" s="13" t="s">
        <v>85</v>
      </c>
      <c r="AW119" s="13" t="s">
        <v>39</v>
      </c>
      <c r="AX119" s="13" t="s">
        <v>76</v>
      </c>
      <c r="AY119" s="239" t="s">
        <v>211</v>
      </c>
    </row>
    <row r="120" spans="2:65" s="15" customFormat="1" ht="13.5">
      <c r="B120" s="251"/>
      <c r="C120" s="252"/>
      <c r="D120" s="262" t="s">
        <v>219</v>
      </c>
      <c r="E120" s="263" t="s">
        <v>21</v>
      </c>
      <c r="F120" s="264" t="s">
        <v>226</v>
      </c>
      <c r="G120" s="252"/>
      <c r="H120" s="265">
        <v>7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AT120" s="261" t="s">
        <v>219</v>
      </c>
      <c r="AU120" s="261" t="s">
        <v>85</v>
      </c>
      <c r="AV120" s="15" t="s">
        <v>100</v>
      </c>
      <c r="AW120" s="15" t="s">
        <v>39</v>
      </c>
      <c r="AX120" s="15" t="s">
        <v>83</v>
      </c>
      <c r="AY120" s="261" t="s">
        <v>211</v>
      </c>
    </row>
    <row r="121" spans="2:65" s="1" customFormat="1" ht="22.5" customHeight="1">
      <c r="B121" s="42"/>
      <c r="C121" s="205" t="s">
        <v>272</v>
      </c>
      <c r="D121" s="205" t="s">
        <v>213</v>
      </c>
      <c r="E121" s="206" t="s">
        <v>2462</v>
      </c>
      <c r="F121" s="207" t="s">
        <v>2463</v>
      </c>
      <c r="G121" s="208" t="s">
        <v>611</v>
      </c>
      <c r="H121" s="209">
        <v>7.5</v>
      </c>
      <c r="I121" s="210"/>
      <c r="J121" s="211">
        <f>ROUND(I121*H121,2)</f>
        <v>0</v>
      </c>
      <c r="K121" s="207" t="s">
        <v>217</v>
      </c>
      <c r="L121" s="62"/>
      <c r="M121" s="212" t="s">
        <v>21</v>
      </c>
      <c r="N121" s="213" t="s">
        <v>47</v>
      </c>
      <c r="O121" s="43"/>
      <c r="P121" s="214">
        <f>O121*H121</f>
        <v>0</v>
      </c>
      <c r="Q121" s="214">
        <v>7.6999999999999996E-4</v>
      </c>
      <c r="R121" s="214">
        <f>Q121*H121</f>
        <v>5.7749999999999998E-3</v>
      </c>
      <c r="S121" s="214">
        <v>0</v>
      </c>
      <c r="T121" s="215">
        <f>S121*H121</f>
        <v>0</v>
      </c>
      <c r="AR121" s="25" t="s">
        <v>309</v>
      </c>
      <c r="AT121" s="25" t="s">
        <v>213</v>
      </c>
      <c r="AU121" s="25" t="s">
        <v>85</v>
      </c>
      <c r="AY121" s="25" t="s">
        <v>211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83</v>
      </c>
      <c r="BK121" s="216">
        <f>ROUND(I121*H121,2)</f>
        <v>0</v>
      </c>
      <c r="BL121" s="25" t="s">
        <v>309</v>
      </c>
      <c r="BM121" s="25" t="s">
        <v>2464</v>
      </c>
    </row>
    <row r="122" spans="2:65" s="13" customFormat="1" ht="13.5">
      <c r="B122" s="229"/>
      <c r="C122" s="230"/>
      <c r="D122" s="219" t="s">
        <v>219</v>
      </c>
      <c r="E122" s="231" t="s">
        <v>21</v>
      </c>
      <c r="F122" s="232" t="s">
        <v>2465</v>
      </c>
      <c r="G122" s="230"/>
      <c r="H122" s="233">
        <v>7.5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219</v>
      </c>
      <c r="AU122" s="239" t="s">
        <v>85</v>
      </c>
      <c r="AV122" s="13" t="s">
        <v>85</v>
      </c>
      <c r="AW122" s="13" t="s">
        <v>39</v>
      </c>
      <c r="AX122" s="13" t="s">
        <v>76</v>
      </c>
      <c r="AY122" s="239" t="s">
        <v>211</v>
      </c>
    </row>
    <row r="123" spans="2:65" s="15" customFormat="1" ht="13.5">
      <c r="B123" s="251"/>
      <c r="C123" s="252"/>
      <c r="D123" s="262" t="s">
        <v>219</v>
      </c>
      <c r="E123" s="263" t="s">
        <v>21</v>
      </c>
      <c r="F123" s="264" t="s">
        <v>226</v>
      </c>
      <c r="G123" s="252"/>
      <c r="H123" s="265">
        <v>7.5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AT123" s="261" t="s">
        <v>219</v>
      </c>
      <c r="AU123" s="261" t="s">
        <v>85</v>
      </c>
      <c r="AV123" s="15" t="s">
        <v>100</v>
      </c>
      <c r="AW123" s="15" t="s">
        <v>39</v>
      </c>
      <c r="AX123" s="15" t="s">
        <v>83</v>
      </c>
      <c r="AY123" s="261" t="s">
        <v>211</v>
      </c>
    </row>
    <row r="124" spans="2:65" s="1" customFormat="1" ht="22.5" customHeight="1">
      <c r="B124" s="42"/>
      <c r="C124" s="205" t="s">
        <v>283</v>
      </c>
      <c r="D124" s="205" t="s">
        <v>213</v>
      </c>
      <c r="E124" s="206" t="s">
        <v>2466</v>
      </c>
      <c r="F124" s="207" t="s">
        <v>2467</v>
      </c>
      <c r="G124" s="208" t="s">
        <v>611</v>
      </c>
      <c r="H124" s="209">
        <v>15</v>
      </c>
      <c r="I124" s="210"/>
      <c r="J124" s="211">
        <f>ROUND(I124*H124,2)</f>
        <v>0</v>
      </c>
      <c r="K124" s="207" t="s">
        <v>217</v>
      </c>
      <c r="L124" s="62"/>
      <c r="M124" s="212" t="s">
        <v>21</v>
      </c>
      <c r="N124" s="213" t="s">
        <v>47</v>
      </c>
      <c r="O124" s="43"/>
      <c r="P124" s="214">
        <f>O124*H124</f>
        <v>0</v>
      </c>
      <c r="Q124" s="214">
        <v>1.7700000000000001E-3</v>
      </c>
      <c r="R124" s="214">
        <f>Q124*H124</f>
        <v>2.6550000000000001E-2</v>
      </c>
      <c r="S124" s="214">
        <v>0</v>
      </c>
      <c r="T124" s="215">
        <f>S124*H124</f>
        <v>0</v>
      </c>
      <c r="AR124" s="25" t="s">
        <v>309</v>
      </c>
      <c r="AT124" s="25" t="s">
        <v>213</v>
      </c>
      <c r="AU124" s="25" t="s">
        <v>85</v>
      </c>
      <c r="AY124" s="25" t="s">
        <v>211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5" t="s">
        <v>83</v>
      </c>
      <c r="BK124" s="216">
        <f>ROUND(I124*H124,2)</f>
        <v>0</v>
      </c>
      <c r="BL124" s="25" t="s">
        <v>309</v>
      </c>
      <c r="BM124" s="25" t="s">
        <v>2468</v>
      </c>
    </row>
    <row r="125" spans="2:65" s="13" customFormat="1" ht="13.5">
      <c r="B125" s="229"/>
      <c r="C125" s="230"/>
      <c r="D125" s="219" t="s">
        <v>219</v>
      </c>
      <c r="E125" s="231" t="s">
        <v>21</v>
      </c>
      <c r="F125" s="232" t="s">
        <v>2469</v>
      </c>
      <c r="G125" s="230"/>
      <c r="H125" s="233">
        <v>15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219</v>
      </c>
      <c r="AU125" s="239" t="s">
        <v>85</v>
      </c>
      <c r="AV125" s="13" t="s">
        <v>85</v>
      </c>
      <c r="AW125" s="13" t="s">
        <v>39</v>
      </c>
      <c r="AX125" s="13" t="s">
        <v>76</v>
      </c>
      <c r="AY125" s="239" t="s">
        <v>211</v>
      </c>
    </row>
    <row r="126" spans="2:65" s="15" customFormat="1" ht="13.5">
      <c r="B126" s="251"/>
      <c r="C126" s="252"/>
      <c r="D126" s="262" t="s">
        <v>219</v>
      </c>
      <c r="E126" s="263" t="s">
        <v>21</v>
      </c>
      <c r="F126" s="264" t="s">
        <v>226</v>
      </c>
      <c r="G126" s="252"/>
      <c r="H126" s="265">
        <v>15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219</v>
      </c>
      <c r="AU126" s="261" t="s">
        <v>85</v>
      </c>
      <c r="AV126" s="15" t="s">
        <v>100</v>
      </c>
      <c r="AW126" s="15" t="s">
        <v>39</v>
      </c>
      <c r="AX126" s="15" t="s">
        <v>83</v>
      </c>
      <c r="AY126" s="261" t="s">
        <v>211</v>
      </c>
    </row>
    <row r="127" spans="2:65" s="1" customFormat="1" ht="22.5" customHeight="1">
      <c r="B127" s="42"/>
      <c r="C127" s="205" t="s">
        <v>290</v>
      </c>
      <c r="D127" s="205" t="s">
        <v>213</v>
      </c>
      <c r="E127" s="206" t="s">
        <v>2470</v>
      </c>
      <c r="F127" s="207" t="s">
        <v>2471</v>
      </c>
      <c r="G127" s="208" t="s">
        <v>611</v>
      </c>
      <c r="H127" s="209">
        <v>15</v>
      </c>
      <c r="I127" s="210"/>
      <c r="J127" s="211">
        <f>ROUND(I127*H127,2)</f>
        <v>0</v>
      </c>
      <c r="K127" s="207" t="s">
        <v>217</v>
      </c>
      <c r="L127" s="62"/>
      <c r="M127" s="212" t="s">
        <v>21</v>
      </c>
      <c r="N127" s="213" t="s">
        <v>47</v>
      </c>
      <c r="O127" s="43"/>
      <c r="P127" s="214">
        <f>O127*H127</f>
        <v>0</v>
      </c>
      <c r="Q127" s="214">
        <v>2.0799999999999998E-3</v>
      </c>
      <c r="R127" s="214">
        <f>Q127*H127</f>
        <v>3.1199999999999999E-2</v>
      </c>
      <c r="S127" s="214">
        <v>0</v>
      </c>
      <c r="T127" s="215">
        <f>S127*H127</f>
        <v>0</v>
      </c>
      <c r="AR127" s="25" t="s">
        <v>309</v>
      </c>
      <c r="AT127" s="25" t="s">
        <v>213</v>
      </c>
      <c r="AU127" s="25" t="s">
        <v>85</v>
      </c>
      <c r="AY127" s="25" t="s">
        <v>211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5" t="s">
        <v>83</v>
      </c>
      <c r="BK127" s="216">
        <f>ROUND(I127*H127,2)</f>
        <v>0</v>
      </c>
      <c r="BL127" s="25" t="s">
        <v>309</v>
      </c>
      <c r="BM127" s="25" t="s">
        <v>2472</v>
      </c>
    </row>
    <row r="128" spans="2:65" s="13" customFormat="1" ht="13.5">
      <c r="B128" s="229"/>
      <c r="C128" s="230"/>
      <c r="D128" s="219" t="s">
        <v>219</v>
      </c>
      <c r="E128" s="231" t="s">
        <v>21</v>
      </c>
      <c r="F128" s="232" t="s">
        <v>2469</v>
      </c>
      <c r="G128" s="230"/>
      <c r="H128" s="233">
        <v>15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219</v>
      </c>
      <c r="AU128" s="239" t="s">
        <v>85</v>
      </c>
      <c r="AV128" s="13" t="s">
        <v>85</v>
      </c>
      <c r="AW128" s="13" t="s">
        <v>39</v>
      </c>
      <c r="AX128" s="13" t="s">
        <v>76</v>
      </c>
      <c r="AY128" s="239" t="s">
        <v>211</v>
      </c>
    </row>
    <row r="129" spans="2:65" s="15" customFormat="1" ht="13.5">
      <c r="B129" s="251"/>
      <c r="C129" s="252"/>
      <c r="D129" s="262" t="s">
        <v>219</v>
      </c>
      <c r="E129" s="263" t="s">
        <v>21</v>
      </c>
      <c r="F129" s="264" t="s">
        <v>226</v>
      </c>
      <c r="G129" s="252"/>
      <c r="H129" s="265">
        <v>15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AT129" s="261" t="s">
        <v>219</v>
      </c>
      <c r="AU129" s="261" t="s">
        <v>85</v>
      </c>
      <c r="AV129" s="15" t="s">
        <v>100</v>
      </c>
      <c r="AW129" s="15" t="s">
        <v>39</v>
      </c>
      <c r="AX129" s="15" t="s">
        <v>83</v>
      </c>
      <c r="AY129" s="261" t="s">
        <v>211</v>
      </c>
    </row>
    <row r="130" spans="2:65" s="1" customFormat="1" ht="22.5" customHeight="1">
      <c r="B130" s="42"/>
      <c r="C130" s="205" t="s">
        <v>296</v>
      </c>
      <c r="D130" s="205" t="s">
        <v>213</v>
      </c>
      <c r="E130" s="206" t="s">
        <v>1123</v>
      </c>
      <c r="F130" s="207" t="s">
        <v>1124</v>
      </c>
      <c r="G130" s="208" t="s">
        <v>611</v>
      </c>
      <c r="H130" s="209">
        <v>9.9</v>
      </c>
      <c r="I130" s="210"/>
      <c r="J130" s="211">
        <f>ROUND(I130*H130,2)</f>
        <v>0</v>
      </c>
      <c r="K130" s="207" t="s">
        <v>217</v>
      </c>
      <c r="L130" s="62"/>
      <c r="M130" s="212" t="s">
        <v>21</v>
      </c>
      <c r="N130" s="213" t="s">
        <v>47</v>
      </c>
      <c r="O130" s="43"/>
      <c r="P130" s="214">
        <f>O130*H130</f>
        <v>0</v>
      </c>
      <c r="Q130" s="214">
        <v>4.6000000000000001E-4</v>
      </c>
      <c r="R130" s="214">
        <f>Q130*H130</f>
        <v>4.5539999999999999E-3</v>
      </c>
      <c r="S130" s="214">
        <v>0</v>
      </c>
      <c r="T130" s="215">
        <f>S130*H130</f>
        <v>0</v>
      </c>
      <c r="AR130" s="25" t="s">
        <v>309</v>
      </c>
      <c r="AT130" s="25" t="s">
        <v>213</v>
      </c>
      <c r="AU130" s="25" t="s">
        <v>85</v>
      </c>
      <c r="AY130" s="25" t="s">
        <v>211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83</v>
      </c>
      <c r="BK130" s="216">
        <f>ROUND(I130*H130,2)</f>
        <v>0</v>
      </c>
      <c r="BL130" s="25" t="s">
        <v>309</v>
      </c>
      <c r="BM130" s="25" t="s">
        <v>2473</v>
      </c>
    </row>
    <row r="131" spans="2:65" s="13" customFormat="1" ht="13.5">
      <c r="B131" s="229"/>
      <c r="C131" s="230"/>
      <c r="D131" s="219" t="s">
        <v>219</v>
      </c>
      <c r="E131" s="231" t="s">
        <v>21</v>
      </c>
      <c r="F131" s="232" t="s">
        <v>2474</v>
      </c>
      <c r="G131" s="230"/>
      <c r="H131" s="233">
        <v>9.9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219</v>
      </c>
      <c r="AU131" s="239" t="s">
        <v>85</v>
      </c>
      <c r="AV131" s="13" t="s">
        <v>85</v>
      </c>
      <c r="AW131" s="13" t="s">
        <v>39</v>
      </c>
      <c r="AX131" s="13" t="s">
        <v>76</v>
      </c>
      <c r="AY131" s="239" t="s">
        <v>211</v>
      </c>
    </row>
    <row r="132" spans="2:65" s="15" customFormat="1" ht="13.5">
      <c r="B132" s="251"/>
      <c r="C132" s="252"/>
      <c r="D132" s="262" t="s">
        <v>219</v>
      </c>
      <c r="E132" s="263" t="s">
        <v>21</v>
      </c>
      <c r="F132" s="264" t="s">
        <v>226</v>
      </c>
      <c r="G132" s="252"/>
      <c r="H132" s="265">
        <v>9.9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AT132" s="261" t="s">
        <v>219</v>
      </c>
      <c r="AU132" s="261" t="s">
        <v>85</v>
      </c>
      <c r="AV132" s="15" t="s">
        <v>100</v>
      </c>
      <c r="AW132" s="15" t="s">
        <v>39</v>
      </c>
      <c r="AX132" s="15" t="s">
        <v>83</v>
      </c>
      <c r="AY132" s="261" t="s">
        <v>211</v>
      </c>
    </row>
    <row r="133" spans="2:65" s="1" customFormat="1" ht="22.5" customHeight="1">
      <c r="B133" s="42"/>
      <c r="C133" s="205" t="s">
        <v>300</v>
      </c>
      <c r="D133" s="205" t="s">
        <v>213</v>
      </c>
      <c r="E133" s="206" t="s">
        <v>2475</v>
      </c>
      <c r="F133" s="207" t="s">
        <v>2476</v>
      </c>
      <c r="G133" s="208" t="s">
        <v>611</v>
      </c>
      <c r="H133" s="209">
        <v>1.98</v>
      </c>
      <c r="I133" s="210"/>
      <c r="J133" s="211">
        <f>ROUND(I133*H133,2)</f>
        <v>0</v>
      </c>
      <c r="K133" s="207" t="s">
        <v>217</v>
      </c>
      <c r="L133" s="62"/>
      <c r="M133" s="212" t="s">
        <v>21</v>
      </c>
      <c r="N133" s="213" t="s">
        <v>47</v>
      </c>
      <c r="O133" s="43"/>
      <c r="P133" s="214">
        <f>O133*H133</f>
        <v>0</v>
      </c>
      <c r="Q133" s="214">
        <v>5.1999999999999995E-4</v>
      </c>
      <c r="R133" s="214">
        <f>Q133*H133</f>
        <v>1.0295999999999999E-3</v>
      </c>
      <c r="S133" s="214">
        <v>0</v>
      </c>
      <c r="T133" s="215">
        <f>S133*H133</f>
        <v>0</v>
      </c>
      <c r="AR133" s="25" t="s">
        <v>309</v>
      </c>
      <c r="AT133" s="25" t="s">
        <v>213</v>
      </c>
      <c r="AU133" s="25" t="s">
        <v>85</v>
      </c>
      <c r="AY133" s="25" t="s">
        <v>211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83</v>
      </c>
      <c r="BK133" s="216">
        <f>ROUND(I133*H133,2)</f>
        <v>0</v>
      </c>
      <c r="BL133" s="25" t="s">
        <v>309</v>
      </c>
      <c r="BM133" s="25" t="s">
        <v>2477</v>
      </c>
    </row>
    <row r="134" spans="2:65" s="13" customFormat="1" ht="13.5">
      <c r="B134" s="229"/>
      <c r="C134" s="230"/>
      <c r="D134" s="219" t="s">
        <v>219</v>
      </c>
      <c r="E134" s="231" t="s">
        <v>21</v>
      </c>
      <c r="F134" s="232" t="s">
        <v>2478</v>
      </c>
      <c r="G134" s="230"/>
      <c r="H134" s="233">
        <v>1.98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219</v>
      </c>
      <c r="AU134" s="239" t="s">
        <v>85</v>
      </c>
      <c r="AV134" s="13" t="s">
        <v>85</v>
      </c>
      <c r="AW134" s="13" t="s">
        <v>39</v>
      </c>
      <c r="AX134" s="13" t="s">
        <v>76</v>
      </c>
      <c r="AY134" s="239" t="s">
        <v>211</v>
      </c>
    </row>
    <row r="135" spans="2:65" s="15" customFormat="1" ht="13.5">
      <c r="B135" s="251"/>
      <c r="C135" s="252"/>
      <c r="D135" s="262" t="s">
        <v>219</v>
      </c>
      <c r="E135" s="263" t="s">
        <v>21</v>
      </c>
      <c r="F135" s="264" t="s">
        <v>226</v>
      </c>
      <c r="G135" s="252"/>
      <c r="H135" s="265">
        <v>1.98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AT135" s="261" t="s">
        <v>219</v>
      </c>
      <c r="AU135" s="261" t="s">
        <v>85</v>
      </c>
      <c r="AV135" s="15" t="s">
        <v>100</v>
      </c>
      <c r="AW135" s="15" t="s">
        <v>39</v>
      </c>
      <c r="AX135" s="15" t="s">
        <v>83</v>
      </c>
      <c r="AY135" s="261" t="s">
        <v>211</v>
      </c>
    </row>
    <row r="136" spans="2:65" s="1" customFormat="1" ht="22.5" customHeight="1">
      <c r="B136" s="42"/>
      <c r="C136" s="205" t="s">
        <v>10</v>
      </c>
      <c r="D136" s="205" t="s">
        <v>213</v>
      </c>
      <c r="E136" s="206" t="s">
        <v>1127</v>
      </c>
      <c r="F136" s="207" t="s">
        <v>1128</v>
      </c>
      <c r="G136" s="208" t="s">
        <v>611</v>
      </c>
      <c r="H136" s="209">
        <v>4.4000000000000004</v>
      </c>
      <c r="I136" s="210"/>
      <c r="J136" s="211">
        <f>ROUND(I136*H136,2)</f>
        <v>0</v>
      </c>
      <c r="K136" s="207" t="s">
        <v>217</v>
      </c>
      <c r="L136" s="62"/>
      <c r="M136" s="212" t="s">
        <v>21</v>
      </c>
      <c r="N136" s="213" t="s">
        <v>47</v>
      </c>
      <c r="O136" s="43"/>
      <c r="P136" s="214">
        <f>O136*H136</f>
        <v>0</v>
      </c>
      <c r="Q136" s="214">
        <v>1.7700000000000001E-3</v>
      </c>
      <c r="R136" s="214">
        <f>Q136*H136</f>
        <v>7.7880000000000007E-3</v>
      </c>
      <c r="S136" s="214">
        <v>0</v>
      </c>
      <c r="T136" s="215">
        <f>S136*H136</f>
        <v>0</v>
      </c>
      <c r="AR136" s="25" t="s">
        <v>309</v>
      </c>
      <c r="AT136" s="25" t="s">
        <v>213</v>
      </c>
      <c r="AU136" s="25" t="s">
        <v>85</v>
      </c>
      <c r="AY136" s="25" t="s">
        <v>211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83</v>
      </c>
      <c r="BK136" s="216">
        <f>ROUND(I136*H136,2)</f>
        <v>0</v>
      </c>
      <c r="BL136" s="25" t="s">
        <v>309</v>
      </c>
      <c r="BM136" s="25" t="s">
        <v>2479</v>
      </c>
    </row>
    <row r="137" spans="2:65" s="13" customFormat="1" ht="13.5">
      <c r="B137" s="229"/>
      <c r="C137" s="230"/>
      <c r="D137" s="219" t="s">
        <v>219</v>
      </c>
      <c r="E137" s="231" t="s">
        <v>21</v>
      </c>
      <c r="F137" s="232" t="s">
        <v>2480</v>
      </c>
      <c r="G137" s="230"/>
      <c r="H137" s="233">
        <v>4.4000000000000004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219</v>
      </c>
      <c r="AU137" s="239" t="s">
        <v>85</v>
      </c>
      <c r="AV137" s="13" t="s">
        <v>85</v>
      </c>
      <c r="AW137" s="13" t="s">
        <v>39</v>
      </c>
      <c r="AX137" s="13" t="s">
        <v>76</v>
      </c>
      <c r="AY137" s="239" t="s">
        <v>211</v>
      </c>
    </row>
    <row r="138" spans="2:65" s="15" customFormat="1" ht="13.5">
      <c r="B138" s="251"/>
      <c r="C138" s="252"/>
      <c r="D138" s="262" t="s">
        <v>219</v>
      </c>
      <c r="E138" s="263" t="s">
        <v>21</v>
      </c>
      <c r="F138" s="264" t="s">
        <v>226</v>
      </c>
      <c r="G138" s="252"/>
      <c r="H138" s="265">
        <v>4.4000000000000004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AT138" s="261" t="s">
        <v>219</v>
      </c>
      <c r="AU138" s="261" t="s">
        <v>85</v>
      </c>
      <c r="AV138" s="15" t="s">
        <v>100</v>
      </c>
      <c r="AW138" s="15" t="s">
        <v>39</v>
      </c>
      <c r="AX138" s="15" t="s">
        <v>83</v>
      </c>
      <c r="AY138" s="261" t="s">
        <v>211</v>
      </c>
    </row>
    <row r="139" spans="2:65" s="1" customFormat="1" ht="22.5" customHeight="1">
      <c r="B139" s="42"/>
      <c r="C139" s="205" t="s">
        <v>309</v>
      </c>
      <c r="D139" s="205" t="s">
        <v>213</v>
      </c>
      <c r="E139" s="206" t="s">
        <v>1136</v>
      </c>
      <c r="F139" s="207" t="s">
        <v>1137</v>
      </c>
      <c r="G139" s="208" t="s">
        <v>275</v>
      </c>
      <c r="H139" s="209">
        <v>9</v>
      </c>
      <c r="I139" s="210"/>
      <c r="J139" s="211">
        <f>ROUND(I139*H139,2)</f>
        <v>0</v>
      </c>
      <c r="K139" s="207" t="s">
        <v>217</v>
      </c>
      <c r="L139" s="62"/>
      <c r="M139" s="212" t="s">
        <v>21</v>
      </c>
      <c r="N139" s="213" t="s">
        <v>47</v>
      </c>
      <c r="O139" s="4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25" t="s">
        <v>309</v>
      </c>
      <c r="AT139" s="25" t="s">
        <v>213</v>
      </c>
      <c r="AU139" s="25" t="s">
        <v>85</v>
      </c>
      <c r="AY139" s="25" t="s">
        <v>211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5" t="s">
        <v>83</v>
      </c>
      <c r="BK139" s="216">
        <f>ROUND(I139*H139,2)</f>
        <v>0</v>
      </c>
      <c r="BL139" s="25" t="s">
        <v>309</v>
      </c>
      <c r="BM139" s="25" t="s">
        <v>2481</v>
      </c>
    </row>
    <row r="140" spans="2:65" s="13" customFormat="1" ht="13.5">
      <c r="B140" s="229"/>
      <c r="C140" s="230"/>
      <c r="D140" s="219" t="s">
        <v>219</v>
      </c>
      <c r="E140" s="231" t="s">
        <v>21</v>
      </c>
      <c r="F140" s="232" t="s">
        <v>2482</v>
      </c>
      <c r="G140" s="230"/>
      <c r="H140" s="233">
        <v>5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219</v>
      </c>
      <c r="AU140" s="239" t="s">
        <v>85</v>
      </c>
      <c r="AV140" s="13" t="s">
        <v>85</v>
      </c>
      <c r="AW140" s="13" t="s">
        <v>39</v>
      </c>
      <c r="AX140" s="13" t="s">
        <v>76</v>
      </c>
      <c r="AY140" s="239" t="s">
        <v>211</v>
      </c>
    </row>
    <row r="141" spans="2:65" s="13" customFormat="1" ht="13.5">
      <c r="B141" s="229"/>
      <c r="C141" s="230"/>
      <c r="D141" s="219" t="s">
        <v>219</v>
      </c>
      <c r="E141" s="231" t="s">
        <v>21</v>
      </c>
      <c r="F141" s="232" t="s">
        <v>2483</v>
      </c>
      <c r="G141" s="230"/>
      <c r="H141" s="233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219</v>
      </c>
      <c r="AU141" s="239" t="s">
        <v>85</v>
      </c>
      <c r="AV141" s="13" t="s">
        <v>85</v>
      </c>
      <c r="AW141" s="13" t="s">
        <v>39</v>
      </c>
      <c r="AX141" s="13" t="s">
        <v>76</v>
      </c>
      <c r="AY141" s="239" t="s">
        <v>211</v>
      </c>
    </row>
    <row r="142" spans="2:65" s="13" customFormat="1" ht="13.5">
      <c r="B142" s="229"/>
      <c r="C142" s="230"/>
      <c r="D142" s="219" t="s">
        <v>219</v>
      </c>
      <c r="E142" s="231" t="s">
        <v>21</v>
      </c>
      <c r="F142" s="232" t="s">
        <v>2484</v>
      </c>
      <c r="G142" s="230"/>
      <c r="H142" s="233">
        <v>2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219</v>
      </c>
      <c r="AU142" s="239" t="s">
        <v>85</v>
      </c>
      <c r="AV142" s="13" t="s">
        <v>85</v>
      </c>
      <c r="AW142" s="13" t="s">
        <v>39</v>
      </c>
      <c r="AX142" s="13" t="s">
        <v>76</v>
      </c>
      <c r="AY142" s="239" t="s">
        <v>211</v>
      </c>
    </row>
    <row r="143" spans="2:65" s="13" customFormat="1" ht="13.5">
      <c r="B143" s="229"/>
      <c r="C143" s="230"/>
      <c r="D143" s="219" t="s">
        <v>219</v>
      </c>
      <c r="E143" s="231" t="s">
        <v>21</v>
      </c>
      <c r="F143" s="232" t="s">
        <v>83</v>
      </c>
      <c r="G143" s="230"/>
      <c r="H143" s="233">
        <v>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219</v>
      </c>
      <c r="AU143" s="239" t="s">
        <v>85</v>
      </c>
      <c r="AV143" s="13" t="s">
        <v>85</v>
      </c>
      <c r="AW143" s="13" t="s">
        <v>39</v>
      </c>
      <c r="AX143" s="13" t="s">
        <v>76</v>
      </c>
      <c r="AY143" s="239" t="s">
        <v>211</v>
      </c>
    </row>
    <row r="144" spans="2:65" s="15" customFormat="1" ht="13.5">
      <c r="B144" s="251"/>
      <c r="C144" s="252"/>
      <c r="D144" s="262" t="s">
        <v>219</v>
      </c>
      <c r="E144" s="263" t="s">
        <v>21</v>
      </c>
      <c r="F144" s="264" t="s">
        <v>226</v>
      </c>
      <c r="G144" s="252"/>
      <c r="H144" s="265">
        <v>9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AT144" s="261" t="s">
        <v>219</v>
      </c>
      <c r="AU144" s="261" t="s">
        <v>85</v>
      </c>
      <c r="AV144" s="15" t="s">
        <v>100</v>
      </c>
      <c r="AW144" s="15" t="s">
        <v>39</v>
      </c>
      <c r="AX144" s="15" t="s">
        <v>83</v>
      </c>
      <c r="AY144" s="261" t="s">
        <v>211</v>
      </c>
    </row>
    <row r="145" spans="2:65" s="1" customFormat="1" ht="22.5" customHeight="1">
      <c r="B145" s="42"/>
      <c r="C145" s="205" t="s">
        <v>316</v>
      </c>
      <c r="D145" s="205" t="s">
        <v>213</v>
      </c>
      <c r="E145" s="206" t="s">
        <v>2485</v>
      </c>
      <c r="F145" s="207" t="s">
        <v>2486</v>
      </c>
      <c r="G145" s="208" t="s">
        <v>275</v>
      </c>
      <c r="H145" s="209">
        <v>10</v>
      </c>
      <c r="I145" s="210"/>
      <c r="J145" s="211">
        <f>ROUND(I145*H145,2)</f>
        <v>0</v>
      </c>
      <c r="K145" s="207" t="s">
        <v>217</v>
      </c>
      <c r="L145" s="62"/>
      <c r="M145" s="212" t="s">
        <v>21</v>
      </c>
      <c r="N145" s="213" t="s">
        <v>47</v>
      </c>
      <c r="O145" s="4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25" t="s">
        <v>309</v>
      </c>
      <c r="AT145" s="25" t="s">
        <v>213</v>
      </c>
      <c r="AU145" s="25" t="s">
        <v>85</v>
      </c>
      <c r="AY145" s="25" t="s">
        <v>211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25" t="s">
        <v>83</v>
      </c>
      <c r="BK145" s="216">
        <f>ROUND(I145*H145,2)</f>
        <v>0</v>
      </c>
      <c r="BL145" s="25" t="s">
        <v>309</v>
      </c>
      <c r="BM145" s="25" t="s">
        <v>2487</v>
      </c>
    </row>
    <row r="146" spans="2:65" s="13" customFormat="1" ht="13.5">
      <c r="B146" s="229"/>
      <c r="C146" s="230"/>
      <c r="D146" s="219" t="s">
        <v>219</v>
      </c>
      <c r="E146" s="231" t="s">
        <v>21</v>
      </c>
      <c r="F146" s="232" t="s">
        <v>2488</v>
      </c>
      <c r="G146" s="230"/>
      <c r="H146" s="233">
        <v>2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219</v>
      </c>
      <c r="AU146" s="239" t="s">
        <v>85</v>
      </c>
      <c r="AV146" s="13" t="s">
        <v>85</v>
      </c>
      <c r="AW146" s="13" t="s">
        <v>39</v>
      </c>
      <c r="AX146" s="13" t="s">
        <v>76</v>
      </c>
      <c r="AY146" s="239" t="s">
        <v>211</v>
      </c>
    </row>
    <row r="147" spans="2:65" s="13" customFormat="1" ht="13.5">
      <c r="B147" s="229"/>
      <c r="C147" s="230"/>
      <c r="D147" s="219" t="s">
        <v>219</v>
      </c>
      <c r="E147" s="231" t="s">
        <v>21</v>
      </c>
      <c r="F147" s="232" t="s">
        <v>2489</v>
      </c>
      <c r="G147" s="230"/>
      <c r="H147" s="233">
        <v>2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219</v>
      </c>
      <c r="AU147" s="239" t="s">
        <v>85</v>
      </c>
      <c r="AV147" s="13" t="s">
        <v>85</v>
      </c>
      <c r="AW147" s="13" t="s">
        <v>39</v>
      </c>
      <c r="AX147" s="13" t="s">
        <v>76</v>
      </c>
      <c r="AY147" s="239" t="s">
        <v>211</v>
      </c>
    </row>
    <row r="148" spans="2:65" s="13" customFormat="1" ht="13.5">
      <c r="B148" s="229"/>
      <c r="C148" s="230"/>
      <c r="D148" s="219" t="s">
        <v>219</v>
      </c>
      <c r="E148" s="231" t="s">
        <v>21</v>
      </c>
      <c r="F148" s="232" t="s">
        <v>2490</v>
      </c>
      <c r="G148" s="230"/>
      <c r="H148" s="233">
        <v>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219</v>
      </c>
      <c r="AU148" s="239" t="s">
        <v>85</v>
      </c>
      <c r="AV148" s="13" t="s">
        <v>85</v>
      </c>
      <c r="AW148" s="13" t="s">
        <v>39</v>
      </c>
      <c r="AX148" s="13" t="s">
        <v>76</v>
      </c>
      <c r="AY148" s="239" t="s">
        <v>211</v>
      </c>
    </row>
    <row r="149" spans="2:65" s="13" customFormat="1" ht="13.5">
      <c r="B149" s="229"/>
      <c r="C149" s="230"/>
      <c r="D149" s="219" t="s">
        <v>219</v>
      </c>
      <c r="E149" s="231" t="s">
        <v>21</v>
      </c>
      <c r="F149" s="232" t="s">
        <v>242</v>
      </c>
      <c r="G149" s="230"/>
      <c r="H149" s="233">
        <v>5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219</v>
      </c>
      <c r="AU149" s="239" t="s">
        <v>85</v>
      </c>
      <c r="AV149" s="13" t="s">
        <v>85</v>
      </c>
      <c r="AW149" s="13" t="s">
        <v>39</v>
      </c>
      <c r="AX149" s="13" t="s">
        <v>76</v>
      </c>
      <c r="AY149" s="239" t="s">
        <v>211</v>
      </c>
    </row>
    <row r="150" spans="2:65" s="15" customFormat="1" ht="13.5">
      <c r="B150" s="251"/>
      <c r="C150" s="252"/>
      <c r="D150" s="262" t="s">
        <v>219</v>
      </c>
      <c r="E150" s="263" t="s">
        <v>21</v>
      </c>
      <c r="F150" s="264" t="s">
        <v>226</v>
      </c>
      <c r="G150" s="252"/>
      <c r="H150" s="265">
        <v>10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AT150" s="261" t="s">
        <v>219</v>
      </c>
      <c r="AU150" s="261" t="s">
        <v>85</v>
      </c>
      <c r="AV150" s="15" t="s">
        <v>100</v>
      </c>
      <c r="AW150" s="15" t="s">
        <v>39</v>
      </c>
      <c r="AX150" s="15" t="s">
        <v>83</v>
      </c>
      <c r="AY150" s="261" t="s">
        <v>211</v>
      </c>
    </row>
    <row r="151" spans="2:65" s="1" customFormat="1" ht="22.5" customHeight="1">
      <c r="B151" s="42"/>
      <c r="C151" s="205" t="s">
        <v>324</v>
      </c>
      <c r="D151" s="205" t="s">
        <v>213</v>
      </c>
      <c r="E151" s="206" t="s">
        <v>1140</v>
      </c>
      <c r="F151" s="207" t="s">
        <v>1141</v>
      </c>
      <c r="G151" s="208" t="s">
        <v>275</v>
      </c>
      <c r="H151" s="209">
        <v>14</v>
      </c>
      <c r="I151" s="210"/>
      <c r="J151" s="211">
        <f>ROUND(I151*H151,2)</f>
        <v>0</v>
      </c>
      <c r="K151" s="207" t="s">
        <v>217</v>
      </c>
      <c r="L151" s="62"/>
      <c r="M151" s="212" t="s">
        <v>21</v>
      </c>
      <c r="N151" s="213" t="s">
        <v>47</v>
      </c>
      <c r="O151" s="4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5" t="s">
        <v>309</v>
      </c>
      <c r="AT151" s="25" t="s">
        <v>213</v>
      </c>
      <c r="AU151" s="25" t="s">
        <v>85</v>
      </c>
      <c r="AY151" s="25" t="s">
        <v>211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5" t="s">
        <v>83</v>
      </c>
      <c r="BK151" s="216">
        <f>ROUND(I151*H151,2)</f>
        <v>0</v>
      </c>
      <c r="BL151" s="25" t="s">
        <v>309</v>
      </c>
      <c r="BM151" s="25" t="s">
        <v>2491</v>
      </c>
    </row>
    <row r="152" spans="2:65" s="13" customFormat="1" ht="13.5">
      <c r="B152" s="229"/>
      <c r="C152" s="230"/>
      <c r="D152" s="219" t="s">
        <v>219</v>
      </c>
      <c r="E152" s="231" t="s">
        <v>21</v>
      </c>
      <c r="F152" s="232" t="s">
        <v>1143</v>
      </c>
      <c r="G152" s="230"/>
      <c r="H152" s="233">
        <v>2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219</v>
      </c>
      <c r="AU152" s="239" t="s">
        <v>85</v>
      </c>
      <c r="AV152" s="13" t="s">
        <v>85</v>
      </c>
      <c r="AW152" s="13" t="s">
        <v>39</v>
      </c>
      <c r="AX152" s="13" t="s">
        <v>76</v>
      </c>
      <c r="AY152" s="239" t="s">
        <v>211</v>
      </c>
    </row>
    <row r="153" spans="2:65" s="13" customFormat="1" ht="13.5">
      <c r="B153" s="229"/>
      <c r="C153" s="230"/>
      <c r="D153" s="219" t="s">
        <v>219</v>
      </c>
      <c r="E153" s="231" t="s">
        <v>21</v>
      </c>
      <c r="F153" s="232" t="s">
        <v>2492</v>
      </c>
      <c r="G153" s="230"/>
      <c r="H153" s="233">
        <v>5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219</v>
      </c>
      <c r="AU153" s="239" t="s">
        <v>85</v>
      </c>
      <c r="AV153" s="13" t="s">
        <v>85</v>
      </c>
      <c r="AW153" s="13" t="s">
        <v>39</v>
      </c>
      <c r="AX153" s="13" t="s">
        <v>76</v>
      </c>
      <c r="AY153" s="239" t="s">
        <v>211</v>
      </c>
    </row>
    <row r="154" spans="2:65" s="13" customFormat="1" ht="13.5">
      <c r="B154" s="229"/>
      <c r="C154" s="230"/>
      <c r="D154" s="219" t="s">
        <v>219</v>
      </c>
      <c r="E154" s="231" t="s">
        <v>21</v>
      </c>
      <c r="F154" s="232" t="s">
        <v>2493</v>
      </c>
      <c r="G154" s="230"/>
      <c r="H154" s="233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219</v>
      </c>
      <c r="AU154" s="239" t="s">
        <v>85</v>
      </c>
      <c r="AV154" s="13" t="s">
        <v>85</v>
      </c>
      <c r="AW154" s="13" t="s">
        <v>39</v>
      </c>
      <c r="AX154" s="13" t="s">
        <v>76</v>
      </c>
      <c r="AY154" s="239" t="s">
        <v>211</v>
      </c>
    </row>
    <row r="155" spans="2:65" s="13" customFormat="1" ht="13.5">
      <c r="B155" s="229"/>
      <c r="C155" s="230"/>
      <c r="D155" s="219" t="s">
        <v>219</v>
      </c>
      <c r="E155" s="231" t="s">
        <v>21</v>
      </c>
      <c r="F155" s="232" t="s">
        <v>2494</v>
      </c>
      <c r="G155" s="230"/>
      <c r="H155" s="233">
        <v>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219</v>
      </c>
      <c r="AU155" s="239" t="s">
        <v>85</v>
      </c>
      <c r="AV155" s="13" t="s">
        <v>85</v>
      </c>
      <c r="AW155" s="13" t="s">
        <v>39</v>
      </c>
      <c r="AX155" s="13" t="s">
        <v>76</v>
      </c>
      <c r="AY155" s="239" t="s">
        <v>211</v>
      </c>
    </row>
    <row r="156" spans="2:65" s="13" customFormat="1" ht="13.5">
      <c r="B156" s="229"/>
      <c r="C156" s="230"/>
      <c r="D156" s="219" t="s">
        <v>219</v>
      </c>
      <c r="E156" s="231" t="s">
        <v>21</v>
      </c>
      <c r="F156" s="232" t="s">
        <v>100</v>
      </c>
      <c r="G156" s="230"/>
      <c r="H156" s="233">
        <v>4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219</v>
      </c>
      <c r="AU156" s="239" t="s">
        <v>85</v>
      </c>
      <c r="AV156" s="13" t="s">
        <v>85</v>
      </c>
      <c r="AW156" s="13" t="s">
        <v>39</v>
      </c>
      <c r="AX156" s="13" t="s">
        <v>76</v>
      </c>
      <c r="AY156" s="239" t="s">
        <v>211</v>
      </c>
    </row>
    <row r="157" spans="2:65" s="15" customFormat="1" ht="13.5">
      <c r="B157" s="251"/>
      <c r="C157" s="252"/>
      <c r="D157" s="262" t="s">
        <v>219</v>
      </c>
      <c r="E157" s="263" t="s">
        <v>21</v>
      </c>
      <c r="F157" s="264" t="s">
        <v>226</v>
      </c>
      <c r="G157" s="252"/>
      <c r="H157" s="265">
        <v>14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AT157" s="261" t="s">
        <v>219</v>
      </c>
      <c r="AU157" s="261" t="s">
        <v>85</v>
      </c>
      <c r="AV157" s="15" t="s">
        <v>100</v>
      </c>
      <c r="AW157" s="15" t="s">
        <v>39</v>
      </c>
      <c r="AX157" s="15" t="s">
        <v>83</v>
      </c>
      <c r="AY157" s="261" t="s">
        <v>211</v>
      </c>
    </row>
    <row r="158" spans="2:65" s="1" customFormat="1" ht="22.5" customHeight="1">
      <c r="B158" s="42"/>
      <c r="C158" s="205" t="s">
        <v>329</v>
      </c>
      <c r="D158" s="205" t="s">
        <v>213</v>
      </c>
      <c r="E158" s="206" t="s">
        <v>1144</v>
      </c>
      <c r="F158" s="207" t="s">
        <v>1145</v>
      </c>
      <c r="G158" s="208" t="s">
        <v>275</v>
      </c>
      <c r="H158" s="209">
        <v>2</v>
      </c>
      <c r="I158" s="210"/>
      <c r="J158" s="211">
        <f>ROUND(I158*H158,2)</f>
        <v>0</v>
      </c>
      <c r="K158" s="207" t="s">
        <v>217</v>
      </c>
      <c r="L158" s="62"/>
      <c r="M158" s="212" t="s">
        <v>21</v>
      </c>
      <c r="N158" s="213" t="s">
        <v>47</v>
      </c>
      <c r="O158" s="43"/>
      <c r="P158" s="214">
        <f>O158*H158</f>
        <v>0</v>
      </c>
      <c r="Q158" s="214">
        <v>0</v>
      </c>
      <c r="R158" s="214">
        <f>Q158*H158</f>
        <v>0</v>
      </c>
      <c r="S158" s="214">
        <v>2.0109999999999999E-2</v>
      </c>
      <c r="T158" s="215">
        <f>S158*H158</f>
        <v>4.0219999999999999E-2</v>
      </c>
      <c r="AR158" s="25" t="s">
        <v>309</v>
      </c>
      <c r="AT158" s="25" t="s">
        <v>213</v>
      </c>
      <c r="AU158" s="25" t="s">
        <v>85</v>
      </c>
      <c r="AY158" s="25" t="s">
        <v>211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25" t="s">
        <v>83</v>
      </c>
      <c r="BK158" s="216">
        <f>ROUND(I158*H158,2)</f>
        <v>0</v>
      </c>
      <c r="BL158" s="25" t="s">
        <v>309</v>
      </c>
      <c r="BM158" s="25" t="s">
        <v>2495</v>
      </c>
    </row>
    <row r="159" spans="2:65" s="1" customFormat="1" ht="31.5" customHeight="1">
      <c r="B159" s="42"/>
      <c r="C159" s="205" t="s">
        <v>365</v>
      </c>
      <c r="D159" s="205" t="s">
        <v>213</v>
      </c>
      <c r="E159" s="206" t="s">
        <v>1149</v>
      </c>
      <c r="F159" s="207" t="s">
        <v>1150</v>
      </c>
      <c r="G159" s="208" t="s">
        <v>275</v>
      </c>
      <c r="H159" s="209">
        <v>2</v>
      </c>
      <c r="I159" s="210"/>
      <c r="J159" s="211">
        <f>ROUND(I159*H159,2)</f>
        <v>0</v>
      </c>
      <c r="K159" s="207" t="s">
        <v>217</v>
      </c>
      <c r="L159" s="62"/>
      <c r="M159" s="212" t="s">
        <v>21</v>
      </c>
      <c r="N159" s="213" t="s">
        <v>47</v>
      </c>
      <c r="O159" s="43"/>
      <c r="P159" s="214">
        <f>O159*H159</f>
        <v>0</v>
      </c>
      <c r="Q159" s="214">
        <v>2.3500000000000001E-3</v>
      </c>
      <c r="R159" s="214">
        <f>Q159*H159</f>
        <v>4.7000000000000002E-3</v>
      </c>
      <c r="S159" s="214">
        <v>0</v>
      </c>
      <c r="T159" s="215">
        <f>S159*H159</f>
        <v>0</v>
      </c>
      <c r="AR159" s="25" t="s">
        <v>309</v>
      </c>
      <c r="AT159" s="25" t="s">
        <v>213</v>
      </c>
      <c r="AU159" s="25" t="s">
        <v>85</v>
      </c>
      <c r="AY159" s="25" t="s">
        <v>211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83</v>
      </c>
      <c r="BK159" s="216">
        <f>ROUND(I159*H159,2)</f>
        <v>0</v>
      </c>
      <c r="BL159" s="25" t="s">
        <v>309</v>
      </c>
      <c r="BM159" s="25" t="s">
        <v>2496</v>
      </c>
    </row>
    <row r="160" spans="2:65" s="13" customFormat="1" ht="13.5">
      <c r="B160" s="229"/>
      <c r="C160" s="230"/>
      <c r="D160" s="219" t="s">
        <v>219</v>
      </c>
      <c r="E160" s="231" t="s">
        <v>21</v>
      </c>
      <c r="F160" s="232" t="s">
        <v>2497</v>
      </c>
      <c r="G160" s="230"/>
      <c r="H160" s="233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219</v>
      </c>
      <c r="AU160" s="239" t="s">
        <v>85</v>
      </c>
      <c r="AV160" s="13" t="s">
        <v>85</v>
      </c>
      <c r="AW160" s="13" t="s">
        <v>39</v>
      </c>
      <c r="AX160" s="13" t="s">
        <v>76</v>
      </c>
      <c r="AY160" s="239" t="s">
        <v>211</v>
      </c>
    </row>
    <row r="161" spans="2:65" s="13" customFormat="1" ht="13.5">
      <c r="B161" s="229"/>
      <c r="C161" s="230"/>
      <c r="D161" s="219" t="s">
        <v>219</v>
      </c>
      <c r="E161" s="231" t="s">
        <v>21</v>
      </c>
      <c r="F161" s="232" t="s">
        <v>2498</v>
      </c>
      <c r="G161" s="230"/>
      <c r="H161" s="233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219</v>
      </c>
      <c r="AU161" s="239" t="s">
        <v>85</v>
      </c>
      <c r="AV161" s="13" t="s">
        <v>85</v>
      </c>
      <c r="AW161" s="13" t="s">
        <v>39</v>
      </c>
      <c r="AX161" s="13" t="s">
        <v>76</v>
      </c>
      <c r="AY161" s="239" t="s">
        <v>211</v>
      </c>
    </row>
    <row r="162" spans="2:65" s="15" customFormat="1" ht="13.5">
      <c r="B162" s="251"/>
      <c r="C162" s="252"/>
      <c r="D162" s="262" t="s">
        <v>219</v>
      </c>
      <c r="E162" s="263" t="s">
        <v>21</v>
      </c>
      <c r="F162" s="264" t="s">
        <v>226</v>
      </c>
      <c r="G162" s="252"/>
      <c r="H162" s="265">
        <v>2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AT162" s="261" t="s">
        <v>219</v>
      </c>
      <c r="AU162" s="261" t="s">
        <v>85</v>
      </c>
      <c r="AV162" s="15" t="s">
        <v>100</v>
      </c>
      <c r="AW162" s="15" t="s">
        <v>39</v>
      </c>
      <c r="AX162" s="15" t="s">
        <v>83</v>
      </c>
      <c r="AY162" s="261" t="s">
        <v>211</v>
      </c>
    </row>
    <row r="163" spans="2:65" s="1" customFormat="1" ht="22.5" customHeight="1">
      <c r="B163" s="42"/>
      <c r="C163" s="268" t="s">
        <v>9</v>
      </c>
      <c r="D163" s="268" t="s">
        <v>429</v>
      </c>
      <c r="E163" s="269" t="s">
        <v>1154</v>
      </c>
      <c r="F163" s="270" t="s">
        <v>1155</v>
      </c>
      <c r="G163" s="271" t="s">
        <v>275</v>
      </c>
      <c r="H163" s="272">
        <v>2</v>
      </c>
      <c r="I163" s="273"/>
      <c r="J163" s="274">
        <f>ROUND(I163*H163,2)</f>
        <v>0</v>
      </c>
      <c r="K163" s="270" t="s">
        <v>21</v>
      </c>
      <c r="L163" s="275"/>
      <c r="M163" s="276" t="s">
        <v>21</v>
      </c>
      <c r="N163" s="277" t="s">
        <v>47</v>
      </c>
      <c r="O163" s="43"/>
      <c r="P163" s="214">
        <f>O163*H163</f>
        <v>0</v>
      </c>
      <c r="Q163" s="214">
        <v>1.64E-3</v>
      </c>
      <c r="R163" s="214">
        <f>Q163*H163</f>
        <v>3.2799999999999999E-3</v>
      </c>
      <c r="S163" s="214">
        <v>0</v>
      </c>
      <c r="T163" s="215">
        <f>S163*H163</f>
        <v>0</v>
      </c>
      <c r="AR163" s="25" t="s">
        <v>424</v>
      </c>
      <c r="AT163" s="25" t="s">
        <v>429</v>
      </c>
      <c r="AU163" s="25" t="s">
        <v>85</v>
      </c>
      <c r="AY163" s="25" t="s">
        <v>211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25" t="s">
        <v>83</v>
      </c>
      <c r="BK163" s="216">
        <f>ROUND(I163*H163,2)</f>
        <v>0</v>
      </c>
      <c r="BL163" s="25" t="s">
        <v>309</v>
      </c>
      <c r="BM163" s="25" t="s">
        <v>2499</v>
      </c>
    </row>
    <row r="164" spans="2:65" s="1" customFormat="1" ht="22.5" customHeight="1">
      <c r="B164" s="42"/>
      <c r="C164" s="205" t="s">
        <v>374</v>
      </c>
      <c r="D164" s="205" t="s">
        <v>213</v>
      </c>
      <c r="E164" s="206" t="s">
        <v>2500</v>
      </c>
      <c r="F164" s="207" t="s">
        <v>2501</v>
      </c>
      <c r="G164" s="208" t="s">
        <v>275</v>
      </c>
      <c r="H164" s="209">
        <v>1</v>
      </c>
      <c r="I164" s="210"/>
      <c r="J164" s="211">
        <f>ROUND(I164*H164,2)</f>
        <v>0</v>
      </c>
      <c r="K164" s="207" t="s">
        <v>217</v>
      </c>
      <c r="L164" s="62"/>
      <c r="M164" s="212" t="s">
        <v>21</v>
      </c>
      <c r="N164" s="213" t="s">
        <v>47</v>
      </c>
      <c r="O164" s="43"/>
      <c r="P164" s="214">
        <f>O164*H164</f>
        <v>0</v>
      </c>
      <c r="Q164" s="214">
        <v>1.6000000000000001E-4</v>
      </c>
      <c r="R164" s="214">
        <f>Q164*H164</f>
        <v>1.6000000000000001E-4</v>
      </c>
      <c r="S164" s="214">
        <v>0</v>
      </c>
      <c r="T164" s="215">
        <f>S164*H164</f>
        <v>0</v>
      </c>
      <c r="AR164" s="25" t="s">
        <v>309</v>
      </c>
      <c r="AT164" s="25" t="s">
        <v>213</v>
      </c>
      <c r="AU164" s="25" t="s">
        <v>85</v>
      </c>
      <c r="AY164" s="25" t="s">
        <v>211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83</v>
      </c>
      <c r="BK164" s="216">
        <f>ROUND(I164*H164,2)</f>
        <v>0</v>
      </c>
      <c r="BL164" s="25" t="s">
        <v>309</v>
      </c>
      <c r="BM164" s="25" t="s">
        <v>2502</v>
      </c>
    </row>
    <row r="165" spans="2:65" s="13" customFormat="1" ht="13.5">
      <c r="B165" s="229"/>
      <c r="C165" s="230"/>
      <c r="D165" s="219" t="s">
        <v>219</v>
      </c>
      <c r="E165" s="231" t="s">
        <v>21</v>
      </c>
      <c r="F165" s="232" t="s">
        <v>2503</v>
      </c>
      <c r="G165" s="230"/>
      <c r="H165" s="233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219</v>
      </c>
      <c r="AU165" s="239" t="s">
        <v>85</v>
      </c>
      <c r="AV165" s="13" t="s">
        <v>85</v>
      </c>
      <c r="AW165" s="13" t="s">
        <v>39</v>
      </c>
      <c r="AX165" s="13" t="s">
        <v>76</v>
      </c>
      <c r="AY165" s="239" t="s">
        <v>211</v>
      </c>
    </row>
    <row r="166" spans="2:65" s="15" customFormat="1" ht="13.5">
      <c r="B166" s="251"/>
      <c r="C166" s="252"/>
      <c r="D166" s="262" t="s">
        <v>219</v>
      </c>
      <c r="E166" s="263" t="s">
        <v>21</v>
      </c>
      <c r="F166" s="264" t="s">
        <v>226</v>
      </c>
      <c r="G166" s="252"/>
      <c r="H166" s="265">
        <v>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AT166" s="261" t="s">
        <v>219</v>
      </c>
      <c r="AU166" s="261" t="s">
        <v>85</v>
      </c>
      <c r="AV166" s="15" t="s">
        <v>100</v>
      </c>
      <c r="AW166" s="15" t="s">
        <v>39</v>
      </c>
      <c r="AX166" s="15" t="s">
        <v>83</v>
      </c>
      <c r="AY166" s="261" t="s">
        <v>211</v>
      </c>
    </row>
    <row r="167" spans="2:65" s="1" customFormat="1" ht="22.5" customHeight="1">
      <c r="B167" s="42"/>
      <c r="C167" s="205" t="s">
        <v>378</v>
      </c>
      <c r="D167" s="205" t="s">
        <v>213</v>
      </c>
      <c r="E167" s="206" t="s">
        <v>2504</v>
      </c>
      <c r="F167" s="207" t="s">
        <v>2505</v>
      </c>
      <c r="G167" s="208" t="s">
        <v>275</v>
      </c>
      <c r="H167" s="209">
        <v>2</v>
      </c>
      <c r="I167" s="210"/>
      <c r="J167" s="211">
        <f>ROUND(I167*H167,2)</f>
        <v>0</v>
      </c>
      <c r="K167" s="207" t="s">
        <v>217</v>
      </c>
      <c r="L167" s="62"/>
      <c r="M167" s="212" t="s">
        <v>21</v>
      </c>
      <c r="N167" s="213" t="s">
        <v>47</v>
      </c>
      <c r="O167" s="43"/>
      <c r="P167" s="214">
        <f>O167*H167</f>
        <v>0</v>
      </c>
      <c r="Q167" s="214">
        <v>2.9E-4</v>
      </c>
      <c r="R167" s="214">
        <f>Q167*H167</f>
        <v>5.8E-4</v>
      </c>
      <c r="S167" s="214">
        <v>0</v>
      </c>
      <c r="T167" s="215">
        <f>S167*H167</f>
        <v>0</v>
      </c>
      <c r="AR167" s="25" t="s">
        <v>309</v>
      </c>
      <c r="AT167" s="25" t="s">
        <v>213</v>
      </c>
      <c r="AU167" s="25" t="s">
        <v>85</v>
      </c>
      <c r="AY167" s="25" t="s">
        <v>211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25" t="s">
        <v>83</v>
      </c>
      <c r="BK167" s="216">
        <f>ROUND(I167*H167,2)</f>
        <v>0</v>
      </c>
      <c r="BL167" s="25" t="s">
        <v>309</v>
      </c>
      <c r="BM167" s="25" t="s">
        <v>2506</v>
      </c>
    </row>
    <row r="168" spans="2:65" s="13" customFormat="1" ht="13.5">
      <c r="B168" s="229"/>
      <c r="C168" s="230"/>
      <c r="D168" s="219" t="s">
        <v>219</v>
      </c>
      <c r="E168" s="231" t="s">
        <v>21</v>
      </c>
      <c r="F168" s="232" t="s">
        <v>2507</v>
      </c>
      <c r="G168" s="230"/>
      <c r="H168" s="233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219</v>
      </c>
      <c r="AU168" s="239" t="s">
        <v>85</v>
      </c>
      <c r="AV168" s="13" t="s">
        <v>85</v>
      </c>
      <c r="AW168" s="13" t="s">
        <v>39</v>
      </c>
      <c r="AX168" s="13" t="s">
        <v>76</v>
      </c>
      <c r="AY168" s="239" t="s">
        <v>211</v>
      </c>
    </row>
    <row r="169" spans="2:65" s="13" customFormat="1" ht="13.5">
      <c r="B169" s="229"/>
      <c r="C169" s="230"/>
      <c r="D169" s="219" t="s">
        <v>219</v>
      </c>
      <c r="E169" s="231" t="s">
        <v>21</v>
      </c>
      <c r="F169" s="232" t="s">
        <v>2508</v>
      </c>
      <c r="G169" s="230"/>
      <c r="H169" s="233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219</v>
      </c>
      <c r="AU169" s="239" t="s">
        <v>85</v>
      </c>
      <c r="AV169" s="13" t="s">
        <v>85</v>
      </c>
      <c r="AW169" s="13" t="s">
        <v>39</v>
      </c>
      <c r="AX169" s="13" t="s">
        <v>76</v>
      </c>
      <c r="AY169" s="239" t="s">
        <v>211</v>
      </c>
    </row>
    <row r="170" spans="2:65" s="15" customFormat="1" ht="13.5">
      <c r="B170" s="251"/>
      <c r="C170" s="252"/>
      <c r="D170" s="262" t="s">
        <v>219</v>
      </c>
      <c r="E170" s="263" t="s">
        <v>21</v>
      </c>
      <c r="F170" s="264" t="s">
        <v>226</v>
      </c>
      <c r="G170" s="252"/>
      <c r="H170" s="265">
        <v>2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AT170" s="261" t="s">
        <v>219</v>
      </c>
      <c r="AU170" s="261" t="s">
        <v>85</v>
      </c>
      <c r="AV170" s="15" t="s">
        <v>100</v>
      </c>
      <c r="AW170" s="15" t="s">
        <v>39</v>
      </c>
      <c r="AX170" s="15" t="s">
        <v>83</v>
      </c>
      <c r="AY170" s="261" t="s">
        <v>211</v>
      </c>
    </row>
    <row r="171" spans="2:65" s="1" customFormat="1" ht="22.5" customHeight="1">
      <c r="B171" s="42"/>
      <c r="C171" s="205" t="s">
        <v>383</v>
      </c>
      <c r="D171" s="205" t="s">
        <v>213</v>
      </c>
      <c r="E171" s="206" t="s">
        <v>1160</v>
      </c>
      <c r="F171" s="207" t="s">
        <v>1161</v>
      </c>
      <c r="G171" s="208" t="s">
        <v>611</v>
      </c>
      <c r="H171" s="209">
        <v>53.78</v>
      </c>
      <c r="I171" s="210"/>
      <c r="J171" s="211">
        <f>ROUND(I171*H171,2)</f>
        <v>0</v>
      </c>
      <c r="K171" s="207" t="s">
        <v>217</v>
      </c>
      <c r="L171" s="62"/>
      <c r="M171" s="212" t="s">
        <v>21</v>
      </c>
      <c r="N171" s="213" t="s">
        <v>47</v>
      </c>
      <c r="O171" s="4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25" t="s">
        <v>309</v>
      </c>
      <c r="AT171" s="25" t="s">
        <v>213</v>
      </c>
      <c r="AU171" s="25" t="s">
        <v>85</v>
      </c>
      <c r="AY171" s="25" t="s">
        <v>211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25" t="s">
        <v>83</v>
      </c>
      <c r="BK171" s="216">
        <f>ROUND(I171*H171,2)</f>
        <v>0</v>
      </c>
      <c r="BL171" s="25" t="s">
        <v>309</v>
      </c>
      <c r="BM171" s="25" t="s">
        <v>2509</v>
      </c>
    </row>
    <row r="172" spans="2:65" s="13" customFormat="1" ht="13.5">
      <c r="B172" s="229"/>
      <c r="C172" s="230"/>
      <c r="D172" s="219" t="s">
        <v>219</v>
      </c>
      <c r="E172" s="231" t="s">
        <v>21</v>
      </c>
      <c r="F172" s="232" t="s">
        <v>2510</v>
      </c>
      <c r="G172" s="230"/>
      <c r="H172" s="233">
        <v>53.78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219</v>
      </c>
      <c r="AU172" s="239" t="s">
        <v>85</v>
      </c>
      <c r="AV172" s="13" t="s">
        <v>85</v>
      </c>
      <c r="AW172" s="13" t="s">
        <v>39</v>
      </c>
      <c r="AX172" s="13" t="s">
        <v>76</v>
      </c>
      <c r="AY172" s="239" t="s">
        <v>211</v>
      </c>
    </row>
    <row r="173" spans="2:65" s="15" customFormat="1" ht="13.5">
      <c r="B173" s="251"/>
      <c r="C173" s="252"/>
      <c r="D173" s="262" t="s">
        <v>219</v>
      </c>
      <c r="E173" s="263" t="s">
        <v>21</v>
      </c>
      <c r="F173" s="264" t="s">
        <v>226</v>
      </c>
      <c r="G173" s="252"/>
      <c r="H173" s="265">
        <v>53.78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AT173" s="261" t="s">
        <v>219</v>
      </c>
      <c r="AU173" s="261" t="s">
        <v>85</v>
      </c>
      <c r="AV173" s="15" t="s">
        <v>100</v>
      </c>
      <c r="AW173" s="15" t="s">
        <v>39</v>
      </c>
      <c r="AX173" s="15" t="s">
        <v>83</v>
      </c>
      <c r="AY173" s="261" t="s">
        <v>211</v>
      </c>
    </row>
    <row r="174" spans="2:65" s="1" customFormat="1" ht="22.5" customHeight="1">
      <c r="B174" s="42"/>
      <c r="C174" s="205" t="s">
        <v>387</v>
      </c>
      <c r="D174" s="205" t="s">
        <v>213</v>
      </c>
      <c r="E174" s="206" t="s">
        <v>1092</v>
      </c>
      <c r="F174" s="207" t="s">
        <v>1093</v>
      </c>
      <c r="G174" s="208" t="s">
        <v>553</v>
      </c>
      <c r="H174" s="209">
        <v>1</v>
      </c>
      <c r="I174" s="210"/>
      <c r="J174" s="211">
        <f>ROUND(I174*H174,2)</f>
        <v>0</v>
      </c>
      <c r="K174" s="207" t="s">
        <v>21</v>
      </c>
      <c r="L174" s="62"/>
      <c r="M174" s="212" t="s">
        <v>21</v>
      </c>
      <c r="N174" s="213" t="s">
        <v>47</v>
      </c>
      <c r="O174" s="4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25" t="s">
        <v>309</v>
      </c>
      <c r="AT174" s="25" t="s">
        <v>213</v>
      </c>
      <c r="AU174" s="25" t="s">
        <v>85</v>
      </c>
      <c r="AY174" s="25" t="s">
        <v>211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25" t="s">
        <v>83</v>
      </c>
      <c r="BK174" s="216">
        <f>ROUND(I174*H174,2)</f>
        <v>0</v>
      </c>
      <c r="BL174" s="25" t="s">
        <v>309</v>
      </c>
      <c r="BM174" s="25" t="s">
        <v>2511</v>
      </c>
    </row>
    <row r="175" spans="2:65" s="1" customFormat="1" ht="31.5" customHeight="1">
      <c r="B175" s="42"/>
      <c r="C175" s="205" t="s">
        <v>382</v>
      </c>
      <c r="D175" s="205" t="s">
        <v>213</v>
      </c>
      <c r="E175" s="206" t="s">
        <v>1164</v>
      </c>
      <c r="F175" s="207" t="s">
        <v>1165</v>
      </c>
      <c r="G175" s="208" t="s">
        <v>245</v>
      </c>
      <c r="H175" s="209">
        <v>0.85</v>
      </c>
      <c r="I175" s="210"/>
      <c r="J175" s="211">
        <f>ROUND(I175*H175,2)</f>
        <v>0</v>
      </c>
      <c r="K175" s="207" t="s">
        <v>217</v>
      </c>
      <c r="L175" s="62"/>
      <c r="M175" s="212" t="s">
        <v>21</v>
      </c>
      <c r="N175" s="213" t="s">
        <v>47</v>
      </c>
      <c r="O175" s="43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AR175" s="25" t="s">
        <v>309</v>
      </c>
      <c r="AT175" s="25" t="s">
        <v>213</v>
      </c>
      <c r="AU175" s="25" t="s">
        <v>85</v>
      </c>
      <c r="AY175" s="25" t="s">
        <v>211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83</v>
      </c>
      <c r="BK175" s="216">
        <f>ROUND(I175*H175,2)</f>
        <v>0</v>
      </c>
      <c r="BL175" s="25" t="s">
        <v>309</v>
      </c>
      <c r="BM175" s="25" t="s">
        <v>2512</v>
      </c>
    </row>
    <row r="176" spans="2:65" s="1" customFormat="1" ht="31.5" customHeight="1">
      <c r="B176" s="42"/>
      <c r="C176" s="205" t="s">
        <v>395</v>
      </c>
      <c r="D176" s="205" t="s">
        <v>213</v>
      </c>
      <c r="E176" s="206" t="s">
        <v>1167</v>
      </c>
      <c r="F176" s="207" t="s">
        <v>1168</v>
      </c>
      <c r="G176" s="208" t="s">
        <v>245</v>
      </c>
      <c r="H176" s="209">
        <v>8.5999999999999993E-2</v>
      </c>
      <c r="I176" s="210"/>
      <c r="J176" s="211">
        <f>ROUND(I176*H176,2)</f>
        <v>0</v>
      </c>
      <c r="K176" s="207" t="s">
        <v>217</v>
      </c>
      <c r="L176" s="62"/>
      <c r="M176" s="212" t="s">
        <v>21</v>
      </c>
      <c r="N176" s="213" t="s">
        <v>47</v>
      </c>
      <c r="O176" s="4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25" t="s">
        <v>309</v>
      </c>
      <c r="AT176" s="25" t="s">
        <v>213</v>
      </c>
      <c r="AU176" s="25" t="s">
        <v>85</v>
      </c>
      <c r="AY176" s="25" t="s">
        <v>211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25" t="s">
        <v>83</v>
      </c>
      <c r="BK176" s="216">
        <f>ROUND(I176*H176,2)</f>
        <v>0</v>
      </c>
      <c r="BL176" s="25" t="s">
        <v>309</v>
      </c>
      <c r="BM176" s="25" t="s">
        <v>2513</v>
      </c>
    </row>
    <row r="177" spans="2:65" s="11" customFormat="1" ht="29.85" customHeight="1">
      <c r="B177" s="188"/>
      <c r="C177" s="189"/>
      <c r="D177" s="202" t="s">
        <v>75</v>
      </c>
      <c r="E177" s="203" t="s">
        <v>1170</v>
      </c>
      <c r="F177" s="203" t="s">
        <v>1171</v>
      </c>
      <c r="G177" s="189"/>
      <c r="H177" s="189"/>
      <c r="I177" s="192"/>
      <c r="J177" s="204">
        <f>BK177</f>
        <v>0</v>
      </c>
      <c r="K177" s="189"/>
      <c r="L177" s="194"/>
      <c r="M177" s="195"/>
      <c r="N177" s="196"/>
      <c r="O177" s="196"/>
      <c r="P177" s="197">
        <f>SUM(P178:P323)</f>
        <v>0</v>
      </c>
      <c r="Q177" s="196"/>
      <c r="R177" s="197">
        <f>SUM(R178:R323)</f>
        <v>0.25201899999999999</v>
      </c>
      <c r="S177" s="196"/>
      <c r="T177" s="198">
        <f>SUM(T178:T323)</f>
        <v>0.11987</v>
      </c>
      <c r="AR177" s="199" t="s">
        <v>85</v>
      </c>
      <c r="AT177" s="200" t="s">
        <v>75</v>
      </c>
      <c r="AU177" s="200" t="s">
        <v>83</v>
      </c>
      <c r="AY177" s="199" t="s">
        <v>211</v>
      </c>
      <c r="BK177" s="201">
        <f>SUM(BK178:BK323)</f>
        <v>0</v>
      </c>
    </row>
    <row r="178" spans="2:65" s="1" customFormat="1" ht="22.5" customHeight="1">
      <c r="B178" s="42"/>
      <c r="C178" s="205" t="s">
        <v>401</v>
      </c>
      <c r="D178" s="205" t="s">
        <v>213</v>
      </c>
      <c r="E178" s="206" t="s">
        <v>1174</v>
      </c>
      <c r="F178" s="207" t="s">
        <v>1175</v>
      </c>
      <c r="G178" s="208" t="s">
        <v>553</v>
      </c>
      <c r="H178" s="209">
        <v>2</v>
      </c>
      <c r="I178" s="210"/>
      <c r="J178" s="211">
        <f>ROUND(I178*H178,2)</f>
        <v>0</v>
      </c>
      <c r="K178" s="207" t="s">
        <v>21</v>
      </c>
      <c r="L178" s="62"/>
      <c r="M178" s="212" t="s">
        <v>21</v>
      </c>
      <c r="N178" s="213" t="s">
        <v>47</v>
      </c>
      <c r="O178" s="43"/>
      <c r="P178" s="214">
        <f>O178*H178</f>
        <v>0</v>
      </c>
      <c r="Q178" s="214">
        <v>0</v>
      </c>
      <c r="R178" s="214">
        <f>Q178*H178</f>
        <v>0</v>
      </c>
      <c r="S178" s="214">
        <v>1.4999999999999999E-2</v>
      </c>
      <c r="T178" s="215">
        <f>S178*H178</f>
        <v>0.03</v>
      </c>
      <c r="AR178" s="25" t="s">
        <v>309</v>
      </c>
      <c r="AT178" s="25" t="s">
        <v>213</v>
      </c>
      <c r="AU178" s="25" t="s">
        <v>85</v>
      </c>
      <c r="AY178" s="25" t="s">
        <v>211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25" t="s">
        <v>83</v>
      </c>
      <c r="BK178" s="216">
        <f>ROUND(I178*H178,2)</f>
        <v>0</v>
      </c>
      <c r="BL178" s="25" t="s">
        <v>309</v>
      </c>
      <c r="BM178" s="25" t="s">
        <v>2514</v>
      </c>
    </row>
    <row r="179" spans="2:65" s="1" customFormat="1" ht="22.5" customHeight="1">
      <c r="B179" s="42"/>
      <c r="C179" s="205" t="s">
        <v>405</v>
      </c>
      <c r="D179" s="205" t="s">
        <v>213</v>
      </c>
      <c r="E179" s="206" t="s">
        <v>1177</v>
      </c>
      <c r="F179" s="207" t="s">
        <v>1178</v>
      </c>
      <c r="G179" s="208" t="s">
        <v>611</v>
      </c>
      <c r="H179" s="209">
        <v>35</v>
      </c>
      <c r="I179" s="210"/>
      <c r="J179" s="211">
        <f>ROUND(I179*H179,2)</f>
        <v>0</v>
      </c>
      <c r="K179" s="207" t="s">
        <v>217</v>
      </c>
      <c r="L179" s="62"/>
      <c r="M179" s="212" t="s">
        <v>21</v>
      </c>
      <c r="N179" s="213" t="s">
        <v>47</v>
      </c>
      <c r="O179" s="43"/>
      <c r="P179" s="214">
        <f>O179*H179</f>
        <v>0</v>
      </c>
      <c r="Q179" s="214">
        <v>0</v>
      </c>
      <c r="R179" s="214">
        <f>Q179*H179</f>
        <v>0</v>
      </c>
      <c r="S179" s="214">
        <v>2.1299999999999999E-3</v>
      </c>
      <c r="T179" s="215">
        <f>S179*H179</f>
        <v>7.4550000000000005E-2</v>
      </c>
      <c r="AR179" s="25" t="s">
        <v>309</v>
      </c>
      <c r="AT179" s="25" t="s">
        <v>213</v>
      </c>
      <c r="AU179" s="25" t="s">
        <v>85</v>
      </c>
      <c r="AY179" s="25" t="s">
        <v>211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83</v>
      </c>
      <c r="BK179" s="216">
        <f>ROUND(I179*H179,2)</f>
        <v>0</v>
      </c>
      <c r="BL179" s="25" t="s">
        <v>309</v>
      </c>
      <c r="BM179" s="25" t="s">
        <v>2515</v>
      </c>
    </row>
    <row r="180" spans="2:65" s="1" customFormat="1" ht="22.5" customHeight="1">
      <c r="B180" s="42"/>
      <c r="C180" s="205" t="s">
        <v>410</v>
      </c>
      <c r="D180" s="205" t="s">
        <v>213</v>
      </c>
      <c r="E180" s="206" t="s">
        <v>1180</v>
      </c>
      <c r="F180" s="207" t="s">
        <v>1181</v>
      </c>
      <c r="G180" s="208" t="s">
        <v>611</v>
      </c>
      <c r="H180" s="209">
        <v>35</v>
      </c>
      <c r="I180" s="210"/>
      <c r="J180" s="211">
        <f>ROUND(I180*H180,2)</f>
        <v>0</v>
      </c>
      <c r="K180" s="207" t="s">
        <v>217</v>
      </c>
      <c r="L180" s="62"/>
      <c r="M180" s="212" t="s">
        <v>21</v>
      </c>
      <c r="N180" s="213" t="s">
        <v>47</v>
      </c>
      <c r="O180" s="43"/>
      <c r="P180" s="214">
        <f>O180*H180</f>
        <v>0</v>
      </c>
      <c r="Q180" s="214">
        <v>0</v>
      </c>
      <c r="R180" s="214">
        <f>Q180*H180</f>
        <v>0</v>
      </c>
      <c r="S180" s="214">
        <v>2.7999999999999998E-4</v>
      </c>
      <c r="T180" s="215">
        <f>S180*H180</f>
        <v>9.7999999999999997E-3</v>
      </c>
      <c r="AR180" s="25" t="s">
        <v>309</v>
      </c>
      <c r="AT180" s="25" t="s">
        <v>213</v>
      </c>
      <c r="AU180" s="25" t="s">
        <v>85</v>
      </c>
      <c r="AY180" s="25" t="s">
        <v>211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83</v>
      </c>
      <c r="BK180" s="216">
        <f>ROUND(I180*H180,2)</f>
        <v>0</v>
      </c>
      <c r="BL180" s="25" t="s">
        <v>309</v>
      </c>
      <c r="BM180" s="25" t="s">
        <v>2516</v>
      </c>
    </row>
    <row r="181" spans="2:65" s="1" customFormat="1" ht="31.5" customHeight="1">
      <c r="B181" s="42"/>
      <c r="C181" s="205" t="s">
        <v>416</v>
      </c>
      <c r="D181" s="205" t="s">
        <v>213</v>
      </c>
      <c r="E181" s="206" t="s">
        <v>1184</v>
      </c>
      <c r="F181" s="207" t="s">
        <v>1185</v>
      </c>
      <c r="G181" s="208" t="s">
        <v>611</v>
      </c>
      <c r="H181" s="209">
        <v>77.55</v>
      </c>
      <c r="I181" s="210"/>
      <c r="J181" s="211">
        <f>ROUND(I181*H181,2)</f>
        <v>0</v>
      </c>
      <c r="K181" s="207" t="s">
        <v>217</v>
      </c>
      <c r="L181" s="62"/>
      <c r="M181" s="212" t="s">
        <v>21</v>
      </c>
      <c r="N181" s="213" t="s">
        <v>47</v>
      </c>
      <c r="O181" s="43"/>
      <c r="P181" s="214">
        <f>O181*H181</f>
        <v>0</v>
      </c>
      <c r="Q181" s="214">
        <v>7.7999999999999999E-4</v>
      </c>
      <c r="R181" s="214">
        <f>Q181*H181</f>
        <v>6.0488999999999994E-2</v>
      </c>
      <c r="S181" s="214">
        <v>0</v>
      </c>
      <c r="T181" s="215">
        <f>S181*H181</f>
        <v>0</v>
      </c>
      <c r="AR181" s="25" t="s">
        <v>309</v>
      </c>
      <c r="AT181" s="25" t="s">
        <v>213</v>
      </c>
      <c r="AU181" s="25" t="s">
        <v>85</v>
      </c>
      <c r="AY181" s="25" t="s">
        <v>211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25" t="s">
        <v>83</v>
      </c>
      <c r="BK181" s="216">
        <f>ROUND(I181*H181,2)</f>
        <v>0</v>
      </c>
      <c r="BL181" s="25" t="s">
        <v>309</v>
      </c>
      <c r="BM181" s="25" t="s">
        <v>2517</v>
      </c>
    </row>
    <row r="182" spans="2:65" s="12" customFormat="1" ht="13.5">
      <c r="B182" s="217"/>
      <c r="C182" s="218"/>
      <c r="D182" s="219" t="s">
        <v>219</v>
      </c>
      <c r="E182" s="220" t="s">
        <v>21</v>
      </c>
      <c r="F182" s="221" t="s">
        <v>2518</v>
      </c>
      <c r="G182" s="218"/>
      <c r="H182" s="222" t="s">
        <v>21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219</v>
      </c>
      <c r="AU182" s="228" t="s">
        <v>85</v>
      </c>
      <c r="AV182" s="12" t="s">
        <v>83</v>
      </c>
      <c r="AW182" s="12" t="s">
        <v>39</v>
      </c>
      <c r="AX182" s="12" t="s">
        <v>76</v>
      </c>
      <c r="AY182" s="228" t="s">
        <v>211</v>
      </c>
    </row>
    <row r="183" spans="2:65" s="13" customFormat="1" ht="13.5">
      <c r="B183" s="229"/>
      <c r="C183" s="230"/>
      <c r="D183" s="219" t="s">
        <v>219</v>
      </c>
      <c r="E183" s="231" t="s">
        <v>21</v>
      </c>
      <c r="F183" s="232" t="s">
        <v>2519</v>
      </c>
      <c r="G183" s="230"/>
      <c r="H183" s="233">
        <v>14.3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219</v>
      </c>
      <c r="AU183" s="239" t="s">
        <v>85</v>
      </c>
      <c r="AV183" s="13" t="s">
        <v>85</v>
      </c>
      <c r="AW183" s="13" t="s">
        <v>39</v>
      </c>
      <c r="AX183" s="13" t="s">
        <v>76</v>
      </c>
      <c r="AY183" s="239" t="s">
        <v>211</v>
      </c>
    </row>
    <row r="184" spans="2:65" s="14" customFormat="1" ht="13.5">
      <c r="B184" s="240"/>
      <c r="C184" s="241"/>
      <c r="D184" s="219" t="s">
        <v>219</v>
      </c>
      <c r="E184" s="242" t="s">
        <v>21</v>
      </c>
      <c r="F184" s="243" t="s">
        <v>222</v>
      </c>
      <c r="G184" s="241"/>
      <c r="H184" s="244">
        <v>14.3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219</v>
      </c>
      <c r="AU184" s="250" t="s">
        <v>85</v>
      </c>
      <c r="AV184" s="14" t="s">
        <v>93</v>
      </c>
      <c r="AW184" s="14" t="s">
        <v>39</v>
      </c>
      <c r="AX184" s="14" t="s">
        <v>76</v>
      </c>
      <c r="AY184" s="250" t="s">
        <v>211</v>
      </c>
    </row>
    <row r="185" spans="2:65" s="12" customFormat="1" ht="13.5">
      <c r="B185" s="217"/>
      <c r="C185" s="218"/>
      <c r="D185" s="219" t="s">
        <v>219</v>
      </c>
      <c r="E185" s="220" t="s">
        <v>21</v>
      </c>
      <c r="F185" s="221" t="s">
        <v>2520</v>
      </c>
      <c r="G185" s="218"/>
      <c r="H185" s="222" t="s">
        <v>21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219</v>
      </c>
      <c r="AU185" s="228" t="s">
        <v>85</v>
      </c>
      <c r="AV185" s="12" t="s">
        <v>83</v>
      </c>
      <c r="AW185" s="12" t="s">
        <v>39</v>
      </c>
      <c r="AX185" s="12" t="s">
        <v>76</v>
      </c>
      <c r="AY185" s="228" t="s">
        <v>211</v>
      </c>
    </row>
    <row r="186" spans="2:65" s="13" customFormat="1" ht="13.5">
      <c r="B186" s="229"/>
      <c r="C186" s="230"/>
      <c r="D186" s="219" t="s">
        <v>219</v>
      </c>
      <c r="E186" s="231" t="s">
        <v>21</v>
      </c>
      <c r="F186" s="232" t="s">
        <v>2519</v>
      </c>
      <c r="G186" s="230"/>
      <c r="H186" s="233">
        <v>14.3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219</v>
      </c>
      <c r="AU186" s="239" t="s">
        <v>85</v>
      </c>
      <c r="AV186" s="13" t="s">
        <v>85</v>
      </c>
      <c r="AW186" s="13" t="s">
        <v>39</v>
      </c>
      <c r="AX186" s="13" t="s">
        <v>76</v>
      </c>
      <c r="AY186" s="239" t="s">
        <v>211</v>
      </c>
    </row>
    <row r="187" spans="2:65" s="14" customFormat="1" ht="13.5">
      <c r="B187" s="240"/>
      <c r="C187" s="241"/>
      <c r="D187" s="219" t="s">
        <v>219</v>
      </c>
      <c r="E187" s="242" t="s">
        <v>21</v>
      </c>
      <c r="F187" s="243" t="s">
        <v>222</v>
      </c>
      <c r="G187" s="241"/>
      <c r="H187" s="244">
        <v>14.3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219</v>
      </c>
      <c r="AU187" s="250" t="s">
        <v>85</v>
      </c>
      <c r="AV187" s="14" t="s">
        <v>93</v>
      </c>
      <c r="AW187" s="14" t="s">
        <v>39</v>
      </c>
      <c r="AX187" s="14" t="s">
        <v>76</v>
      </c>
      <c r="AY187" s="250" t="s">
        <v>211</v>
      </c>
    </row>
    <row r="188" spans="2:65" s="12" customFormat="1" ht="13.5">
      <c r="B188" s="217"/>
      <c r="C188" s="218"/>
      <c r="D188" s="219" t="s">
        <v>219</v>
      </c>
      <c r="E188" s="220" t="s">
        <v>21</v>
      </c>
      <c r="F188" s="221" t="s">
        <v>2521</v>
      </c>
      <c r="G188" s="218"/>
      <c r="H188" s="222" t="s">
        <v>21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219</v>
      </c>
      <c r="AU188" s="228" t="s">
        <v>85</v>
      </c>
      <c r="AV188" s="12" t="s">
        <v>83</v>
      </c>
      <c r="AW188" s="12" t="s">
        <v>39</v>
      </c>
      <c r="AX188" s="12" t="s">
        <v>76</v>
      </c>
      <c r="AY188" s="228" t="s">
        <v>211</v>
      </c>
    </row>
    <row r="189" spans="2:65" s="13" customFormat="1" ht="13.5">
      <c r="B189" s="229"/>
      <c r="C189" s="230"/>
      <c r="D189" s="219" t="s">
        <v>219</v>
      </c>
      <c r="E189" s="231" t="s">
        <v>21</v>
      </c>
      <c r="F189" s="232" t="s">
        <v>2522</v>
      </c>
      <c r="G189" s="230"/>
      <c r="H189" s="233">
        <v>22.55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219</v>
      </c>
      <c r="AU189" s="239" t="s">
        <v>85</v>
      </c>
      <c r="AV189" s="13" t="s">
        <v>85</v>
      </c>
      <c r="AW189" s="13" t="s">
        <v>39</v>
      </c>
      <c r="AX189" s="13" t="s">
        <v>76</v>
      </c>
      <c r="AY189" s="239" t="s">
        <v>211</v>
      </c>
    </row>
    <row r="190" spans="2:65" s="14" customFormat="1" ht="13.5">
      <c r="B190" s="240"/>
      <c r="C190" s="241"/>
      <c r="D190" s="219" t="s">
        <v>219</v>
      </c>
      <c r="E190" s="242" t="s">
        <v>21</v>
      </c>
      <c r="F190" s="243" t="s">
        <v>222</v>
      </c>
      <c r="G190" s="241"/>
      <c r="H190" s="244">
        <v>22.55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219</v>
      </c>
      <c r="AU190" s="250" t="s">
        <v>85</v>
      </c>
      <c r="AV190" s="14" t="s">
        <v>93</v>
      </c>
      <c r="AW190" s="14" t="s">
        <v>39</v>
      </c>
      <c r="AX190" s="14" t="s">
        <v>76</v>
      </c>
      <c r="AY190" s="250" t="s">
        <v>211</v>
      </c>
    </row>
    <row r="191" spans="2:65" s="12" customFormat="1" ht="13.5">
      <c r="B191" s="217"/>
      <c r="C191" s="218"/>
      <c r="D191" s="219" t="s">
        <v>219</v>
      </c>
      <c r="E191" s="220" t="s">
        <v>21</v>
      </c>
      <c r="F191" s="221" t="s">
        <v>2523</v>
      </c>
      <c r="G191" s="218"/>
      <c r="H191" s="222" t="s">
        <v>21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219</v>
      </c>
      <c r="AU191" s="228" t="s">
        <v>85</v>
      </c>
      <c r="AV191" s="12" t="s">
        <v>83</v>
      </c>
      <c r="AW191" s="12" t="s">
        <v>39</v>
      </c>
      <c r="AX191" s="12" t="s">
        <v>76</v>
      </c>
      <c r="AY191" s="228" t="s">
        <v>211</v>
      </c>
    </row>
    <row r="192" spans="2:65" s="13" customFormat="1" ht="13.5">
      <c r="B192" s="229"/>
      <c r="C192" s="230"/>
      <c r="D192" s="219" t="s">
        <v>219</v>
      </c>
      <c r="E192" s="231" t="s">
        <v>21</v>
      </c>
      <c r="F192" s="232" t="s">
        <v>2524</v>
      </c>
      <c r="G192" s="230"/>
      <c r="H192" s="233">
        <v>15.4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219</v>
      </c>
      <c r="AU192" s="239" t="s">
        <v>85</v>
      </c>
      <c r="AV192" s="13" t="s">
        <v>85</v>
      </c>
      <c r="AW192" s="13" t="s">
        <v>39</v>
      </c>
      <c r="AX192" s="13" t="s">
        <v>76</v>
      </c>
      <c r="AY192" s="239" t="s">
        <v>211</v>
      </c>
    </row>
    <row r="193" spans="2:65" s="14" customFormat="1" ht="13.5">
      <c r="B193" s="240"/>
      <c r="C193" s="241"/>
      <c r="D193" s="219" t="s">
        <v>219</v>
      </c>
      <c r="E193" s="242" t="s">
        <v>21</v>
      </c>
      <c r="F193" s="243" t="s">
        <v>222</v>
      </c>
      <c r="G193" s="241"/>
      <c r="H193" s="244">
        <v>15.4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219</v>
      </c>
      <c r="AU193" s="250" t="s">
        <v>85</v>
      </c>
      <c r="AV193" s="14" t="s">
        <v>93</v>
      </c>
      <c r="AW193" s="14" t="s">
        <v>39</v>
      </c>
      <c r="AX193" s="14" t="s">
        <v>76</v>
      </c>
      <c r="AY193" s="250" t="s">
        <v>211</v>
      </c>
    </row>
    <row r="194" spans="2:65" s="13" customFormat="1" ht="13.5">
      <c r="B194" s="229"/>
      <c r="C194" s="230"/>
      <c r="D194" s="219" t="s">
        <v>219</v>
      </c>
      <c r="E194" s="231" t="s">
        <v>21</v>
      </c>
      <c r="F194" s="232" t="s">
        <v>2525</v>
      </c>
      <c r="G194" s="230"/>
      <c r="H194" s="233">
        <v>2.2000000000000002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219</v>
      </c>
      <c r="AU194" s="239" t="s">
        <v>85</v>
      </c>
      <c r="AV194" s="13" t="s">
        <v>85</v>
      </c>
      <c r="AW194" s="13" t="s">
        <v>39</v>
      </c>
      <c r="AX194" s="13" t="s">
        <v>76</v>
      </c>
      <c r="AY194" s="239" t="s">
        <v>211</v>
      </c>
    </row>
    <row r="195" spans="2:65" s="13" customFormat="1" ht="13.5">
      <c r="B195" s="229"/>
      <c r="C195" s="230"/>
      <c r="D195" s="219" t="s">
        <v>219</v>
      </c>
      <c r="E195" s="231" t="s">
        <v>21</v>
      </c>
      <c r="F195" s="232" t="s">
        <v>2526</v>
      </c>
      <c r="G195" s="230"/>
      <c r="H195" s="233">
        <v>2.2000000000000002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219</v>
      </c>
      <c r="AU195" s="239" t="s">
        <v>85</v>
      </c>
      <c r="AV195" s="13" t="s">
        <v>85</v>
      </c>
      <c r="AW195" s="13" t="s">
        <v>39</v>
      </c>
      <c r="AX195" s="13" t="s">
        <v>76</v>
      </c>
      <c r="AY195" s="239" t="s">
        <v>211</v>
      </c>
    </row>
    <row r="196" spans="2:65" s="13" customFormat="1" ht="13.5">
      <c r="B196" s="229"/>
      <c r="C196" s="230"/>
      <c r="D196" s="219" t="s">
        <v>219</v>
      </c>
      <c r="E196" s="231" t="s">
        <v>21</v>
      </c>
      <c r="F196" s="232" t="s">
        <v>2527</v>
      </c>
      <c r="G196" s="230"/>
      <c r="H196" s="233">
        <v>2.2000000000000002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219</v>
      </c>
      <c r="AU196" s="239" t="s">
        <v>85</v>
      </c>
      <c r="AV196" s="13" t="s">
        <v>85</v>
      </c>
      <c r="AW196" s="13" t="s">
        <v>39</v>
      </c>
      <c r="AX196" s="13" t="s">
        <v>76</v>
      </c>
      <c r="AY196" s="239" t="s">
        <v>211</v>
      </c>
    </row>
    <row r="197" spans="2:65" s="13" customFormat="1" ht="13.5">
      <c r="B197" s="229"/>
      <c r="C197" s="230"/>
      <c r="D197" s="219" t="s">
        <v>219</v>
      </c>
      <c r="E197" s="231" t="s">
        <v>21</v>
      </c>
      <c r="F197" s="232" t="s">
        <v>2528</v>
      </c>
      <c r="G197" s="230"/>
      <c r="H197" s="233">
        <v>2.2000000000000002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219</v>
      </c>
      <c r="AU197" s="239" t="s">
        <v>85</v>
      </c>
      <c r="AV197" s="13" t="s">
        <v>85</v>
      </c>
      <c r="AW197" s="13" t="s">
        <v>39</v>
      </c>
      <c r="AX197" s="13" t="s">
        <v>76</v>
      </c>
      <c r="AY197" s="239" t="s">
        <v>211</v>
      </c>
    </row>
    <row r="198" spans="2:65" s="13" customFormat="1" ht="13.5">
      <c r="B198" s="229"/>
      <c r="C198" s="230"/>
      <c r="D198" s="219" t="s">
        <v>219</v>
      </c>
      <c r="E198" s="231" t="s">
        <v>21</v>
      </c>
      <c r="F198" s="232" t="s">
        <v>2529</v>
      </c>
      <c r="G198" s="230"/>
      <c r="H198" s="233">
        <v>2.2000000000000002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219</v>
      </c>
      <c r="AU198" s="239" t="s">
        <v>85</v>
      </c>
      <c r="AV198" s="13" t="s">
        <v>85</v>
      </c>
      <c r="AW198" s="13" t="s">
        <v>39</v>
      </c>
      <c r="AX198" s="13" t="s">
        <v>76</v>
      </c>
      <c r="AY198" s="239" t="s">
        <v>211</v>
      </c>
    </row>
    <row r="199" spans="2:65" s="15" customFormat="1" ht="13.5">
      <c r="B199" s="251"/>
      <c r="C199" s="252"/>
      <c r="D199" s="262" t="s">
        <v>219</v>
      </c>
      <c r="E199" s="263" t="s">
        <v>21</v>
      </c>
      <c r="F199" s="264" t="s">
        <v>226</v>
      </c>
      <c r="G199" s="252"/>
      <c r="H199" s="265">
        <v>77.55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AT199" s="261" t="s">
        <v>219</v>
      </c>
      <c r="AU199" s="261" t="s">
        <v>85</v>
      </c>
      <c r="AV199" s="15" t="s">
        <v>100</v>
      </c>
      <c r="AW199" s="15" t="s">
        <v>39</v>
      </c>
      <c r="AX199" s="15" t="s">
        <v>83</v>
      </c>
      <c r="AY199" s="261" t="s">
        <v>211</v>
      </c>
    </row>
    <row r="200" spans="2:65" s="1" customFormat="1" ht="31.5" customHeight="1">
      <c r="B200" s="42"/>
      <c r="C200" s="205" t="s">
        <v>424</v>
      </c>
      <c r="D200" s="205" t="s">
        <v>213</v>
      </c>
      <c r="E200" s="206" t="s">
        <v>1198</v>
      </c>
      <c r="F200" s="207" t="s">
        <v>1199</v>
      </c>
      <c r="G200" s="208" t="s">
        <v>611</v>
      </c>
      <c r="H200" s="209">
        <v>6.05</v>
      </c>
      <c r="I200" s="210"/>
      <c r="J200" s="211">
        <f>ROUND(I200*H200,2)</f>
        <v>0</v>
      </c>
      <c r="K200" s="207" t="s">
        <v>217</v>
      </c>
      <c r="L200" s="62"/>
      <c r="M200" s="212" t="s">
        <v>21</v>
      </c>
      <c r="N200" s="213" t="s">
        <v>47</v>
      </c>
      <c r="O200" s="43"/>
      <c r="P200" s="214">
        <f>O200*H200</f>
        <v>0</v>
      </c>
      <c r="Q200" s="214">
        <v>9.6000000000000002E-4</v>
      </c>
      <c r="R200" s="214">
        <f>Q200*H200</f>
        <v>5.8079999999999998E-3</v>
      </c>
      <c r="S200" s="214">
        <v>0</v>
      </c>
      <c r="T200" s="215">
        <f>S200*H200</f>
        <v>0</v>
      </c>
      <c r="AR200" s="25" t="s">
        <v>309</v>
      </c>
      <c r="AT200" s="25" t="s">
        <v>213</v>
      </c>
      <c r="AU200" s="25" t="s">
        <v>85</v>
      </c>
      <c r="AY200" s="25" t="s">
        <v>211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83</v>
      </c>
      <c r="BK200" s="216">
        <f>ROUND(I200*H200,2)</f>
        <v>0</v>
      </c>
      <c r="BL200" s="25" t="s">
        <v>309</v>
      </c>
      <c r="BM200" s="25" t="s">
        <v>2530</v>
      </c>
    </row>
    <row r="201" spans="2:65" s="12" customFormat="1" ht="13.5">
      <c r="B201" s="217"/>
      <c r="C201" s="218"/>
      <c r="D201" s="219" t="s">
        <v>219</v>
      </c>
      <c r="E201" s="220" t="s">
        <v>21</v>
      </c>
      <c r="F201" s="221" t="s">
        <v>2518</v>
      </c>
      <c r="G201" s="218"/>
      <c r="H201" s="222" t="s">
        <v>21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219</v>
      </c>
      <c r="AU201" s="228" t="s">
        <v>85</v>
      </c>
      <c r="AV201" s="12" t="s">
        <v>83</v>
      </c>
      <c r="AW201" s="12" t="s">
        <v>39</v>
      </c>
      <c r="AX201" s="12" t="s">
        <v>76</v>
      </c>
      <c r="AY201" s="228" t="s">
        <v>211</v>
      </c>
    </row>
    <row r="202" spans="2:65" s="13" customFormat="1" ht="13.5">
      <c r="B202" s="229"/>
      <c r="C202" s="230"/>
      <c r="D202" s="219" t="s">
        <v>219</v>
      </c>
      <c r="E202" s="231" t="s">
        <v>21</v>
      </c>
      <c r="F202" s="232" t="s">
        <v>1195</v>
      </c>
      <c r="G202" s="230"/>
      <c r="H202" s="233">
        <v>2.75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219</v>
      </c>
      <c r="AU202" s="239" t="s">
        <v>85</v>
      </c>
      <c r="AV202" s="13" t="s">
        <v>85</v>
      </c>
      <c r="AW202" s="13" t="s">
        <v>39</v>
      </c>
      <c r="AX202" s="13" t="s">
        <v>76</v>
      </c>
      <c r="AY202" s="239" t="s">
        <v>211</v>
      </c>
    </row>
    <row r="203" spans="2:65" s="14" customFormat="1" ht="13.5">
      <c r="B203" s="240"/>
      <c r="C203" s="241"/>
      <c r="D203" s="219" t="s">
        <v>219</v>
      </c>
      <c r="E203" s="242" t="s">
        <v>21</v>
      </c>
      <c r="F203" s="243" t="s">
        <v>222</v>
      </c>
      <c r="G203" s="241"/>
      <c r="H203" s="244">
        <v>2.75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219</v>
      </c>
      <c r="AU203" s="250" t="s">
        <v>85</v>
      </c>
      <c r="AV203" s="14" t="s">
        <v>93</v>
      </c>
      <c r="AW203" s="14" t="s">
        <v>39</v>
      </c>
      <c r="AX203" s="14" t="s">
        <v>76</v>
      </c>
      <c r="AY203" s="250" t="s">
        <v>211</v>
      </c>
    </row>
    <row r="204" spans="2:65" s="12" customFormat="1" ht="13.5">
      <c r="B204" s="217"/>
      <c r="C204" s="218"/>
      <c r="D204" s="219" t="s">
        <v>219</v>
      </c>
      <c r="E204" s="220" t="s">
        <v>21</v>
      </c>
      <c r="F204" s="221" t="s">
        <v>2520</v>
      </c>
      <c r="G204" s="218"/>
      <c r="H204" s="222" t="s">
        <v>21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219</v>
      </c>
      <c r="AU204" s="228" t="s">
        <v>85</v>
      </c>
      <c r="AV204" s="12" t="s">
        <v>83</v>
      </c>
      <c r="AW204" s="12" t="s">
        <v>39</v>
      </c>
      <c r="AX204" s="12" t="s">
        <v>76</v>
      </c>
      <c r="AY204" s="228" t="s">
        <v>211</v>
      </c>
    </row>
    <row r="205" spans="2:65" s="13" customFormat="1" ht="13.5">
      <c r="B205" s="229"/>
      <c r="C205" s="230"/>
      <c r="D205" s="219" t="s">
        <v>219</v>
      </c>
      <c r="E205" s="231" t="s">
        <v>21</v>
      </c>
      <c r="F205" s="232" t="s">
        <v>2531</v>
      </c>
      <c r="G205" s="230"/>
      <c r="H205" s="233">
        <v>1.1000000000000001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219</v>
      </c>
      <c r="AU205" s="239" t="s">
        <v>85</v>
      </c>
      <c r="AV205" s="13" t="s">
        <v>85</v>
      </c>
      <c r="AW205" s="13" t="s">
        <v>39</v>
      </c>
      <c r="AX205" s="13" t="s">
        <v>76</v>
      </c>
      <c r="AY205" s="239" t="s">
        <v>211</v>
      </c>
    </row>
    <row r="206" spans="2:65" s="14" customFormat="1" ht="13.5">
      <c r="B206" s="240"/>
      <c r="C206" s="241"/>
      <c r="D206" s="219" t="s">
        <v>219</v>
      </c>
      <c r="E206" s="242" t="s">
        <v>21</v>
      </c>
      <c r="F206" s="243" t="s">
        <v>222</v>
      </c>
      <c r="G206" s="241"/>
      <c r="H206" s="244">
        <v>1.1000000000000001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219</v>
      </c>
      <c r="AU206" s="250" t="s">
        <v>85</v>
      </c>
      <c r="AV206" s="14" t="s">
        <v>93</v>
      </c>
      <c r="AW206" s="14" t="s">
        <v>39</v>
      </c>
      <c r="AX206" s="14" t="s">
        <v>76</v>
      </c>
      <c r="AY206" s="250" t="s">
        <v>211</v>
      </c>
    </row>
    <row r="207" spans="2:65" s="12" customFormat="1" ht="13.5">
      <c r="B207" s="217"/>
      <c r="C207" s="218"/>
      <c r="D207" s="219" t="s">
        <v>219</v>
      </c>
      <c r="E207" s="220" t="s">
        <v>21</v>
      </c>
      <c r="F207" s="221" t="s">
        <v>2521</v>
      </c>
      <c r="G207" s="218"/>
      <c r="H207" s="222" t="s">
        <v>21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219</v>
      </c>
      <c r="AU207" s="228" t="s">
        <v>85</v>
      </c>
      <c r="AV207" s="12" t="s">
        <v>83</v>
      </c>
      <c r="AW207" s="12" t="s">
        <v>39</v>
      </c>
      <c r="AX207" s="12" t="s">
        <v>76</v>
      </c>
      <c r="AY207" s="228" t="s">
        <v>211</v>
      </c>
    </row>
    <row r="208" spans="2:65" s="13" customFormat="1" ht="13.5">
      <c r="B208" s="229"/>
      <c r="C208" s="230"/>
      <c r="D208" s="219" t="s">
        <v>219</v>
      </c>
      <c r="E208" s="231" t="s">
        <v>21</v>
      </c>
      <c r="F208" s="232" t="s">
        <v>2532</v>
      </c>
      <c r="G208" s="230"/>
      <c r="H208" s="233">
        <v>2.2000000000000002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219</v>
      </c>
      <c r="AU208" s="239" t="s">
        <v>85</v>
      </c>
      <c r="AV208" s="13" t="s">
        <v>85</v>
      </c>
      <c r="AW208" s="13" t="s">
        <v>39</v>
      </c>
      <c r="AX208" s="13" t="s">
        <v>76</v>
      </c>
      <c r="AY208" s="239" t="s">
        <v>211</v>
      </c>
    </row>
    <row r="209" spans="2:65" s="14" customFormat="1" ht="13.5">
      <c r="B209" s="240"/>
      <c r="C209" s="241"/>
      <c r="D209" s="219" t="s">
        <v>219</v>
      </c>
      <c r="E209" s="242" t="s">
        <v>21</v>
      </c>
      <c r="F209" s="243" t="s">
        <v>222</v>
      </c>
      <c r="G209" s="241"/>
      <c r="H209" s="244">
        <v>2.2000000000000002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219</v>
      </c>
      <c r="AU209" s="250" t="s">
        <v>85</v>
      </c>
      <c r="AV209" s="14" t="s">
        <v>93</v>
      </c>
      <c r="AW209" s="14" t="s">
        <v>39</v>
      </c>
      <c r="AX209" s="14" t="s">
        <v>76</v>
      </c>
      <c r="AY209" s="250" t="s">
        <v>211</v>
      </c>
    </row>
    <row r="210" spans="2:65" s="15" customFormat="1" ht="13.5">
      <c r="B210" s="251"/>
      <c r="C210" s="252"/>
      <c r="D210" s="262" t="s">
        <v>219</v>
      </c>
      <c r="E210" s="263" t="s">
        <v>21</v>
      </c>
      <c r="F210" s="264" t="s">
        <v>226</v>
      </c>
      <c r="G210" s="252"/>
      <c r="H210" s="265">
        <v>6.05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AT210" s="261" t="s">
        <v>219</v>
      </c>
      <c r="AU210" s="261" t="s">
        <v>85</v>
      </c>
      <c r="AV210" s="15" t="s">
        <v>100</v>
      </c>
      <c r="AW210" s="15" t="s">
        <v>39</v>
      </c>
      <c r="AX210" s="15" t="s">
        <v>83</v>
      </c>
      <c r="AY210" s="261" t="s">
        <v>211</v>
      </c>
    </row>
    <row r="211" spans="2:65" s="1" customFormat="1" ht="31.5" customHeight="1">
      <c r="B211" s="42"/>
      <c r="C211" s="205" t="s">
        <v>428</v>
      </c>
      <c r="D211" s="205" t="s">
        <v>213</v>
      </c>
      <c r="E211" s="206" t="s">
        <v>1208</v>
      </c>
      <c r="F211" s="207" t="s">
        <v>1209</v>
      </c>
      <c r="G211" s="208" t="s">
        <v>611</v>
      </c>
      <c r="H211" s="209">
        <v>14.3</v>
      </c>
      <c r="I211" s="210"/>
      <c r="J211" s="211">
        <f>ROUND(I211*H211,2)</f>
        <v>0</v>
      </c>
      <c r="K211" s="207" t="s">
        <v>217</v>
      </c>
      <c r="L211" s="62"/>
      <c r="M211" s="212" t="s">
        <v>21</v>
      </c>
      <c r="N211" s="213" t="s">
        <v>47</v>
      </c>
      <c r="O211" s="43"/>
      <c r="P211" s="214">
        <f>O211*H211</f>
        <v>0</v>
      </c>
      <c r="Q211" s="214">
        <v>1.25E-3</v>
      </c>
      <c r="R211" s="214">
        <f>Q211*H211</f>
        <v>1.7875000000000002E-2</v>
      </c>
      <c r="S211" s="214">
        <v>0</v>
      </c>
      <c r="T211" s="215">
        <f>S211*H211</f>
        <v>0</v>
      </c>
      <c r="AR211" s="25" t="s">
        <v>309</v>
      </c>
      <c r="AT211" s="25" t="s">
        <v>213</v>
      </c>
      <c r="AU211" s="25" t="s">
        <v>85</v>
      </c>
      <c r="AY211" s="25" t="s">
        <v>211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83</v>
      </c>
      <c r="BK211" s="216">
        <f>ROUND(I211*H211,2)</f>
        <v>0</v>
      </c>
      <c r="BL211" s="25" t="s">
        <v>309</v>
      </c>
      <c r="BM211" s="25" t="s">
        <v>2533</v>
      </c>
    </row>
    <row r="212" spans="2:65" s="12" customFormat="1" ht="13.5">
      <c r="B212" s="217"/>
      <c r="C212" s="218"/>
      <c r="D212" s="219" t="s">
        <v>219</v>
      </c>
      <c r="E212" s="220" t="s">
        <v>21</v>
      </c>
      <c r="F212" s="221" t="s">
        <v>1187</v>
      </c>
      <c r="G212" s="218"/>
      <c r="H212" s="222" t="s">
        <v>21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219</v>
      </c>
      <c r="AU212" s="228" t="s">
        <v>85</v>
      </c>
      <c r="AV212" s="12" t="s">
        <v>83</v>
      </c>
      <c r="AW212" s="12" t="s">
        <v>39</v>
      </c>
      <c r="AX212" s="12" t="s">
        <v>76</v>
      </c>
      <c r="AY212" s="228" t="s">
        <v>211</v>
      </c>
    </row>
    <row r="213" spans="2:65" s="13" customFormat="1" ht="13.5">
      <c r="B213" s="229"/>
      <c r="C213" s="230"/>
      <c r="D213" s="219" t="s">
        <v>219</v>
      </c>
      <c r="E213" s="231" t="s">
        <v>21</v>
      </c>
      <c r="F213" s="232" t="s">
        <v>2534</v>
      </c>
      <c r="G213" s="230"/>
      <c r="H213" s="233">
        <v>6.05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219</v>
      </c>
      <c r="AU213" s="239" t="s">
        <v>85</v>
      </c>
      <c r="AV213" s="13" t="s">
        <v>85</v>
      </c>
      <c r="AW213" s="13" t="s">
        <v>39</v>
      </c>
      <c r="AX213" s="13" t="s">
        <v>76</v>
      </c>
      <c r="AY213" s="239" t="s">
        <v>211</v>
      </c>
    </row>
    <row r="214" spans="2:65" s="14" customFormat="1" ht="13.5">
      <c r="B214" s="240"/>
      <c r="C214" s="241"/>
      <c r="D214" s="219" t="s">
        <v>219</v>
      </c>
      <c r="E214" s="242" t="s">
        <v>21</v>
      </c>
      <c r="F214" s="243" t="s">
        <v>222</v>
      </c>
      <c r="G214" s="241"/>
      <c r="H214" s="244">
        <v>6.05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AT214" s="250" t="s">
        <v>219</v>
      </c>
      <c r="AU214" s="250" t="s">
        <v>85</v>
      </c>
      <c r="AV214" s="14" t="s">
        <v>93</v>
      </c>
      <c r="AW214" s="14" t="s">
        <v>39</v>
      </c>
      <c r="AX214" s="14" t="s">
        <v>76</v>
      </c>
      <c r="AY214" s="250" t="s">
        <v>211</v>
      </c>
    </row>
    <row r="215" spans="2:65" s="12" customFormat="1" ht="13.5">
      <c r="B215" s="217"/>
      <c r="C215" s="218"/>
      <c r="D215" s="219" t="s">
        <v>219</v>
      </c>
      <c r="E215" s="220" t="s">
        <v>21</v>
      </c>
      <c r="F215" s="221" t="s">
        <v>1191</v>
      </c>
      <c r="G215" s="218"/>
      <c r="H215" s="222" t="s">
        <v>21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219</v>
      </c>
      <c r="AU215" s="228" t="s">
        <v>85</v>
      </c>
      <c r="AV215" s="12" t="s">
        <v>83</v>
      </c>
      <c r="AW215" s="12" t="s">
        <v>39</v>
      </c>
      <c r="AX215" s="12" t="s">
        <v>76</v>
      </c>
      <c r="AY215" s="228" t="s">
        <v>211</v>
      </c>
    </row>
    <row r="216" spans="2:65" s="13" customFormat="1" ht="13.5">
      <c r="B216" s="229"/>
      <c r="C216" s="230"/>
      <c r="D216" s="219" t="s">
        <v>219</v>
      </c>
      <c r="E216" s="231" t="s">
        <v>21</v>
      </c>
      <c r="F216" s="232" t="s">
        <v>2535</v>
      </c>
      <c r="G216" s="230"/>
      <c r="H216" s="233">
        <v>8.25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219</v>
      </c>
      <c r="AU216" s="239" t="s">
        <v>85</v>
      </c>
      <c r="AV216" s="13" t="s">
        <v>85</v>
      </c>
      <c r="AW216" s="13" t="s">
        <v>39</v>
      </c>
      <c r="AX216" s="13" t="s">
        <v>76</v>
      </c>
      <c r="AY216" s="239" t="s">
        <v>211</v>
      </c>
    </row>
    <row r="217" spans="2:65" s="14" customFormat="1" ht="13.5">
      <c r="B217" s="240"/>
      <c r="C217" s="241"/>
      <c r="D217" s="219" t="s">
        <v>219</v>
      </c>
      <c r="E217" s="242" t="s">
        <v>21</v>
      </c>
      <c r="F217" s="243" t="s">
        <v>222</v>
      </c>
      <c r="G217" s="241"/>
      <c r="H217" s="244">
        <v>8.25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219</v>
      </c>
      <c r="AU217" s="250" t="s">
        <v>85</v>
      </c>
      <c r="AV217" s="14" t="s">
        <v>93</v>
      </c>
      <c r="AW217" s="14" t="s">
        <v>39</v>
      </c>
      <c r="AX217" s="14" t="s">
        <v>76</v>
      </c>
      <c r="AY217" s="250" t="s">
        <v>211</v>
      </c>
    </row>
    <row r="218" spans="2:65" s="15" customFormat="1" ht="13.5">
      <c r="B218" s="251"/>
      <c r="C218" s="252"/>
      <c r="D218" s="262" t="s">
        <v>219</v>
      </c>
      <c r="E218" s="263" t="s">
        <v>21</v>
      </c>
      <c r="F218" s="264" t="s">
        <v>226</v>
      </c>
      <c r="G218" s="252"/>
      <c r="H218" s="265">
        <v>14.3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AT218" s="261" t="s">
        <v>219</v>
      </c>
      <c r="AU218" s="261" t="s">
        <v>85</v>
      </c>
      <c r="AV218" s="15" t="s">
        <v>100</v>
      </c>
      <c r="AW218" s="15" t="s">
        <v>39</v>
      </c>
      <c r="AX218" s="15" t="s">
        <v>83</v>
      </c>
      <c r="AY218" s="261" t="s">
        <v>211</v>
      </c>
    </row>
    <row r="219" spans="2:65" s="1" customFormat="1" ht="31.5" customHeight="1">
      <c r="B219" s="42"/>
      <c r="C219" s="205" t="s">
        <v>436</v>
      </c>
      <c r="D219" s="205" t="s">
        <v>213</v>
      </c>
      <c r="E219" s="206" t="s">
        <v>1216</v>
      </c>
      <c r="F219" s="207" t="s">
        <v>1217</v>
      </c>
      <c r="G219" s="208" t="s">
        <v>611</v>
      </c>
      <c r="H219" s="209">
        <v>12.1</v>
      </c>
      <c r="I219" s="210"/>
      <c r="J219" s="211">
        <f>ROUND(I219*H219,2)</f>
        <v>0</v>
      </c>
      <c r="K219" s="207" t="s">
        <v>217</v>
      </c>
      <c r="L219" s="62"/>
      <c r="M219" s="212" t="s">
        <v>21</v>
      </c>
      <c r="N219" s="213" t="s">
        <v>47</v>
      </c>
      <c r="O219" s="43"/>
      <c r="P219" s="214">
        <f>O219*H219</f>
        <v>0</v>
      </c>
      <c r="Q219" s="214">
        <v>2.5600000000000002E-3</v>
      </c>
      <c r="R219" s="214">
        <f>Q219*H219</f>
        <v>3.0976E-2</v>
      </c>
      <c r="S219" s="214">
        <v>0</v>
      </c>
      <c r="T219" s="215">
        <f>S219*H219</f>
        <v>0</v>
      </c>
      <c r="AR219" s="25" t="s">
        <v>309</v>
      </c>
      <c r="AT219" s="25" t="s">
        <v>213</v>
      </c>
      <c r="AU219" s="25" t="s">
        <v>85</v>
      </c>
      <c r="AY219" s="25" t="s">
        <v>211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25" t="s">
        <v>83</v>
      </c>
      <c r="BK219" s="216">
        <f>ROUND(I219*H219,2)</f>
        <v>0</v>
      </c>
      <c r="BL219" s="25" t="s">
        <v>309</v>
      </c>
      <c r="BM219" s="25" t="s">
        <v>2536</v>
      </c>
    </row>
    <row r="220" spans="2:65" s="12" customFormat="1" ht="13.5">
      <c r="B220" s="217"/>
      <c r="C220" s="218"/>
      <c r="D220" s="219" t="s">
        <v>219</v>
      </c>
      <c r="E220" s="220" t="s">
        <v>21</v>
      </c>
      <c r="F220" s="221" t="s">
        <v>1187</v>
      </c>
      <c r="G220" s="218"/>
      <c r="H220" s="222" t="s">
        <v>21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219</v>
      </c>
      <c r="AU220" s="228" t="s">
        <v>85</v>
      </c>
      <c r="AV220" s="12" t="s">
        <v>83</v>
      </c>
      <c r="AW220" s="12" t="s">
        <v>39</v>
      </c>
      <c r="AX220" s="12" t="s">
        <v>76</v>
      </c>
      <c r="AY220" s="228" t="s">
        <v>211</v>
      </c>
    </row>
    <row r="221" spans="2:65" s="13" customFormat="1" ht="13.5">
      <c r="B221" s="229"/>
      <c r="C221" s="230"/>
      <c r="D221" s="219" t="s">
        <v>219</v>
      </c>
      <c r="E221" s="231" t="s">
        <v>21</v>
      </c>
      <c r="F221" s="232" t="s">
        <v>2537</v>
      </c>
      <c r="G221" s="230"/>
      <c r="H221" s="233">
        <v>12.1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219</v>
      </c>
      <c r="AU221" s="239" t="s">
        <v>85</v>
      </c>
      <c r="AV221" s="13" t="s">
        <v>85</v>
      </c>
      <c r="AW221" s="13" t="s">
        <v>39</v>
      </c>
      <c r="AX221" s="13" t="s">
        <v>76</v>
      </c>
      <c r="AY221" s="239" t="s">
        <v>211</v>
      </c>
    </row>
    <row r="222" spans="2:65" s="14" customFormat="1" ht="13.5">
      <c r="B222" s="240"/>
      <c r="C222" s="241"/>
      <c r="D222" s="219" t="s">
        <v>219</v>
      </c>
      <c r="E222" s="242" t="s">
        <v>21</v>
      </c>
      <c r="F222" s="243" t="s">
        <v>222</v>
      </c>
      <c r="G222" s="241"/>
      <c r="H222" s="244">
        <v>12.1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219</v>
      </c>
      <c r="AU222" s="250" t="s">
        <v>85</v>
      </c>
      <c r="AV222" s="14" t="s">
        <v>93</v>
      </c>
      <c r="AW222" s="14" t="s">
        <v>39</v>
      </c>
      <c r="AX222" s="14" t="s">
        <v>76</v>
      </c>
      <c r="AY222" s="250" t="s">
        <v>211</v>
      </c>
    </row>
    <row r="223" spans="2:65" s="15" customFormat="1" ht="13.5">
      <c r="B223" s="251"/>
      <c r="C223" s="252"/>
      <c r="D223" s="262" t="s">
        <v>219</v>
      </c>
      <c r="E223" s="263" t="s">
        <v>21</v>
      </c>
      <c r="F223" s="264" t="s">
        <v>226</v>
      </c>
      <c r="G223" s="252"/>
      <c r="H223" s="265">
        <v>12.1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AT223" s="261" t="s">
        <v>219</v>
      </c>
      <c r="AU223" s="261" t="s">
        <v>85</v>
      </c>
      <c r="AV223" s="15" t="s">
        <v>100</v>
      </c>
      <c r="AW223" s="15" t="s">
        <v>39</v>
      </c>
      <c r="AX223" s="15" t="s">
        <v>83</v>
      </c>
      <c r="AY223" s="261" t="s">
        <v>211</v>
      </c>
    </row>
    <row r="224" spans="2:65" s="1" customFormat="1" ht="44.25" customHeight="1">
      <c r="B224" s="42"/>
      <c r="C224" s="205" t="s">
        <v>440</v>
      </c>
      <c r="D224" s="205" t="s">
        <v>213</v>
      </c>
      <c r="E224" s="206" t="s">
        <v>1226</v>
      </c>
      <c r="F224" s="207" t="s">
        <v>1227</v>
      </c>
      <c r="G224" s="208" t="s">
        <v>611</v>
      </c>
      <c r="H224" s="209">
        <v>77.55</v>
      </c>
      <c r="I224" s="210"/>
      <c r="J224" s="211">
        <f>ROUND(I224*H224,2)</f>
        <v>0</v>
      </c>
      <c r="K224" s="207" t="s">
        <v>217</v>
      </c>
      <c r="L224" s="62"/>
      <c r="M224" s="212" t="s">
        <v>21</v>
      </c>
      <c r="N224" s="213" t="s">
        <v>47</v>
      </c>
      <c r="O224" s="43"/>
      <c r="P224" s="214">
        <f>O224*H224</f>
        <v>0</v>
      </c>
      <c r="Q224" s="214">
        <v>5.0000000000000002E-5</v>
      </c>
      <c r="R224" s="214">
        <f>Q224*H224</f>
        <v>3.8774999999999999E-3</v>
      </c>
      <c r="S224" s="214">
        <v>0</v>
      </c>
      <c r="T224" s="215">
        <f>S224*H224</f>
        <v>0</v>
      </c>
      <c r="AR224" s="25" t="s">
        <v>309</v>
      </c>
      <c r="AT224" s="25" t="s">
        <v>213</v>
      </c>
      <c r="AU224" s="25" t="s">
        <v>85</v>
      </c>
      <c r="AY224" s="25" t="s">
        <v>211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83</v>
      </c>
      <c r="BK224" s="216">
        <f>ROUND(I224*H224,2)</f>
        <v>0</v>
      </c>
      <c r="BL224" s="25" t="s">
        <v>309</v>
      </c>
      <c r="BM224" s="25" t="s">
        <v>2538</v>
      </c>
    </row>
    <row r="225" spans="2:65" s="13" customFormat="1" ht="13.5">
      <c r="B225" s="229"/>
      <c r="C225" s="230"/>
      <c r="D225" s="219" t="s">
        <v>219</v>
      </c>
      <c r="E225" s="231" t="s">
        <v>21</v>
      </c>
      <c r="F225" s="232" t="s">
        <v>2539</v>
      </c>
      <c r="G225" s="230"/>
      <c r="H225" s="233">
        <v>77.55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219</v>
      </c>
      <c r="AU225" s="239" t="s">
        <v>85</v>
      </c>
      <c r="AV225" s="13" t="s">
        <v>85</v>
      </c>
      <c r="AW225" s="13" t="s">
        <v>39</v>
      </c>
      <c r="AX225" s="13" t="s">
        <v>76</v>
      </c>
      <c r="AY225" s="239" t="s">
        <v>211</v>
      </c>
    </row>
    <row r="226" spans="2:65" s="15" customFormat="1" ht="13.5">
      <c r="B226" s="251"/>
      <c r="C226" s="252"/>
      <c r="D226" s="262" t="s">
        <v>219</v>
      </c>
      <c r="E226" s="263" t="s">
        <v>21</v>
      </c>
      <c r="F226" s="264" t="s">
        <v>226</v>
      </c>
      <c r="G226" s="252"/>
      <c r="H226" s="265">
        <v>77.55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AT226" s="261" t="s">
        <v>219</v>
      </c>
      <c r="AU226" s="261" t="s">
        <v>85</v>
      </c>
      <c r="AV226" s="15" t="s">
        <v>100</v>
      </c>
      <c r="AW226" s="15" t="s">
        <v>39</v>
      </c>
      <c r="AX226" s="15" t="s">
        <v>83</v>
      </c>
      <c r="AY226" s="261" t="s">
        <v>211</v>
      </c>
    </row>
    <row r="227" spans="2:65" s="1" customFormat="1" ht="44.25" customHeight="1">
      <c r="B227" s="42"/>
      <c r="C227" s="205" t="s">
        <v>446</v>
      </c>
      <c r="D227" s="205" t="s">
        <v>213</v>
      </c>
      <c r="E227" s="206" t="s">
        <v>1231</v>
      </c>
      <c r="F227" s="207" t="s">
        <v>1232</v>
      </c>
      <c r="G227" s="208" t="s">
        <v>611</v>
      </c>
      <c r="H227" s="209">
        <v>32.450000000000003</v>
      </c>
      <c r="I227" s="210"/>
      <c r="J227" s="211">
        <f>ROUND(I227*H227,2)</f>
        <v>0</v>
      </c>
      <c r="K227" s="207" t="s">
        <v>217</v>
      </c>
      <c r="L227" s="62"/>
      <c r="M227" s="212" t="s">
        <v>21</v>
      </c>
      <c r="N227" s="213" t="s">
        <v>47</v>
      </c>
      <c r="O227" s="43"/>
      <c r="P227" s="214">
        <f>O227*H227</f>
        <v>0</v>
      </c>
      <c r="Q227" s="214">
        <v>6.9999999999999994E-5</v>
      </c>
      <c r="R227" s="214">
        <f>Q227*H227</f>
        <v>2.2715000000000001E-3</v>
      </c>
      <c r="S227" s="214">
        <v>0</v>
      </c>
      <c r="T227" s="215">
        <f>S227*H227</f>
        <v>0</v>
      </c>
      <c r="AR227" s="25" t="s">
        <v>309</v>
      </c>
      <c r="AT227" s="25" t="s">
        <v>213</v>
      </c>
      <c r="AU227" s="25" t="s">
        <v>85</v>
      </c>
      <c r="AY227" s="25" t="s">
        <v>211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25" t="s">
        <v>83</v>
      </c>
      <c r="BK227" s="216">
        <f>ROUND(I227*H227,2)</f>
        <v>0</v>
      </c>
      <c r="BL227" s="25" t="s">
        <v>309</v>
      </c>
      <c r="BM227" s="25" t="s">
        <v>2540</v>
      </c>
    </row>
    <row r="228" spans="2:65" s="13" customFormat="1" ht="13.5">
      <c r="B228" s="229"/>
      <c r="C228" s="230"/>
      <c r="D228" s="219" t="s">
        <v>219</v>
      </c>
      <c r="E228" s="231" t="s">
        <v>21</v>
      </c>
      <c r="F228" s="232" t="s">
        <v>2541</v>
      </c>
      <c r="G228" s="230"/>
      <c r="H228" s="233">
        <v>6.05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219</v>
      </c>
      <c r="AU228" s="239" t="s">
        <v>85</v>
      </c>
      <c r="AV228" s="13" t="s">
        <v>85</v>
      </c>
      <c r="AW228" s="13" t="s">
        <v>39</v>
      </c>
      <c r="AX228" s="13" t="s">
        <v>76</v>
      </c>
      <c r="AY228" s="239" t="s">
        <v>211</v>
      </c>
    </row>
    <row r="229" spans="2:65" s="13" customFormat="1" ht="13.5">
      <c r="B229" s="229"/>
      <c r="C229" s="230"/>
      <c r="D229" s="219" t="s">
        <v>219</v>
      </c>
      <c r="E229" s="231" t="s">
        <v>21</v>
      </c>
      <c r="F229" s="232" t="s">
        <v>2542</v>
      </c>
      <c r="G229" s="230"/>
      <c r="H229" s="233">
        <v>14.3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219</v>
      </c>
      <c r="AU229" s="239" t="s">
        <v>85</v>
      </c>
      <c r="AV229" s="13" t="s">
        <v>85</v>
      </c>
      <c r="AW229" s="13" t="s">
        <v>39</v>
      </c>
      <c r="AX229" s="13" t="s">
        <v>76</v>
      </c>
      <c r="AY229" s="239" t="s">
        <v>211</v>
      </c>
    </row>
    <row r="230" spans="2:65" s="13" customFormat="1" ht="13.5">
      <c r="B230" s="229"/>
      <c r="C230" s="230"/>
      <c r="D230" s="219" t="s">
        <v>219</v>
      </c>
      <c r="E230" s="231" t="s">
        <v>21</v>
      </c>
      <c r="F230" s="232" t="s">
        <v>2543</v>
      </c>
      <c r="G230" s="230"/>
      <c r="H230" s="233">
        <v>12.1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219</v>
      </c>
      <c r="AU230" s="239" t="s">
        <v>85</v>
      </c>
      <c r="AV230" s="13" t="s">
        <v>85</v>
      </c>
      <c r="AW230" s="13" t="s">
        <v>39</v>
      </c>
      <c r="AX230" s="13" t="s">
        <v>76</v>
      </c>
      <c r="AY230" s="239" t="s">
        <v>211</v>
      </c>
    </row>
    <row r="231" spans="2:65" s="15" customFormat="1" ht="13.5">
      <c r="B231" s="251"/>
      <c r="C231" s="252"/>
      <c r="D231" s="262" t="s">
        <v>219</v>
      </c>
      <c r="E231" s="263" t="s">
        <v>21</v>
      </c>
      <c r="F231" s="264" t="s">
        <v>226</v>
      </c>
      <c r="G231" s="252"/>
      <c r="H231" s="265">
        <v>32.450000000000003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AT231" s="261" t="s">
        <v>219</v>
      </c>
      <c r="AU231" s="261" t="s">
        <v>85</v>
      </c>
      <c r="AV231" s="15" t="s">
        <v>100</v>
      </c>
      <c r="AW231" s="15" t="s">
        <v>39</v>
      </c>
      <c r="AX231" s="15" t="s">
        <v>83</v>
      </c>
      <c r="AY231" s="261" t="s">
        <v>211</v>
      </c>
    </row>
    <row r="232" spans="2:65" s="1" customFormat="1" ht="22.5" customHeight="1">
      <c r="B232" s="42"/>
      <c r="C232" s="205" t="s">
        <v>451</v>
      </c>
      <c r="D232" s="205" t="s">
        <v>213</v>
      </c>
      <c r="E232" s="206" t="s">
        <v>1242</v>
      </c>
      <c r="F232" s="207" t="s">
        <v>1243</v>
      </c>
      <c r="G232" s="208" t="s">
        <v>611</v>
      </c>
      <c r="H232" s="209">
        <v>6.05</v>
      </c>
      <c r="I232" s="210"/>
      <c r="J232" s="211">
        <f>ROUND(I232*H232,2)</f>
        <v>0</v>
      </c>
      <c r="K232" s="207" t="s">
        <v>217</v>
      </c>
      <c r="L232" s="62"/>
      <c r="M232" s="212" t="s">
        <v>21</v>
      </c>
      <c r="N232" s="213" t="s">
        <v>47</v>
      </c>
      <c r="O232" s="43"/>
      <c r="P232" s="214">
        <f>O232*H232</f>
        <v>0</v>
      </c>
      <c r="Q232" s="214">
        <v>2.5999999999999998E-4</v>
      </c>
      <c r="R232" s="214">
        <f>Q232*H232</f>
        <v>1.5729999999999997E-3</v>
      </c>
      <c r="S232" s="214">
        <v>0</v>
      </c>
      <c r="T232" s="215">
        <f>S232*H232</f>
        <v>0</v>
      </c>
      <c r="AR232" s="25" t="s">
        <v>309</v>
      </c>
      <c r="AT232" s="25" t="s">
        <v>213</v>
      </c>
      <c r="AU232" s="25" t="s">
        <v>85</v>
      </c>
      <c r="AY232" s="25" t="s">
        <v>211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25" t="s">
        <v>83</v>
      </c>
      <c r="BK232" s="216">
        <f>ROUND(I232*H232,2)</f>
        <v>0</v>
      </c>
      <c r="BL232" s="25" t="s">
        <v>309</v>
      </c>
      <c r="BM232" s="25" t="s">
        <v>2544</v>
      </c>
    </row>
    <row r="233" spans="2:65" s="12" customFormat="1" ht="13.5">
      <c r="B233" s="217"/>
      <c r="C233" s="218"/>
      <c r="D233" s="219" t="s">
        <v>219</v>
      </c>
      <c r="E233" s="220" t="s">
        <v>21</v>
      </c>
      <c r="F233" s="221" t="s">
        <v>1187</v>
      </c>
      <c r="G233" s="218"/>
      <c r="H233" s="222" t="s">
        <v>21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219</v>
      </c>
      <c r="AU233" s="228" t="s">
        <v>85</v>
      </c>
      <c r="AV233" s="12" t="s">
        <v>83</v>
      </c>
      <c r="AW233" s="12" t="s">
        <v>39</v>
      </c>
      <c r="AX233" s="12" t="s">
        <v>76</v>
      </c>
      <c r="AY233" s="228" t="s">
        <v>211</v>
      </c>
    </row>
    <row r="234" spans="2:65" s="13" customFormat="1" ht="13.5">
      <c r="B234" s="229"/>
      <c r="C234" s="230"/>
      <c r="D234" s="219" t="s">
        <v>219</v>
      </c>
      <c r="E234" s="231" t="s">
        <v>21</v>
      </c>
      <c r="F234" s="232" t="s">
        <v>2534</v>
      </c>
      <c r="G234" s="230"/>
      <c r="H234" s="233">
        <v>6.05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219</v>
      </c>
      <c r="AU234" s="239" t="s">
        <v>85</v>
      </c>
      <c r="AV234" s="13" t="s">
        <v>85</v>
      </c>
      <c r="AW234" s="13" t="s">
        <v>39</v>
      </c>
      <c r="AX234" s="13" t="s">
        <v>76</v>
      </c>
      <c r="AY234" s="239" t="s">
        <v>211</v>
      </c>
    </row>
    <row r="235" spans="2:65" s="14" customFormat="1" ht="13.5">
      <c r="B235" s="240"/>
      <c r="C235" s="241"/>
      <c r="D235" s="219" t="s">
        <v>219</v>
      </c>
      <c r="E235" s="242" t="s">
        <v>21</v>
      </c>
      <c r="F235" s="243" t="s">
        <v>222</v>
      </c>
      <c r="G235" s="241"/>
      <c r="H235" s="244">
        <v>6.05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219</v>
      </c>
      <c r="AU235" s="250" t="s">
        <v>85</v>
      </c>
      <c r="AV235" s="14" t="s">
        <v>93</v>
      </c>
      <c r="AW235" s="14" t="s">
        <v>39</v>
      </c>
      <c r="AX235" s="14" t="s">
        <v>76</v>
      </c>
      <c r="AY235" s="250" t="s">
        <v>211</v>
      </c>
    </row>
    <row r="236" spans="2:65" s="15" customFormat="1" ht="13.5">
      <c r="B236" s="251"/>
      <c r="C236" s="252"/>
      <c r="D236" s="262" t="s">
        <v>219</v>
      </c>
      <c r="E236" s="263" t="s">
        <v>21</v>
      </c>
      <c r="F236" s="264" t="s">
        <v>226</v>
      </c>
      <c r="G236" s="252"/>
      <c r="H236" s="265">
        <v>6.05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AT236" s="261" t="s">
        <v>219</v>
      </c>
      <c r="AU236" s="261" t="s">
        <v>85</v>
      </c>
      <c r="AV236" s="15" t="s">
        <v>100</v>
      </c>
      <c r="AW236" s="15" t="s">
        <v>39</v>
      </c>
      <c r="AX236" s="15" t="s">
        <v>83</v>
      </c>
      <c r="AY236" s="261" t="s">
        <v>211</v>
      </c>
    </row>
    <row r="237" spans="2:65" s="1" customFormat="1" ht="22.5" customHeight="1">
      <c r="B237" s="42"/>
      <c r="C237" s="205" t="s">
        <v>455</v>
      </c>
      <c r="D237" s="205" t="s">
        <v>213</v>
      </c>
      <c r="E237" s="206" t="s">
        <v>1246</v>
      </c>
      <c r="F237" s="207" t="s">
        <v>1247</v>
      </c>
      <c r="G237" s="208" t="s">
        <v>611</v>
      </c>
      <c r="H237" s="209">
        <v>12.1</v>
      </c>
      <c r="I237" s="210"/>
      <c r="J237" s="211">
        <f>ROUND(I237*H237,2)</f>
        <v>0</v>
      </c>
      <c r="K237" s="207" t="s">
        <v>217</v>
      </c>
      <c r="L237" s="62"/>
      <c r="M237" s="212" t="s">
        <v>21</v>
      </c>
      <c r="N237" s="213" t="s">
        <v>47</v>
      </c>
      <c r="O237" s="43"/>
      <c r="P237" s="214">
        <f>O237*H237</f>
        <v>0</v>
      </c>
      <c r="Q237" s="214">
        <v>2.9E-4</v>
      </c>
      <c r="R237" s="214">
        <f>Q237*H237</f>
        <v>3.509E-3</v>
      </c>
      <c r="S237" s="214">
        <v>0</v>
      </c>
      <c r="T237" s="215">
        <f>S237*H237</f>
        <v>0</v>
      </c>
      <c r="AR237" s="25" t="s">
        <v>309</v>
      </c>
      <c r="AT237" s="25" t="s">
        <v>213</v>
      </c>
      <c r="AU237" s="25" t="s">
        <v>85</v>
      </c>
      <c r="AY237" s="25" t="s">
        <v>211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25" t="s">
        <v>83</v>
      </c>
      <c r="BK237" s="216">
        <f>ROUND(I237*H237,2)</f>
        <v>0</v>
      </c>
      <c r="BL237" s="25" t="s">
        <v>309</v>
      </c>
      <c r="BM237" s="25" t="s">
        <v>2545</v>
      </c>
    </row>
    <row r="238" spans="2:65" s="12" customFormat="1" ht="13.5">
      <c r="B238" s="217"/>
      <c r="C238" s="218"/>
      <c r="D238" s="219" t="s">
        <v>219</v>
      </c>
      <c r="E238" s="220" t="s">
        <v>21</v>
      </c>
      <c r="F238" s="221" t="s">
        <v>1187</v>
      </c>
      <c r="G238" s="218"/>
      <c r="H238" s="222" t="s">
        <v>21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219</v>
      </c>
      <c r="AU238" s="228" t="s">
        <v>85</v>
      </c>
      <c r="AV238" s="12" t="s">
        <v>83</v>
      </c>
      <c r="AW238" s="12" t="s">
        <v>39</v>
      </c>
      <c r="AX238" s="12" t="s">
        <v>76</v>
      </c>
      <c r="AY238" s="228" t="s">
        <v>211</v>
      </c>
    </row>
    <row r="239" spans="2:65" s="13" customFormat="1" ht="13.5">
      <c r="B239" s="229"/>
      <c r="C239" s="230"/>
      <c r="D239" s="219" t="s">
        <v>219</v>
      </c>
      <c r="E239" s="231" t="s">
        <v>21</v>
      </c>
      <c r="F239" s="232" t="s">
        <v>2537</v>
      </c>
      <c r="G239" s="230"/>
      <c r="H239" s="233">
        <v>12.1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219</v>
      </c>
      <c r="AU239" s="239" t="s">
        <v>85</v>
      </c>
      <c r="AV239" s="13" t="s">
        <v>85</v>
      </c>
      <c r="AW239" s="13" t="s">
        <v>39</v>
      </c>
      <c r="AX239" s="13" t="s">
        <v>76</v>
      </c>
      <c r="AY239" s="239" t="s">
        <v>211</v>
      </c>
    </row>
    <row r="240" spans="2:65" s="14" customFormat="1" ht="13.5">
      <c r="B240" s="240"/>
      <c r="C240" s="241"/>
      <c r="D240" s="219" t="s">
        <v>219</v>
      </c>
      <c r="E240" s="242" t="s">
        <v>21</v>
      </c>
      <c r="F240" s="243" t="s">
        <v>222</v>
      </c>
      <c r="G240" s="241"/>
      <c r="H240" s="244">
        <v>12.1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219</v>
      </c>
      <c r="AU240" s="250" t="s">
        <v>85</v>
      </c>
      <c r="AV240" s="14" t="s">
        <v>93</v>
      </c>
      <c r="AW240" s="14" t="s">
        <v>39</v>
      </c>
      <c r="AX240" s="14" t="s">
        <v>76</v>
      </c>
      <c r="AY240" s="250" t="s">
        <v>211</v>
      </c>
    </row>
    <row r="241" spans="2:65" s="15" customFormat="1" ht="13.5">
      <c r="B241" s="251"/>
      <c r="C241" s="252"/>
      <c r="D241" s="262" t="s">
        <v>219</v>
      </c>
      <c r="E241" s="263" t="s">
        <v>21</v>
      </c>
      <c r="F241" s="264" t="s">
        <v>226</v>
      </c>
      <c r="G241" s="252"/>
      <c r="H241" s="265">
        <v>12.1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AT241" s="261" t="s">
        <v>219</v>
      </c>
      <c r="AU241" s="261" t="s">
        <v>85</v>
      </c>
      <c r="AV241" s="15" t="s">
        <v>100</v>
      </c>
      <c r="AW241" s="15" t="s">
        <v>39</v>
      </c>
      <c r="AX241" s="15" t="s">
        <v>83</v>
      </c>
      <c r="AY241" s="261" t="s">
        <v>211</v>
      </c>
    </row>
    <row r="242" spans="2:65" s="1" customFormat="1" ht="22.5" customHeight="1">
      <c r="B242" s="42"/>
      <c r="C242" s="205" t="s">
        <v>461</v>
      </c>
      <c r="D242" s="205" t="s">
        <v>213</v>
      </c>
      <c r="E242" s="206" t="s">
        <v>1254</v>
      </c>
      <c r="F242" s="207" t="s">
        <v>1255</v>
      </c>
      <c r="G242" s="208" t="s">
        <v>275</v>
      </c>
      <c r="H242" s="209">
        <v>46</v>
      </c>
      <c r="I242" s="210"/>
      <c r="J242" s="211">
        <f>ROUND(I242*H242,2)</f>
        <v>0</v>
      </c>
      <c r="K242" s="207" t="s">
        <v>217</v>
      </c>
      <c r="L242" s="62"/>
      <c r="M242" s="212" t="s">
        <v>21</v>
      </c>
      <c r="N242" s="213" t="s">
        <v>47</v>
      </c>
      <c r="O242" s="43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25" t="s">
        <v>309</v>
      </c>
      <c r="AT242" s="25" t="s">
        <v>213</v>
      </c>
      <c r="AU242" s="25" t="s">
        <v>85</v>
      </c>
      <c r="AY242" s="25" t="s">
        <v>211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25" t="s">
        <v>83</v>
      </c>
      <c r="BK242" s="216">
        <f>ROUND(I242*H242,2)</f>
        <v>0</v>
      </c>
      <c r="BL242" s="25" t="s">
        <v>309</v>
      </c>
      <c r="BM242" s="25" t="s">
        <v>2546</v>
      </c>
    </row>
    <row r="243" spans="2:65" s="13" customFormat="1" ht="13.5">
      <c r="B243" s="229"/>
      <c r="C243" s="230"/>
      <c r="D243" s="219" t="s">
        <v>219</v>
      </c>
      <c r="E243" s="231" t="s">
        <v>21</v>
      </c>
      <c r="F243" s="232" t="s">
        <v>2547</v>
      </c>
      <c r="G243" s="230"/>
      <c r="H243" s="233">
        <v>10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219</v>
      </c>
      <c r="AU243" s="239" t="s">
        <v>85</v>
      </c>
      <c r="AV243" s="13" t="s">
        <v>85</v>
      </c>
      <c r="AW243" s="13" t="s">
        <v>39</v>
      </c>
      <c r="AX243" s="13" t="s">
        <v>76</v>
      </c>
      <c r="AY243" s="239" t="s">
        <v>211</v>
      </c>
    </row>
    <row r="244" spans="2:65" s="13" customFormat="1" ht="13.5">
      <c r="B244" s="229"/>
      <c r="C244" s="230"/>
      <c r="D244" s="219" t="s">
        <v>219</v>
      </c>
      <c r="E244" s="231" t="s">
        <v>21</v>
      </c>
      <c r="F244" s="232" t="s">
        <v>2548</v>
      </c>
      <c r="G244" s="230"/>
      <c r="H244" s="233">
        <v>2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219</v>
      </c>
      <c r="AU244" s="239" t="s">
        <v>85</v>
      </c>
      <c r="AV244" s="13" t="s">
        <v>85</v>
      </c>
      <c r="AW244" s="13" t="s">
        <v>39</v>
      </c>
      <c r="AX244" s="13" t="s">
        <v>76</v>
      </c>
      <c r="AY244" s="239" t="s">
        <v>211</v>
      </c>
    </row>
    <row r="245" spans="2:65" s="13" customFormat="1" ht="13.5">
      <c r="B245" s="229"/>
      <c r="C245" s="230"/>
      <c r="D245" s="219" t="s">
        <v>219</v>
      </c>
      <c r="E245" s="231" t="s">
        <v>21</v>
      </c>
      <c r="F245" s="232" t="s">
        <v>1258</v>
      </c>
      <c r="G245" s="230"/>
      <c r="H245" s="233">
        <v>2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219</v>
      </c>
      <c r="AU245" s="239" t="s">
        <v>85</v>
      </c>
      <c r="AV245" s="13" t="s">
        <v>85</v>
      </c>
      <c r="AW245" s="13" t="s">
        <v>39</v>
      </c>
      <c r="AX245" s="13" t="s">
        <v>76</v>
      </c>
      <c r="AY245" s="239" t="s">
        <v>211</v>
      </c>
    </row>
    <row r="246" spans="2:65" s="13" customFormat="1" ht="13.5">
      <c r="B246" s="229"/>
      <c r="C246" s="230"/>
      <c r="D246" s="219" t="s">
        <v>219</v>
      </c>
      <c r="E246" s="231" t="s">
        <v>21</v>
      </c>
      <c r="F246" s="232" t="s">
        <v>2549</v>
      </c>
      <c r="G246" s="230"/>
      <c r="H246" s="233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219</v>
      </c>
      <c r="AU246" s="239" t="s">
        <v>85</v>
      </c>
      <c r="AV246" s="13" t="s">
        <v>85</v>
      </c>
      <c r="AW246" s="13" t="s">
        <v>39</v>
      </c>
      <c r="AX246" s="13" t="s">
        <v>76</v>
      </c>
      <c r="AY246" s="239" t="s">
        <v>211</v>
      </c>
    </row>
    <row r="247" spans="2:65" s="13" customFormat="1" ht="13.5">
      <c r="B247" s="229"/>
      <c r="C247" s="230"/>
      <c r="D247" s="219" t="s">
        <v>219</v>
      </c>
      <c r="E247" s="231" t="s">
        <v>21</v>
      </c>
      <c r="F247" s="232" t="s">
        <v>2550</v>
      </c>
      <c r="G247" s="230"/>
      <c r="H247" s="233">
        <v>5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219</v>
      </c>
      <c r="AU247" s="239" t="s">
        <v>85</v>
      </c>
      <c r="AV247" s="13" t="s">
        <v>85</v>
      </c>
      <c r="AW247" s="13" t="s">
        <v>39</v>
      </c>
      <c r="AX247" s="13" t="s">
        <v>76</v>
      </c>
      <c r="AY247" s="239" t="s">
        <v>211</v>
      </c>
    </row>
    <row r="248" spans="2:65" s="13" customFormat="1" ht="13.5">
      <c r="B248" s="229"/>
      <c r="C248" s="230"/>
      <c r="D248" s="219" t="s">
        <v>219</v>
      </c>
      <c r="E248" s="231" t="s">
        <v>21</v>
      </c>
      <c r="F248" s="232" t="s">
        <v>2551</v>
      </c>
      <c r="G248" s="230"/>
      <c r="H248" s="233">
        <v>4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219</v>
      </c>
      <c r="AU248" s="239" t="s">
        <v>85</v>
      </c>
      <c r="AV248" s="13" t="s">
        <v>85</v>
      </c>
      <c r="AW248" s="13" t="s">
        <v>39</v>
      </c>
      <c r="AX248" s="13" t="s">
        <v>76</v>
      </c>
      <c r="AY248" s="239" t="s">
        <v>211</v>
      </c>
    </row>
    <row r="249" spans="2:65" s="13" customFormat="1" ht="13.5">
      <c r="B249" s="229"/>
      <c r="C249" s="230"/>
      <c r="D249" s="219" t="s">
        <v>219</v>
      </c>
      <c r="E249" s="231" t="s">
        <v>21</v>
      </c>
      <c r="F249" s="232" t="s">
        <v>2552</v>
      </c>
      <c r="G249" s="230"/>
      <c r="H249" s="233">
        <v>4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219</v>
      </c>
      <c r="AU249" s="239" t="s">
        <v>85</v>
      </c>
      <c r="AV249" s="13" t="s">
        <v>85</v>
      </c>
      <c r="AW249" s="13" t="s">
        <v>39</v>
      </c>
      <c r="AX249" s="13" t="s">
        <v>76</v>
      </c>
      <c r="AY249" s="239" t="s">
        <v>211</v>
      </c>
    </row>
    <row r="250" spans="2:65" s="13" customFormat="1" ht="13.5">
      <c r="B250" s="229"/>
      <c r="C250" s="230"/>
      <c r="D250" s="219" t="s">
        <v>219</v>
      </c>
      <c r="E250" s="231" t="s">
        <v>21</v>
      </c>
      <c r="F250" s="232" t="s">
        <v>2553</v>
      </c>
      <c r="G250" s="230"/>
      <c r="H250" s="233">
        <v>4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219</v>
      </c>
      <c r="AU250" s="239" t="s">
        <v>85</v>
      </c>
      <c r="AV250" s="13" t="s">
        <v>85</v>
      </c>
      <c r="AW250" s="13" t="s">
        <v>39</v>
      </c>
      <c r="AX250" s="13" t="s">
        <v>76</v>
      </c>
      <c r="AY250" s="239" t="s">
        <v>211</v>
      </c>
    </row>
    <row r="251" spans="2:65" s="13" customFormat="1" ht="13.5">
      <c r="B251" s="229"/>
      <c r="C251" s="230"/>
      <c r="D251" s="219" t="s">
        <v>219</v>
      </c>
      <c r="E251" s="231" t="s">
        <v>21</v>
      </c>
      <c r="F251" s="232" t="s">
        <v>2554</v>
      </c>
      <c r="G251" s="230"/>
      <c r="H251" s="233">
        <v>2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219</v>
      </c>
      <c r="AU251" s="239" t="s">
        <v>85</v>
      </c>
      <c r="AV251" s="13" t="s">
        <v>85</v>
      </c>
      <c r="AW251" s="13" t="s">
        <v>39</v>
      </c>
      <c r="AX251" s="13" t="s">
        <v>76</v>
      </c>
      <c r="AY251" s="239" t="s">
        <v>211</v>
      </c>
    </row>
    <row r="252" spans="2:65" s="13" customFormat="1" ht="13.5">
      <c r="B252" s="229"/>
      <c r="C252" s="230"/>
      <c r="D252" s="219" t="s">
        <v>219</v>
      </c>
      <c r="E252" s="231" t="s">
        <v>21</v>
      </c>
      <c r="F252" s="232" t="s">
        <v>2555</v>
      </c>
      <c r="G252" s="230"/>
      <c r="H252" s="233">
        <v>2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219</v>
      </c>
      <c r="AU252" s="239" t="s">
        <v>85</v>
      </c>
      <c r="AV252" s="13" t="s">
        <v>85</v>
      </c>
      <c r="AW252" s="13" t="s">
        <v>39</v>
      </c>
      <c r="AX252" s="13" t="s">
        <v>76</v>
      </c>
      <c r="AY252" s="239" t="s">
        <v>211</v>
      </c>
    </row>
    <row r="253" spans="2:65" s="13" customFormat="1" ht="13.5">
      <c r="B253" s="229"/>
      <c r="C253" s="230"/>
      <c r="D253" s="219" t="s">
        <v>219</v>
      </c>
      <c r="E253" s="231" t="s">
        <v>21</v>
      </c>
      <c r="F253" s="232" t="s">
        <v>1260</v>
      </c>
      <c r="G253" s="230"/>
      <c r="H253" s="233">
        <v>2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219</v>
      </c>
      <c r="AU253" s="239" t="s">
        <v>85</v>
      </c>
      <c r="AV253" s="13" t="s">
        <v>85</v>
      </c>
      <c r="AW253" s="13" t="s">
        <v>39</v>
      </c>
      <c r="AX253" s="13" t="s">
        <v>76</v>
      </c>
      <c r="AY253" s="239" t="s">
        <v>211</v>
      </c>
    </row>
    <row r="254" spans="2:65" s="13" customFormat="1" ht="13.5">
      <c r="B254" s="229"/>
      <c r="C254" s="230"/>
      <c r="D254" s="219" t="s">
        <v>219</v>
      </c>
      <c r="E254" s="231" t="s">
        <v>21</v>
      </c>
      <c r="F254" s="232" t="s">
        <v>1261</v>
      </c>
      <c r="G254" s="230"/>
      <c r="H254" s="233">
        <v>2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219</v>
      </c>
      <c r="AU254" s="239" t="s">
        <v>85</v>
      </c>
      <c r="AV254" s="13" t="s">
        <v>85</v>
      </c>
      <c r="AW254" s="13" t="s">
        <v>39</v>
      </c>
      <c r="AX254" s="13" t="s">
        <v>76</v>
      </c>
      <c r="AY254" s="239" t="s">
        <v>211</v>
      </c>
    </row>
    <row r="255" spans="2:65" s="13" customFormat="1" ht="13.5">
      <c r="B255" s="229"/>
      <c r="C255" s="230"/>
      <c r="D255" s="219" t="s">
        <v>219</v>
      </c>
      <c r="E255" s="231" t="s">
        <v>21</v>
      </c>
      <c r="F255" s="232" t="s">
        <v>1262</v>
      </c>
      <c r="G255" s="230"/>
      <c r="H255" s="233">
        <v>2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219</v>
      </c>
      <c r="AU255" s="239" t="s">
        <v>85</v>
      </c>
      <c r="AV255" s="13" t="s">
        <v>85</v>
      </c>
      <c r="AW255" s="13" t="s">
        <v>39</v>
      </c>
      <c r="AX255" s="13" t="s">
        <v>76</v>
      </c>
      <c r="AY255" s="239" t="s">
        <v>211</v>
      </c>
    </row>
    <row r="256" spans="2:65" s="13" customFormat="1" ht="13.5">
      <c r="B256" s="229"/>
      <c r="C256" s="230"/>
      <c r="D256" s="219" t="s">
        <v>219</v>
      </c>
      <c r="E256" s="231" t="s">
        <v>21</v>
      </c>
      <c r="F256" s="232" t="s">
        <v>1263</v>
      </c>
      <c r="G256" s="230"/>
      <c r="H256" s="233">
        <v>2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219</v>
      </c>
      <c r="AU256" s="239" t="s">
        <v>85</v>
      </c>
      <c r="AV256" s="13" t="s">
        <v>85</v>
      </c>
      <c r="AW256" s="13" t="s">
        <v>39</v>
      </c>
      <c r="AX256" s="13" t="s">
        <v>76</v>
      </c>
      <c r="AY256" s="239" t="s">
        <v>211</v>
      </c>
    </row>
    <row r="257" spans="2:65" s="13" customFormat="1" ht="13.5">
      <c r="B257" s="229"/>
      <c r="C257" s="230"/>
      <c r="D257" s="219" t="s">
        <v>219</v>
      </c>
      <c r="E257" s="231" t="s">
        <v>21</v>
      </c>
      <c r="F257" s="232" t="s">
        <v>1266</v>
      </c>
      <c r="G257" s="230"/>
      <c r="H257" s="233">
        <v>2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219</v>
      </c>
      <c r="AU257" s="239" t="s">
        <v>85</v>
      </c>
      <c r="AV257" s="13" t="s">
        <v>85</v>
      </c>
      <c r="AW257" s="13" t="s">
        <v>39</v>
      </c>
      <c r="AX257" s="13" t="s">
        <v>76</v>
      </c>
      <c r="AY257" s="239" t="s">
        <v>211</v>
      </c>
    </row>
    <row r="258" spans="2:65" s="15" customFormat="1" ht="13.5">
      <c r="B258" s="251"/>
      <c r="C258" s="252"/>
      <c r="D258" s="262" t="s">
        <v>219</v>
      </c>
      <c r="E258" s="263" t="s">
        <v>21</v>
      </c>
      <c r="F258" s="264" t="s">
        <v>226</v>
      </c>
      <c r="G258" s="252"/>
      <c r="H258" s="265">
        <v>46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AT258" s="261" t="s">
        <v>219</v>
      </c>
      <c r="AU258" s="261" t="s">
        <v>85</v>
      </c>
      <c r="AV258" s="15" t="s">
        <v>100</v>
      </c>
      <c r="AW258" s="15" t="s">
        <v>39</v>
      </c>
      <c r="AX258" s="15" t="s">
        <v>83</v>
      </c>
      <c r="AY258" s="261" t="s">
        <v>211</v>
      </c>
    </row>
    <row r="259" spans="2:65" s="1" customFormat="1" ht="22.5" customHeight="1">
      <c r="B259" s="42"/>
      <c r="C259" s="205" t="s">
        <v>466</v>
      </c>
      <c r="D259" s="205" t="s">
        <v>213</v>
      </c>
      <c r="E259" s="206" t="s">
        <v>1270</v>
      </c>
      <c r="F259" s="207" t="s">
        <v>1271</v>
      </c>
      <c r="G259" s="208" t="s">
        <v>275</v>
      </c>
      <c r="H259" s="209">
        <v>8</v>
      </c>
      <c r="I259" s="210"/>
      <c r="J259" s="211">
        <f>ROUND(I259*H259,2)</f>
        <v>0</v>
      </c>
      <c r="K259" s="207" t="s">
        <v>217</v>
      </c>
      <c r="L259" s="62"/>
      <c r="M259" s="212" t="s">
        <v>21</v>
      </c>
      <c r="N259" s="213" t="s">
        <v>47</v>
      </c>
      <c r="O259" s="43"/>
      <c r="P259" s="214">
        <f>O259*H259</f>
        <v>0</v>
      </c>
      <c r="Q259" s="214">
        <v>1.7000000000000001E-4</v>
      </c>
      <c r="R259" s="214">
        <f>Q259*H259</f>
        <v>1.3600000000000001E-3</v>
      </c>
      <c r="S259" s="214">
        <v>0</v>
      </c>
      <c r="T259" s="215">
        <f>S259*H259</f>
        <v>0</v>
      </c>
      <c r="AR259" s="25" t="s">
        <v>309</v>
      </c>
      <c r="AT259" s="25" t="s">
        <v>213</v>
      </c>
      <c r="AU259" s="25" t="s">
        <v>85</v>
      </c>
      <c r="AY259" s="25" t="s">
        <v>211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83</v>
      </c>
      <c r="BK259" s="216">
        <f>ROUND(I259*H259,2)</f>
        <v>0</v>
      </c>
      <c r="BL259" s="25" t="s">
        <v>309</v>
      </c>
      <c r="BM259" s="25" t="s">
        <v>2556</v>
      </c>
    </row>
    <row r="260" spans="2:65" s="13" customFormat="1" ht="13.5">
      <c r="B260" s="229"/>
      <c r="C260" s="230"/>
      <c r="D260" s="219" t="s">
        <v>219</v>
      </c>
      <c r="E260" s="231" t="s">
        <v>21</v>
      </c>
      <c r="F260" s="232" t="s">
        <v>1258</v>
      </c>
      <c r="G260" s="230"/>
      <c r="H260" s="233">
        <v>2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219</v>
      </c>
      <c r="AU260" s="239" t="s">
        <v>85</v>
      </c>
      <c r="AV260" s="13" t="s">
        <v>85</v>
      </c>
      <c r="AW260" s="13" t="s">
        <v>39</v>
      </c>
      <c r="AX260" s="13" t="s">
        <v>76</v>
      </c>
      <c r="AY260" s="239" t="s">
        <v>211</v>
      </c>
    </row>
    <row r="261" spans="2:65" s="13" customFormat="1" ht="13.5">
      <c r="B261" s="229"/>
      <c r="C261" s="230"/>
      <c r="D261" s="219" t="s">
        <v>219</v>
      </c>
      <c r="E261" s="231" t="s">
        <v>21</v>
      </c>
      <c r="F261" s="232" t="s">
        <v>2549</v>
      </c>
      <c r="G261" s="230"/>
      <c r="H261" s="233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219</v>
      </c>
      <c r="AU261" s="239" t="s">
        <v>85</v>
      </c>
      <c r="AV261" s="13" t="s">
        <v>85</v>
      </c>
      <c r="AW261" s="13" t="s">
        <v>39</v>
      </c>
      <c r="AX261" s="13" t="s">
        <v>76</v>
      </c>
      <c r="AY261" s="239" t="s">
        <v>211</v>
      </c>
    </row>
    <row r="262" spans="2:65" s="13" customFormat="1" ht="13.5">
      <c r="B262" s="229"/>
      <c r="C262" s="230"/>
      <c r="D262" s="219" t="s">
        <v>219</v>
      </c>
      <c r="E262" s="231" t="s">
        <v>21</v>
      </c>
      <c r="F262" s="232" t="s">
        <v>2550</v>
      </c>
      <c r="G262" s="230"/>
      <c r="H262" s="233">
        <v>5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219</v>
      </c>
      <c r="AU262" s="239" t="s">
        <v>85</v>
      </c>
      <c r="AV262" s="13" t="s">
        <v>85</v>
      </c>
      <c r="AW262" s="13" t="s">
        <v>39</v>
      </c>
      <c r="AX262" s="13" t="s">
        <v>76</v>
      </c>
      <c r="AY262" s="239" t="s">
        <v>211</v>
      </c>
    </row>
    <row r="263" spans="2:65" s="15" customFormat="1" ht="13.5">
      <c r="B263" s="251"/>
      <c r="C263" s="252"/>
      <c r="D263" s="262" t="s">
        <v>219</v>
      </c>
      <c r="E263" s="263" t="s">
        <v>21</v>
      </c>
      <c r="F263" s="264" t="s">
        <v>226</v>
      </c>
      <c r="G263" s="252"/>
      <c r="H263" s="265">
        <v>8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AT263" s="261" t="s">
        <v>219</v>
      </c>
      <c r="AU263" s="261" t="s">
        <v>85</v>
      </c>
      <c r="AV263" s="15" t="s">
        <v>100</v>
      </c>
      <c r="AW263" s="15" t="s">
        <v>39</v>
      </c>
      <c r="AX263" s="15" t="s">
        <v>83</v>
      </c>
      <c r="AY263" s="261" t="s">
        <v>211</v>
      </c>
    </row>
    <row r="264" spans="2:65" s="1" customFormat="1" ht="31.5" customHeight="1">
      <c r="B264" s="42"/>
      <c r="C264" s="205" t="s">
        <v>471</v>
      </c>
      <c r="D264" s="205" t="s">
        <v>213</v>
      </c>
      <c r="E264" s="206" t="s">
        <v>1274</v>
      </c>
      <c r="F264" s="207" t="s">
        <v>1275</v>
      </c>
      <c r="G264" s="208" t="s">
        <v>1276</v>
      </c>
      <c r="H264" s="209">
        <v>13</v>
      </c>
      <c r="I264" s="210"/>
      <c r="J264" s="211">
        <f>ROUND(I264*H264,2)</f>
        <v>0</v>
      </c>
      <c r="K264" s="207" t="s">
        <v>217</v>
      </c>
      <c r="L264" s="62"/>
      <c r="M264" s="212" t="s">
        <v>21</v>
      </c>
      <c r="N264" s="213" t="s">
        <v>47</v>
      </c>
      <c r="O264" s="43"/>
      <c r="P264" s="214">
        <f>O264*H264</f>
        <v>0</v>
      </c>
      <c r="Q264" s="214">
        <v>2.1000000000000001E-4</v>
      </c>
      <c r="R264" s="214">
        <f>Q264*H264</f>
        <v>2.7300000000000002E-3</v>
      </c>
      <c r="S264" s="214">
        <v>0</v>
      </c>
      <c r="T264" s="215">
        <f>S264*H264</f>
        <v>0</v>
      </c>
      <c r="AR264" s="25" t="s">
        <v>309</v>
      </c>
      <c r="AT264" s="25" t="s">
        <v>213</v>
      </c>
      <c r="AU264" s="25" t="s">
        <v>85</v>
      </c>
      <c r="AY264" s="25" t="s">
        <v>211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25" t="s">
        <v>83</v>
      </c>
      <c r="BK264" s="216">
        <f>ROUND(I264*H264,2)</f>
        <v>0</v>
      </c>
      <c r="BL264" s="25" t="s">
        <v>309</v>
      </c>
      <c r="BM264" s="25" t="s">
        <v>2557</v>
      </c>
    </row>
    <row r="265" spans="2:65" s="13" customFormat="1" ht="13.5">
      <c r="B265" s="229"/>
      <c r="C265" s="230"/>
      <c r="D265" s="219" t="s">
        <v>219</v>
      </c>
      <c r="E265" s="231" t="s">
        <v>21</v>
      </c>
      <c r="F265" s="232" t="s">
        <v>2482</v>
      </c>
      <c r="G265" s="230"/>
      <c r="H265" s="233">
        <v>5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219</v>
      </c>
      <c r="AU265" s="239" t="s">
        <v>85</v>
      </c>
      <c r="AV265" s="13" t="s">
        <v>85</v>
      </c>
      <c r="AW265" s="13" t="s">
        <v>39</v>
      </c>
      <c r="AX265" s="13" t="s">
        <v>76</v>
      </c>
      <c r="AY265" s="239" t="s">
        <v>211</v>
      </c>
    </row>
    <row r="266" spans="2:65" s="13" customFormat="1" ht="13.5">
      <c r="B266" s="229"/>
      <c r="C266" s="230"/>
      <c r="D266" s="219" t="s">
        <v>219</v>
      </c>
      <c r="E266" s="231" t="s">
        <v>21</v>
      </c>
      <c r="F266" s="232" t="s">
        <v>2558</v>
      </c>
      <c r="G266" s="230"/>
      <c r="H266" s="233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219</v>
      </c>
      <c r="AU266" s="239" t="s">
        <v>85</v>
      </c>
      <c r="AV266" s="13" t="s">
        <v>85</v>
      </c>
      <c r="AW266" s="13" t="s">
        <v>39</v>
      </c>
      <c r="AX266" s="13" t="s">
        <v>76</v>
      </c>
      <c r="AY266" s="239" t="s">
        <v>211</v>
      </c>
    </row>
    <row r="267" spans="2:65" s="13" customFormat="1" ht="13.5">
      <c r="B267" s="229"/>
      <c r="C267" s="230"/>
      <c r="D267" s="219" t="s">
        <v>219</v>
      </c>
      <c r="E267" s="231" t="s">
        <v>21</v>
      </c>
      <c r="F267" s="232" t="s">
        <v>2559</v>
      </c>
      <c r="G267" s="230"/>
      <c r="H267" s="233">
        <v>2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219</v>
      </c>
      <c r="AU267" s="239" t="s">
        <v>85</v>
      </c>
      <c r="AV267" s="13" t="s">
        <v>85</v>
      </c>
      <c r="AW267" s="13" t="s">
        <v>39</v>
      </c>
      <c r="AX267" s="13" t="s">
        <v>76</v>
      </c>
      <c r="AY267" s="239" t="s">
        <v>211</v>
      </c>
    </row>
    <row r="268" spans="2:65" s="13" customFormat="1" ht="13.5">
      <c r="B268" s="229"/>
      <c r="C268" s="230"/>
      <c r="D268" s="219" t="s">
        <v>219</v>
      </c>
      <c r="E268" s="231" t="s">
        <v>21</v>
      </c>
      <c r="F268" s="232" t="s">
        <v>2488</v>
      </c>
      <c r="G268" s="230"/>
      <c r="H268" s="233">
        <v>2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219</v>
      </c>
      <c r="AU268" s="239" t="s">
        <v>85</v>
      </c>
      <c r="AV268" s="13" t="s">
        <v>85</v>
      </c>
      <c r="AW268" s="13" t="s">
        <v>39</v>
      </c>
      <c r="AX268" s="13" t="s">
        <v>76</v>
      </c>
      <c r="AY268" s="239" t="s">
        <v>211</v>
      </c>
    </row>
    <row r="269" spans="2:65" s="13" customFormat="1" ht="13.5">
      <c r="B269" s="229"/>
      <c r="C269" s="230"/>
      <c r="D269" s="219" t="s">
        <v>219</v>
      </c>
      <c r="E269" s="231" t="s">
        <v>21</v>
      </c>
      <c r="F269" s="232" t="s">
        <v>2489</v>
      </c>
      <c r="G269" s="230"/>
      <c r="H269" s="233">
        <v>2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219</v>
      </c>
      <c r="AU269" s="239" t="s">
        <v>85</v>
      </c>
      <c r="AV269" s="13" t="s">
        <v>85</v>
      </c>
      <c r="AW269" s="13" t="s">
        <v>39</v>
      </c>
      <c r="AX269" s="13" t="s">
        <v>76</v>
      </c>
      <c r="AY269" s="239" t="s">
        <v>211</v>
      </c>
    </row>
    <row r="270" spans="2:65" s="13" customFormat="1" ht="13.5">
      <c r="B270" s="229"/>
      <c r="C270" s="230"/>
      <c r="D270" s="219" t="s">
        <v>219</v>
      </c>
      <c r="E270" s="231" t="s">
        <v>21</v>
      </c>
      <c r="F270" s="232" t="s">
        <v>2490</v>
      </c>
      <c r="G270" s="230"/>
      <c r="H270" s="233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219</v>
      </c>
      <c r="AU270" s="239" t="s">
        <v>85</v>
      </c>
      <c r="AV270" s="13" t="s">
        <v>85</v>
      </c>
      <c r="AW270" s="13" t="s">
        <v>39</v>
      </c>
      <c r="AX270" s="13" t="s">
        <v>76</v>
      </c>
      <c r="AY270" s="239" t="s">
        <v>211</v>
      </c>
    </row>
    <row r="271" spans="2:65" s="15" customFormat="1" ht="13.5">
      <c r="B271" s="251"/>
      <c r="C271" s="252"/>
      <c r="D271" s="262" t="s">
        <v>219</v>
      </c>
      <c r="E271" s="263" t="s">
        <v>21</v>
      </c>
      <c r="F271" s="264" t="s">
        <v>226</v>
      </c>
      <c r="G271" s="252"/>
      <c r="H271" s="265">
        <v>13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AT271" s="261" t="s">
        <v>219</v>
      </c>
      <c r="AU271" s="261" t="s">
        <v>85</v>
      </c>
      <c r="AV271" s="15" t="s">
        <v>100</v>
      </c>
      <c r="AW271" s="15" t="s">
        <v>39</v>
      </c>
      <c r="AX271" s="15" t="s">
        <v>83</v>
      </c>
      <c r="AY271" s="261" t="s">
        <v>211</v>
      </c>
    </row>
    <row r="272" spans="2:65" s="1" customFormat="1" ht="22.5" customHeight="1">
      <c r="B272" s="42"/>
      <c r="C272" s="205" t="s">
        <v>475</v>
      </c>
      <c r="D272" s="205" t="s">
        <v>213</v>
      </c>
      <c r="E272" s="206" t="s">
        <v>1279</v>
      </c>
      <c r="F272" s="207" t="s">
        <v>1280</v>
      </c>
      <c r="G272" s="208" t="s">
        <v>275</v>
      </c>
      <c r="H272" s="209">
        <v>8</v>
      </c>
      <c r="I272" s="210"/>
      <c r="J272" s="211">
        <f>ROUND(I272*H272,2)</f>
        <v>0</v>
      </c>
      <c r="K272" s="207" t="s">
        <v>217</v>
      </c>
      <c r="L272" s="62"/>
      <c r="M272" s="212" t="s">
        <v>21</v>
      </c>
      <c r="N272" s="213" t="s">
        <v>47</v>
      </c>
      <c r="O272" s="43"/>
      <c r="P272" s="214">
        <f>O272*H272</f>
        <v>0</v>
      </c>
      <c r="Q272" s="214">
        <v>0</v>
      </c>
      <c r="R272" s="214">
        <f>Q272*H272</f>
        <v>0</v>
      </c>
      <c r="S272" s="214">
        <v>6.8999999999999997E-4</v>
      </c>
      <c r="T272" s="215">
        <f>S272*H272</f>
        <v>5.5199999999999997E-3</v>
      </c>
      <c r="AR272" s="25" t="s">
        <v>309</v>
      </c>
      <c r="AT272" s="25" t="s">
        <v>213</v>
      </c>
      <c r="AU272" s="25" t="s">
        <v>85</v>
      </c>
      <c r="AY272" s="25" t="s">
        <v>211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83</v>
      </c>
      <c r="BK272" s="216">
        <f>ROUND(I272*H272,2)</f>
        <v>0</v>
      </c>
      <c r="BL272" s="25" t="s">
        <v>309</v>
      </c>
      <c r="BM272" s="25" t="s">
        <v>2560</v>
      </c>
    </row>
    <row r="273" spans="2:65" s="13" customFormat="1" ht="13.5">
      <c r="B273" s="229"/>
      <c r="C273" s="230"/>
      <c r="D273" s="219" t="s">
        <v>219</v>
      </c>
      <c r="E273" s="231" t="s">
        <v>21</v>
      </c>
      <c r="F273" s="232" t="s">
        <v>2561</v>
      </c>
      <c r="G273" s="230"/>
      <c r="H273" s="233">
        <v>5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AT273" s="239" t="s">
        <v>219</v>
      </c>
      <c r="AU273" s="239" t="s">
        <v>85</v>
      </c>
      <c r="AV273" s="13" t="s">
        <v>85</v>
      </c>
      <c r="AW273" s="13" t="s">
        <v>39</v>
      </c>
      <c r="AX273" s="13" t="s">
        <v>76</v>
      </c>
      <c r="AY273" s="239" t="s">
        <v>211</v>
      </c>
    </row>
    <row r="274" spans="2:65" s="13" customFormat="1" ht="13.5">
      <c r="B274" s="229"/>
      <c r="C274" s="230"/>
      <c r="D274" s="219" t="s">
        <v>219</v>
      </c>
      <c r="E274" s="231" t="s">
        <v>21</v>
      </c>
      <c r="F274" s="232" t="s">
        <v>2493</v>
      </c>
      <c r="G274" s="230"/>
      <c r="H274" s="233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219</v>
      </c>
      <c r="AU274" s="239" t="s">
        <v>85</v>
      </c>
      <c r="AV274" s="13" t="s">
        <v>85</v>
      </c>
      <c r="AW274" s="13" t="s">
        <v>39</v>
      </c>
      <c r="AX274" s="13" t="s">
        <v>76</v>
      </c>
      <c r="AY274" s="239" t="s">
        <v>211</v>
      </c>
    </row>
    <row r="275" spans="2:65" s="13" customFormat="1" ht="13.5">
      <c r="B275" s="229"/>
      <c r="C275" s="230"/>
      <c r="D275" s="219" t="s">
        <v>219</v>
      </c>
      <c r="E275" s="231" t="s">
        <v>21</v>
      </c>
      <c r="F275" s="232" t="s">
        <v>2562</v>
      </c>
      <c r="G275" s="230"/>
      <c r="H275" s="233">
        <v>2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219</v>
      </c>
      <c r="AU275" s="239" t="s">
        <v>85</v>
      </c>
      <c r="AV275" s="13" t="s">
        <v>85</v>
      </c>
      <c r="AW275" s="13" t="s">
        <v>39</v>
      </c>
      <c r="AX275" s="13" t="s">
        <v>76</v>
      </c>
      <c r="AY275" s="239" t="s">
        <v>211</v>
      </c>
    </row>
    <row r="276" spans="2:65" s="15" customFormat="1" ht="13.5">
      <c r="B276" s="251"/>
      <c r="C276" s="252"/>
      <c r="D276" s="262" t="s">
        <v>219</v>
      </c>
      <c r="E276" s="263" t="s">
        <v>21</v>
      </c>
      <c r="F276" s="264" t="s">
        <v>226</v>
      </c>
      <c r="G276" s="252"/>
      <c r="H276" s="265">
        <v>8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AT276" s="261" t="s">
        <v>219</v>
      </c>
      <c r="AU276" s="261" t="s">
        <v>85</v>
      </c>
      <c r="AV276" s="15" t="s">
        <v>100</v>
      </c>
      <c r="AW276" s="15" t="s">
        <v>39</v>
      </c>
      <c r="AX276" s="15" t="s">
        <v>83</v>
      </c>
      <c r="AY276" s="261" t="s">
        <v>211</v>
      </c>
    </row>
    <row r="277" spans="2:65" s="1" customFormat="1" ht="31.5" customHeight="1">
      <c r="B277" s="42"/>
      <c r="C277" s="205" t="s">
        <v>481</v>
      </c>
      <c r="D277" s="205" t="s">
        <v>213</v>
      </c>
      <c r="E277" s="206" t="s">
        <v>1285</v>
      </c>
      <c r="F277" s="207" t="s">
        <v>1286</v>
      </c>
      <c r="G277" s="208" t="s">
        <v>275</v>
      </c>
      <c r="H277" s="209">
        <v>32</v>
      </c>
      <c r="I277" s="210"/>
      <c r="J277" s="211">
        <f>ROUND(I277*H277,2)</f>
        <v>0</v>
      </c>
      <c r="K277" s="207" t="s">
        <v>217</v>
      </c>
      <c r="L277" s="62"/>
      <c r="M277" s="212" t="s">
        <v>21</v>
      </c>
      <c r="N277" s="213" t="s">
        <v>47</v>
      </c>
      <c r="O277" s="43"/>
      <c r="P277" s="214">
        <f>O277*H277</f>
        <v>0</v>
      </c>
      <c r="Q277" s="214">
        <v>2.0000000000000002E-5</v>
      </c>
      <c r="R277" s="214">
        <f>Q277*H277</f>
        <v>6.4000000000000005E-4</v>
      </c>
      <c r="S277" s="214">
        <v>0</v>
      </c>
      <c r="T277" s="215">
        <f>S277*H277</f>
        <v>0</v>
      </c>
      <c r="AR277" s="25" t="s">
        <v>309</v>
      </c>
      <c r="AT277" s="25" t="s">
        <v>213</v>
      </c>
      <c r="AU277" s="25" t="s">
        <v>85</v>
      </c>
      <c r="AY277" s="25" t="s">
        <v>211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83</v>
      </c>
      <c r="BK277" s="216">
        <f>ROUND(I277*H277,2)</f>
        <v>0</v>
      </c>
      <c r="BL277" s="25" t="s">
        <v>309</v>
      </c>
      <c r="BM277" s="25" t="s">
        <v>2563</v>
      </c>
    </row>
    <row r="278" spans="2:65" s="13" customFormat="1" ht="13.5">
      <c r="B278" s="229"/>
      <c r="C278" s="230"/>
      <c r="D278" s="219" t="s">
        <v>219</v>
      </c>
      <c r="E278" s="231" t="s">
        <v>21</v>
      </c>
      <c r="F278" s="232" t="s">
        <v>1258</v>
      </c>
      <c r="G278" s="230"/>
      <c r="H278" s="233">
        <v>2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219</v>
      </c>
      <c r="AU278" s="239" t="s">
        <v>85</v>
      </c>
      <c r="AV278" s="13" t="s">
        <v>85</v>
      </c>
      <c r="AW278" s="13" t="s">
        <v>39</v>
      </c>
      <c r="AX278" s="13" t="s">
        <v>76</v>
      </c>
      <c r="AY278" s="239" t="s">
        <v>211</v>
      </c>
    </row>
    <row r="279" spans="2:65" s="13" customFormat="1" ht="13.5">
      <c r="B279" s="229"/>
      <c r="C279" s="230"/>
      <c r="D279" s="219" t="s">
        <v>219</v>
      </c>
      <c r="E279" s="231" t="s">
        <v>21</v>
      </c>
      <c r="F279" s="232" t="s">
        <v>2549</v>
      </c>
      <c r="G279" s="230"/>
      <c r="H279" s="233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219</v>
      </c>
      <c r="AU279" s="239" t="s">
        <v>85</v>
      </c>
      <c r="AV279" s="13" t="s">
        <v>85</v>
      </c>
      <c r="AW279" s="13" t="s">
        <v>39</v>
      </c>
      <c r="AX279" s="13" t="s">
        <v>76</v>
      </c>
      <c r="AY279" s="239" t="s">
        <v>211</v>
      </c>
    </row>
    <row r="280" spans="2:65" s="13" customFormat="1" ht="13.5">
      <c r="B280" s="229"/>
      <c r="C280" s="230"/>
      <c r="D280" s="219" t="s">
        <v>219</v>
      </c>
      <c r="E280" s="231" t="s">
        <v>21</v>
      </c>
      <c r="F280" s="232" t="s">
        <v>2550</v>
      </c>
      <c r="G280" s="230"/>
      <c r="H280" s="233">
        <v>5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AT280" s="239" t="s">
        <v>219</v>
      </c>
      <c r="AU280" s="239" t="s">
        <v>85</v>
      </c>
      <c r="AV280" s="13" t="s">
        <v>85</v>
      </c>
      <c r="AW280" s="13" t="s">
        <v>39</v>
      </c>
      <c r="AX280" s="13" t="s">
        <v>76</v>
      </c>
      <c r="AY280" s="239" t="s">
        <v>211</v>
      </c>
    </row>
    <row r="281" spans="2:65" s="13" customFormat="1" ht="13.5">
      <c r="B281" s="229"/>
      <c r="C281" s="230"/>
      <c r="D281" s="219" t="s">
        <v>219</v>
      </c>
      <c r="E281" s="231" t="s">
        <v>21</v>
      </c>
      <c r="F281" s="232" t="s">
        <v>2547</v>
      </c>
      <c r="G281" s="230"/>
      <c r="H281" s="233">
        <v>10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219</v>
      </c>
      <c r="AU281" s="239" t="s">
        <v>85</v>
      </c>
      <c r="AV281" s="13" t="s">
        <v>85</v>
      </c>
      <c r="AW281" s="13" t="s">
        <v>39</v>
      </c>
      <c r="AX281" s="13" t="s">
        <v>76</v>
      </c>
      <c r="AY281" s="239" t="s">
        <v>211</v>
      </c>
    </row>
    <row r="282" spans="2:65" s="13" customFormat="1" ht="13.5">
      <c r="B282" s="229"/>
      <c r="C282" s="230"/>
      <c r="D282" s="219" t="s">
        <v>219</v>
      </c>
      <c r="E282" s="231" t="s">
        <v>21</v>
      </c>
      <c r="F282" s="232" t="s">
        <v>2548</v>
      </c>
      <c r="G282" s="230"/>
      <c r="H282" s="233">
        <v>2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219</v>
      </c>
      <c r="AU282" s="239" t="s">
        <v>85</v>
      </c>
      <c r="AV282" s="13" t="s">
        <v>85</v>
      </c>
      <c r="AW282" s="13" t="s">
        <v>39</v>
      </c>
      <c r="AX282" s="13" t="s">
        <v>76</v>
      </c>
      <c r="AY282" s="239" t="s">
        <v>211</v>
      </c>
    </row>
    <row r="283" spans="2:65" s="13" customFormat="1" ht="13.5">
      <c r="B283" s="229"/>
      <c r="C283" s="230"/>
      <c r="D283" s="219" t="s">
        <v>219</v>
      </c>
      <c r="E283" s="231" t="s">
        <v>21</v>
      </c>
      <c r="F283" s="232" t="s">
        <v>2551</v>
      </c>
      <c r="G283" s="230"/>
      <c r="H283" s="233">
        <v>4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219</v>
      </c>
      <c r="AU283" s="239" t="s">
        <v>85</v>
      </c>
      <c r="AV283" s="13" t="s">
        <v>85</v>
      </c>
      <c r="AW283" s="13" t="s">
        <v>39</v>
      </c>
      <c r="AX283" s="13" t="s">
        <v>76</v>
      </c>
      <c r="AY283" s="239" t="s">
        <v>211</v>
      </c>
    </row>
    <row r="284" spans="2:65" s="13" customFormat="1" ht="13.5">
      <c r="B284" s="229"/>
      <c r="C284" s="230"/>
      <c r="D284" s="219" t="s">
        <v>219</v>
      </c>
      <c r="E284" s="231" t="s">
        <v>21</v>
      </c>
      <c r="F284" s="232" t="s">
        <v>2552</v>
      </c>
      <c r="G284" s="230"/>
      <c r="H284" s="233">
        <v>4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219</v>
      </c>
      <c r="AU284" s="239" t="s">
        <v>85</v>
      </c>
      <c r="AV284" s="13" t="s">
        <v>85</v>
      </c>
      <c r="AW284" s="13" t="s">
        <v>39</v>
      </c>
      <c r="AX284" s="13" t="s">
        <v>76</v>
      </c>
      <c r="AY284" s="239" t="s">
        <v>211</v>
      </c>
    </row>
    <row r="285" spans="2:65" s="13" customFormat="1" ht="13.5">
      <c r="B285" s="229"/>
      <c r="C285" s="230"/>
      <c r="D285" s="219" t="s">
        <v>219</v>
      </c>
      <c r="E285" s="231" t="s">
        <v>21</v>
      </c>
      <c r="F285" s="232" t="s">
        <v>2553</v>
      </c>
      <c r="G285" s="230"/>
      <c r="H285" s="233">
        <v>4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219</v>
      </c>
      <c r="AU285" s="239" t="s">
        <v>85</v>
      </c>
      <c r="AV285" s="13" t="s">
        <v>85</v>
      </c>
      <c r="AW285" s="13" t="s">
        <v>39</v>
      </c>
      <c r="AX285" s="13" t="s">
        <v>76</v>
      </c>
      <c r="AY285" s="239" t="s">
        <v>211</v>
      </c>
    </row>
    <row r="286" spans="2:65" s="15" customFormat="1" ht="13.5">
      <c r="B286" s="251"/>
      <c r="C286" s="252"/>
      <c r="D286" s="262" t="s">
        <v>219</v>
      </c>
      <c r="E286" s="263" t="s">
        <v>21</v>
      </c>
      <c r="F286" s="264" t="s">
        <v>226</v>
      </c>
      <c r="G286" s="252"/>
      <c r="H286" s="265">
        <v>32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AT286" s="261" t="s">
        <v>219</v>
      </c>
      <c r="AU286" s="261" t="s">
        <v>85</v>
      </c>
      <c r="AV286" s="15" t="s">
        <v>100</v>
      </c>
      <c r="AW286" s="15" t="s">
        <v>39</v>
      </c>
      <c r="AX286" s="15" t="s">
        <v>83</v>
      </c>
      <c r="AY286" s="261" t="s">
        <v>211</v>
      </c>
    </row>
    <row r="287" spans="2:65" s="1" customFormat="1" ht="22.5" customHeight="1">
      <c r="B287" s="42"/>
      <c r="C287" s="268" t="s">
        <v>484</v>
      </c>
      <c r="D287" s="268" t="s">
        <v>429</v>
      </c>
      <c r="E287" s="269" t="s">
        <v>1292</v>
      </c>
      <c r="F287" s="270" t="s">
        <v>1293</v>
      </c>
      <c r="G287" s="271" t="s">
        <v>275</v>
      </c>
      <c r="H287" s="272">
        <v>28</v>
      </c>
      <c r="I287" s="273"/>
      <c r="J287" s="274">
        <f>ROUND(I287*H287,2)</f>
        <v>0</v>
      </c>
      <c r="K287" s="270" t="s">
        <v>217</v>
      </c>
      <c r="L287" s="275"/>
      <c r="M287" s="276" t="s">
        <v>21</v>
      </c>
      <c r="N287" s="277" t="s">
        <v>47</v>
      </c>
      <c r="O287" s="43"/>
      <c r="P287" s="214">
        <f>O287*H287</f>
        <v>0</v>
      </c>
      <c r="Q287" s="214">
        <v>1.7000000000000001E-4</v>
      </c>
      <c r="R287" s="214">
        <f>Q287*H287</f>
        <v>4.7600000000000003E-3</v>
      </c>
      <c r="S287" s="214">
        <v>0</v>
      </c>
      <c r="T287" s="215">
        <f>S287*H287</f>
        <v>0</v>
      </c>
      <c r="AR287" s="25" t="s">
        <v>424</v>
      </c>
      <c r="AT287" s="25" t="s">
        <v>429</v>
      </c>
      <c r="AU287" s="25" t="s">
        <v>85</v>
      </c>
      <c r="AY287" s="25" t="s">
        <v>211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25" t="s">
        <v>83</v>
      </c>
      <c r="BK287" s="216">
        <f>ROUND(I287*H287,2)</f>
        <v>0</v>
      </c>
      <c r="BL287" s="25" t="s">
        <v>309</v>
      </c>
      <c r="BM287" s="25" t="s">
        <v>2564</v>
      </c>
    </row>
    <row r="288" spans="2:65" s="1" customFormat="1" ht="22.5" customHeight="1">
      <c r="B288" s="42"/>
      <c r="C288" s="268" t="s">
        <v>490</v>
      </c>
      <c r="D288" s="268" t="s">
        <v>429</v>
      </c>
      <c r="E288" s="269" t="s">
        <v>1296</v>
      </c>
      <c r="F288" s="270" t="s">
        <v>1297</v>
      </c>
      <c r="G288" s="271" t="s">
        <v>275</v>
      </c>
      <c r="H288" s="272">
        <v>4</v>
      </c>
      <c r="I288" s="273"/>
      <c r="J288" s="274">
        <f>ROUND(I288*H288,2)</f>
        <v>0</v>
      </c>
      <c r="K288" s="270" t="s">
        <v>217</v>
      </c>
      <c r="L288" s="275"/>
      <c r="M288" s="276" t="s">
        <v>21</v>
      </c>
      <c r="N288" s="277" t="s">
        <v>47</v>
      </c>
      <c r="O288" s="43"/>
      <c r="P288" s="214">
        <f>O288*H288</f>
        <v>0</v>
      </c>
      <c r="Q288" s="214">
        <v>1.4999999999999999E-4</v>
      </c>
      <c r="R288" s="214">
        <f>Q288*H288</f>
        <v>5.9999999999999995E-4</v>
      </c>
      <c r="S288" s="214">
        <v>0</v>
      </c>
      <c r="T288" s="215">
        <f>S288*H288</f>
        <v>0</v>
      </c>
      <c r="AR288" s="25" t="s">
        <v>424</v>
      </c>
      <c r="AT288" s="25" t="s">
        <v>429</v>
      </c>
      <c r="AU288" s="25" t="s">
        <v>85</v>
      </c>
      <c r="AY288" s="25" t="s">
        <v>211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25" t="s">
        <v>83</v>
      </c>
      <c r="BK288" s="216">
        <f>ROUND(I288*H288,2)</f>
        <v>0</v>
      </c>
      <c r="BL288" s="25" t="s">
        <v>309</v>
      </c>
      <c r="BM288" s="25" t="s">
        <v>2565</v>
      </c>
    </row>
    <row r="289" spans="2:65" s="1" customFormat="1" ht="22.5" customHeight="1">
      <c r="B289" s="42"/>
      <c r="C289" s="205" t="s">
        <v>496</v>
      </c>
      <c r="D289" s="205" t="s">
        <v>213</v>
      </c>
      <c r="E289" s="206" t="s">
        <v>1301</v>
      </c>
      <c r="F289" s="207" t="s">
        <v>1302</v>
      </c>
      <c r="G289" s="208" t="s">
        <v>275</v>
      </c>
      <c r="H289" s="209">
        <v>7</v>
      </c>
      <c r="I289" s="210"/>
      <c r="J289" s="211">
        <f>ROUND(I289*H289,2)</f>
        <v>0</v>
      </c>
      <c r="K289" s="207" t="s">
        <v>217</v>
      </c>
      <c r="L289" s="62"/>
      <c r="M289" s="212" t="s">
        <v>21</v>
      </c>
      <c r="N289" s="213" t="s">
        <v>47</v>
      </c>
      <c r="O289" s="43"/>
      <c r="P289" s="214">
        <f>O289*H289</f>
        <v>0</v>
      </c>
      <c r="Q289" s="214">
        <v>7.5000000000000002E-4</v>
      </c>
      <c r="R289" s="214">
        <f>Q289*H289</f>
        <v>5.2500000000000003E-3</v>
      </c>
      <c r="S289" s="214">
        <v>0</v>
      </c>
      <c r="T289" s="215">
        <f>S289*H289</f>
        <v>0</v>
      </c>
      <c r="AR289" s="25" t="s">
        <v>309</v>
      </c>
      <c r="AT289" s="25" t="s">
        <v>213</v>
      </c>
      <c r="AU289" s="25" t="s">
        <v>85</v>
      </c>
      <c r="AY289" s="25" t="s">
        <v>211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25" t="s">
        <v>83</v>
      </c>
      <c r="BK289" s="216">
        <f>ROUND(I289*H289,2)</f>
        <v>0</v>
      </c>
      <c r="BL289" s="25" t="s">
        <v>309</v>
      </c>
      <c r="BM289" s="25" t="s">
        <v>2566</v>
      </c>
    </row>
    <row r="290" spans="2:65" s="13" customFormat="1" ht="13.5">
      <c r="B290" s="229"/>
      <c r="C290" s="230"/>
      <c r="D290" s="219" t="s">
        <v>219</v>
      </c>
      <c r="E290" s="231" t="s">
        <v>21</v>
      </c>
      <c r="F290" s="232" t="s">
        <v>2567</v>
      </c>
      <c r="G290" s="230"/>
      <c r="H290" s="233">
        <v>2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219</v>
      </c>
      <c r="AU290" s="239" t="s">
        <v>85</v>
      </c>
      <c r="AV290" s="13" t="s">
        <v>85</v>
      </c>
      <c r="AW290" s="13" t="s">
        <v>39</v>
      </c>
      <c r="AX290" s="13" t="s">
        <v>76</v>
      </c>
      <c r="AY290" s="239" t="s">
        <v>211</v>
      </c>
    </row>
    <row r="291" spans="2:65" s="13" customFormat="1" ht="13.5">
      <c r="B291" s="229"/>
      <c r="C291" s="230"/>
      <c r="D291" s="219" t="s">
        <v>219</v>
      </c>
      <c r="E291" s="231" t="s">
        <v>21</v>
      </c>
      <c r="F291" s="232" t="s">
        <v>2568</v>
      </c>
      <c r="G291" s="230"/>
      <c r="H291" s="233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219</v>
      </c>
      <c r="AU291" s="239" t="s">
        <v>85</v>
      </c>
      <c r="AV291" s="13" t="s">
        <v>85</v>
      </c>
      <c r="AW291" s="13" t="s">
        <v>39</v>
      </c>
      <c r="AX291" s="13" t="s">
        <v>76</v>
      </c>
      <c r="AY291" s="239" t="s">
        <v>211</v>
      </c>
    </row>
    <row r="292" spans="2:65" s="13" customFormat="1" ht="13.5">
      <c r="B292" s="229"/>
      <c r="C292" s="230"/>
      <c r="D292" s="219" t="s">
        <v>219</v>
      </c>
      <c r="E292" s="231" t="s">
        <v>21</v>
      </c>
      <c r="F292" s="232" t="s">
        <v>1305</v>
      </c>
      <c r="G292" s="230"/>
      <c r="H292" s="233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219</v>
      </c>
      <c r="AU292" s="239" t="s">
        <v>85</v>
      </c>
      <c r="AV292" s="13" t="s">
        <v>85</v>
      </c>
      <c r="AW292" s="13" t="s">
        <v>39</v>
      </c>
      <c r="AX292" s="13" t="s">
        <v>76</v>
      </c>
      <c r="AY292" s="239" t="s">
        <v>211</v>
      </c>
    </row>
    <row r="293" spans="2:65" s="13" customFormat="1" ht="13.5">
      <c r="B293" s="229"/>
      <c r="C293" s="230"/>
      <c r="D293" s="219" t="s">
        <v>219</v>
      </c>
      <c r="E293" s="231" t="s">
        <v>21</v>
      </c>
      <c r="F293" s="232" t="s">
        <v>1306</v>
      </c>
      <c r="G293" s="230"/>
      <c r="H293" s="233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219</v>
      </c>
      <c r="AU293" s="239" t="s">
        <v>85</v>
      </c>
      <c r="AV293" s="13" t="s">
        <v>85</v>
      </c>
      <c r="AW293" s="13" t="s">
        <v>39</v>
      </c>
      <c r="AX293" s="13" t="s">
        <v>76</v>
      </c>
      <c r="AY293" s="239" t="s">
        <v>211</v>
      </c>
    </row>
    <row r="294" spans="2:65" s="13" customFormat="1" ht="13.5">
      <c r="B294" s="229"/>
      <c r="C294" s="230"/>
      <c r="D294" s="219" t="s">
        <v>219</v>
      </c>
      <c r="E294" s="231" t="s">
        <v>21</v>
      </c>
      <c r="F294" s="232" t="s">
        <v>1307</v>
      </c>
      <c r="G294" s="230"/>
      <c r="H294" s="233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219</v>
      </c>
      <c r="AU294" s="239" t="s">
        <v>85</v>
      </c>
      <c r="AV294" s="13" t="s">
        <v>85</v>
      </c>
      <c r="AW294" s="13" t="s">
        <v>39</v>
      </c>
      <c r="AX294" s="13" t="s">
        <v>76</v>
      </c>
      <c r="AY294" s="239" t="s">
        <v>211</v>
      </c>
    </row>
    <row r="295" spans="2:65" s="13" customFormat="1" ht="13.5">
      <c r="B295" s="229"/>
      <c r="C295" s="230"/>
      <c r="D295" s="219" t="s">
        <v>219</v>
      </c>
      <c r="E295" s="231" t="s">
        <v>21</v>
      </c>
      <c r="F295" s="232" t="s">
        <v>1308</v>
      </c>
      <c r="G295" s="230"/>
      <c r="H295" s="233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219</v>
      </c>
      <c r="AU295" s="239" t="s">
        <v>85</v>
      </c>
      <c r="AV295" s="13" t="s">
        <v>85</v>
      </c>
      <c r="AW295" s="13" t="s">
        <v>39</v>
      </c>
      <c r="AX295" s="13" t="s">
        <v>76</v>
      </c>
      <c r="AY295" s="239" t="s">
        <v>211</v>
      </c>
    </row>
    <row r="296" spans="2:65" s="15" customFormat="1" ht="13.5">
      <c r="B296" s="251"/>
      <c r="C296" s="252"/>
      <c r="D296" s="262" t="s">
        <v>219</v>
      </c>
      <c r="E296" s="263" t="s">
        <v>21</v>
      </c>
      <c r="F296" s="264" t="s">
        <v>226</v>
      </c>
      <c r="G296" s="252"/>
      <c r="H296" s="265">
        <v>7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AT296" s="261" t="s">
        <v>219</v>
      </c>
      <c r="AU296" s="261" t="s">
        <v>85</v>
      </c>
      <c r="AV296" s="15" t="s">
        <v>100</v>
      </c>
      <c r="AW296" s="15" t="s">
        <v>39</v>
      </c>
      <c r="AX296" s="15" t="s">
        <v>83</v>
      </c>
      <c r="AY296" s="261" t="s">
        <v>211</v>
      </c>
    </row>
    <row r="297" spans="2:65" s="1" customFormat="1" ht="22.5" customHeight="1">
      <c r="B297" s="42"/>
      <c r="C297" s="205" t="s">
        <v>501</v>
      </c>
      <c r="D297" s="205" t="s">
        <v>213</v>
      </c>
      <c r="E297" s="206" t="s">
        <v>1312</v>
      </c>
      <c r="F297" s="207" t="s">
        <v>1313</v>
      </c>
      <c r="G297" s="208" t="s">
        <v>275</v>
      </c>
      <c r="H297" s="209">
        <v>1</v>
      </c>
      <c r="I297" s="210"/>
      <c r="J297" s="211">
        <f>ROUND(I297*H297,2)</f>
        <v>0</v>
      </c>
      <c r="K297" s="207" t="s">
        <v>217</v>
      </c>
      <c r="L297" s="62"/>
      <c r="M297" s="212" t="s">
        <v>21</v>
      </c>
      <c r="N297" s="213" t="s">
        <v>47</v>
      </c>
      <c r="O297" s="43"/>
      <c r="P297" s="214">
        <f>O297*H297</f>
        <v>0</v>
      </c>
      <c r="Q297" s="214">
        <v>9.7000000000000005E-4</v>
      </c>
      <c r="R297" s="214">
        <f>Q297*H297</f>
        <v>9.7000000000000005E-4</v>
      </c>
      <c r="S297" s="214">
        <v>0</v>
      </c>
      <c r="T297" s="215">
        <f>S297*H297</f>
        <v>0</v>
      </c>
      <c r="AR297" s="25" t="s">
        <v>309</v>
      </c>
      <c r="AT297" s="25" t="s">
        <v>213</v>
      </c>
      <c r="AU297" s="25" t="s">
        <v>85</v>
      </c>
      <c r="AY297" s="25" t="s">
        <v>211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25" t="s">
        <v>83</v>
      </c>
      <c r="BK297" s="216">
        <f>ROUND(I297*H297,2)</f>
        <v>0</v>
      </c>
      <c r="BL297" s="25" t="s">
        <v>309</v>
      </c>
      <c r="BM297" s="25" t="s">
        <v>2569</v>
      </c>
    </row>
    <row r="298" spans="2:65" s="13" customFormat="1" ht="13.5">
      <c r="B298" s="229"/>
      <c r="C298" s="230"/>
      <c r="D298" s="219" t="s">
        <v>219</v>
      </c>
      <c r="E298" s="231" t="s">
        <v>21</v>
      </c>
      <c r="F298" s="232" t="s">
        <v>2570</v>
      </c>
      <c r="G298" s="230"/>
      <c r="H298" s="233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219</v>
      </c>
      <c r="AU298" s="239" t="s">
        <v>85</v>
      </c>
      <c r="AV298" s="13" t="s">
        <v>85</v>
      </c>
      <c r="AW298" s="13" t="s">
        <v>39</v>
      </c>
      <c r="AX298" s="13" t="s">
        <v>76</v>
      </c>
      <c r="AY298" s="239" t="s">
        <v>211</v>
      </c>
    </row>
    <row r="299" spans="2:65" s="15" customFormat="1" ht="13.5">
      <c r="B299" s="251"/>
      <c r="C299" s="252"/>
      <c r="D299" s="262" t="s">
        <v>219</v>
      </c>
      <c r="E299" s="263" t="s">
        <v>21</v>
      </c>
      <c r="F299" s="264" t="s">
        <v>226</v>
      </c>
      <c r="G299" s="252"/>
      <c r="H299" s="265">
        <v>1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AT299" s="261" t="s">
        <v>219</v>
      </c>
      <c r="AU299" s="261" t="s">
        <v>85</v>
      </c>
      <c r="AV299" s="15" t="s">
        <v>100</v>
      </c>
      <c r="AW299" s="15" t="s">
        <v>39</v>
      </c>
      <c r="AX299" s="15" t="s">
        <v>83</v>
      </c>
      <c r="AY299" s="261" t="s">
        <v>211</v>
      </c>
    </row>
    <row r="300" spans="2:65" s="1" customFormat="1" ht="22.5" customHeight="1">
      <c r="B300" s="42"/>
      <c r="C300" s="205" t="s">
        <v>506</v>
      </c>
      <c r="D300" s="205" t="s">
        <v>213</v>
      </c>
      <c r="E300" s="206" t="s">
        <v>2571</v>
      </c>
      <c r="F300" s="207" t="s">
        <v>2572</v>
      </c>
      <c r="G300" s="208" t="s">
        <v>275</v>
      </c>
      <c r="H300" s="209">
        <v>1</v>
      </c>
      <c r="I300" s="210"/>
      <c r="J300" s="211">
        <f>ROUND(I300*H300,2)</f>
        <v>0</v>
      </c>
      <c r="K300" s="207" t="s">
        <v>217</v>
      </c>
      <c r="L300" s="62"/>
      <c r="M300" s="212" t="s">
        <v>21</v>
      </c>
      <c r="N300" s="213" t="s">
        <v>47</v>
      </c>
      <c r="O300" s="43"/>
      <c r="P300" s="214">
        <f>O300*H300</f>
        <v>0</v>
      </c>
      <c r="Q300" s="214">
        <v>1.75E-3</v>
      </c>
      <c r="R300" s="214">
        <f>Q300*H300</f>
        <v>1.75E-3</v>
      </c>
      <c r="S300" s="214">
        <v>0</v>
      </c>
      <c r="T300" s="215">
        <f>S300*H300</f>
        <v>0</v>
      </c>
      <c r="AR300" s="25" t="s">
        <v>309</v>
      </c>
      <c r="AT300" s="25" t="s">
        <v>213</v>
      </c>
      <c r="AU300" s="25" t="s">
        <v>85</v>
      </c>
      <c r="AY300" s="25" t="s">
        <v>211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25" t="s">
        <v>83</v>
      </c>
      <c r="BK300" s="216">
        <f>ROUND(I300*H300,2)</f>
        <v>0</v>
      </c>
      <c r="BL300" s="25" t="s">
        <v>309</v>
      </c>
      <c r="BM300" s="25" t="s">
        <v>2573</v>
      </c>
    </row>
    <row r="301" spans="2:65" s="13" customFormat="1" ht="13.5">
      <c r="B301" s="229"/>
      <c r="C301" s="230"/>
      <c r="D301" s="219" t="s">
        <v>219</v>
      </c>
      <c r="E301" s="231" t="s">
        <v>21</v>
      </c>
      <c r="F301" s="232" t="s">
        <v>2574</v>
      </c>
      <c r="G301" s="230"/>
      <c r="H301" s="233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219</v>
      </c>
      <c r="AU301" s="239" t="s">
        <v>85</v>
      </c>
      <c r="AV301" s="13" t="s">
        <v>85</v>
      </c>
      <c r="AW301" s="13" t="s">
        <v>39</v>
      </c>
      <c r="AX301" s="13" t="s">
        <v>76</v>
      </c>
      <c r="AY301" s="239" t="s">
        <v>211</v>
      </c>
    </row>
    <row r="302" spans="2:65" s="15" customFormat="1" ht="13.5">
      <c r="B302" s="251"/>
      <c r="C302" s="252"/>
      <c r="D302" s="262" t="s">
        <v>219</v>
      </c>
      <c r="E302" s="263" t="s">
        <v>21</v>
      </c>
      <c r="F302" s="264" t="s">
        <v>226</v>
      </c>
      <c r="G302" s="252"/>
      <c r="H302" s="265">
        <v>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AT302" s="261" t="s">
        <v>219</v>
      </c>
      <c r="AU302" s="261" t="s">
        <v>85</v>
      </c>
      <c r="AV302" s="15" t="s">
        <v>100</v>
      </c>
      <c r="AW302" s="15" t="s">
        <v>39</v>
      </c>
      <c r="AX302" s="15" t="s">
        <v>83</v>
      </c>
      <c r="AY302" s="261" t="s">
        <v>211</v>
      </c>
    </row>
    <row r="303" spans="2:65" s="1" customFormat="1" ht="22.5" customHeight="1">
      <c r="B303" s="42"/>
      <c r="C303" s="205" t="s">
        <v>511</v>
      </c>
      <c r="D303" s="205" t="s">
        <v>213</v>
      </c>
      <c r="E303" s="206" t="s">
        <v>1319</v>
      </c>
      <c r="F303" s="207" t="s">
        <v>1320</v>
      </c>
      <c r="G303" s="208" t="s">
        <v>275</v>
      </c>
      <c r="H303" s="209">
        <v>10</v>
      </c>
      <c r="I303" s="210"/>
      <c r="J303" s="211">
        <f>ROUND(I303*H303,2)</f>
        <v>0</v>
      </c>
      <c r="K303" s="207" t="s">
        <v>217</v>
      </c>
      <c r="L303" s="62"/>
      <c r="M303" s="212" t="s">
        <v>21</v>
      </c>
      <c r="N303" s="213" t="s">
        <v>47</v>
      </c>
      <c r="O303" s="43"/>
      <c r="P303" s="214">
        <f>O303*H303</f>
        <v>0</v>
      </c>
      <c r="Q303" s="214">
        <v>6.2E-4</v>
      </c>
      <c r="R303" s="214">
        <f>Q303*H303</f>
        <v>6.1999999999999998E-3</v>
      </c>
      <c r="S303" s="214">
        <v>0</v>
      </c>
      <c r="T303" s="215">
        <f>S303*H303</f>
        <v>0</v>
      </c>
      <c r="AR303" s="25" t="s">
        <v>309</v>
      </c>
      <c r="AT303" s="25" t="s">
        <v>213</v>
      </c>
      <c r="AU303" s="25" t="s">
        <v>85</v>
      </c>
      <c r="AY303" s="25" t="s">
        <v>211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25" t="s">
        <v>83</v>
      </c>
      <c r="BK303" s="216">
        <f>ROUND(I303*H303,2)</f>
        <v>0</v>
      </c>
      <c r="BL303" s="25" t="s">
        <v>309</v>
      </c>
      <c r="BM303" s="25" t="s">
        <v>2575</v>
      </c>
    </row>
    <row r="304" spans="2:65" s="13" customFormat="1" ht="13.5">
      <c r="B304" s="229"/>
      <c r="C304" s="230"/>
      <c r="D304" s="219" t="s">
        <v>219</v>
      </c>
      <c r="E304" s="231" t="s">
        <v>21</v>
      </c>
      <c r="F304" s="232" t="s">
        <v>2576</v>
      </c>
      <c r="G304" s="230"/>
      <c r="H304" s="233">
        <v>2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219</v>
      </c>
      <c r="AU304" s="239" t="s">
        <v>85</v>
      </c>
      <c r="AV304" s="13" t="s">
        <v>85</v>
      </c>
      <c r="AW304" s="13" t="s">
        <v>39</v>
      </c>
      <c r="AX304" s="13" t="s">
        <v>76</v>
      </c>
      <c r="AY304" s="239" t="s">
        <v>211</v>
      </c>
    </row>
    <row r="305" spans="2:65" s="13" customFormat="1" ht="13.5">
      <c r="B305" s="229"/>
      <c r="C305" s="230"/>
      <c r="D305" s="219" t="s">
        <v>219</v>
      </c>
      <c r="E305" s="231" t="s">
        <v>21</v>
      </c>
      <c r="F305" s="232" t="s">
        <v>1322</v>
      </c>
      <c r="G305" s="230"/>
      <c r="H305" s="233">
        <v>2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219</v>
      </c>
      <c r="AU305" s="239" t="s">
        <v>85</v>
      </c>
      <c r="AV305" s="13" t="s">
        <v>85</v>
      </c>
      <c r="AW305" s="13" t="s">
        <v>39</v>
      </c>
      <c r="AX305" s="13" t="s">
        <v>76</v>
      </c>
      <c r="AY305" s="239" t="s">
        <v>211</v>
      </c>
    </row>
    <row r="306" spans="2:65" s="13" customFormat="1" ht="13.5">
      <c r="B306" s="229"/>
      <c r="C306" s="230"/>
      <c r="D306" s="219" t="s">
        <v>219</v>
      </c>
      <c r="E306" s="231" t="s">
        <v>21</v>
      </c>
      <c r="F306" s="232" t="s">
        <v>1323</v>
      </c>
      <c r="G306" s="230"/>
      <c r="H306" s="233">
        <v>2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219</v>
      </c>
      <c r="AU306" s="239" t="s">
        <v>85</v>
      </c>
      <c r="AV306" s="13" t="s">
        <v>85</v>
      </c>
      <c r="AW306" s="13" t="s">
        <v>39</v>
      </c>
      <c r="AX306" s="13" t="s">
        <v>76</v>
      </c>
      <c r="AY306" s="239" t="s">
        <v>211</v>
      </c>
    </row>
    <row r="307" spans="2:65" s="13" customFormat="1" ht="13.5">
      <c r="B307" s="229"/>
      <c r="C307" s="230"/>
      <c r="D307" s="219" t="s">
        <v>219</v>
      </c>
      <c r="E307" s="231" t="s">
        <v>21</v>
      </c>
      <c r="F307" s="232" t="s">
        <v>1324</v>
      </c>
      <c r="G307" s="230"/>
      <c r="H307" s="233">
        <v>2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219</v>
      </c>
      <c r="AU307" s="239" t="s">
        <v>85</v>
      </c>
      <c r="AV307" s="13" t="s">
        <v>85</v>
      </c>
      <c r="AW307" s="13" t="s">
        <v>39</v>
      </c>
      <c r="AX307" s="13" t="s">
        <v>76</v>
      </c>
      <c r="AY307" s="239" t="s">
        <v>211</v>
      </c>
    </row>
    <row r="308" spans="2:65" s="13" customFormat="1" ht="13.5">
      <c r="B308" s="229"/>
      <c r="C308" s="230"/>
      <c r="D308" s="219" t="s">
        <v>219</v>
      </c>
      <c r="E308" s="231" t="s">
        <v>21</v>
      </c>
      <c r="F308" s="232" t="s">
        <v>1325</v>
      </c>
      <c r="G308" s="230"/>
      <c r="H308" s="233">
        <v>2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AT308" s="239" t="s">
        <v>219</v>
      </c>
      <c r="AU308" s="239" t="s">
        <v>85</v>
      </c>
      <c r="AV308" s="13" t="s">
        <v>85</v>
      </c>
      <c r="AW308" s="13" t="s">
        <v>39</v>
      </c>
      <c r="AX308" s="13" t="s">
        <v>76</v>
      </c>
      <c r="AY308" s="239" t="s">
        <v>211</v>
      </c>
    </row>
    <row r="309" spans="2:65" s="15" customFormat="1" ht="13.5">
      <c r="B309" s="251"/>
      <c r="C309" s="252"/>
      <c r="D309" s="262" t="s">
        <v>219</v>
      </c>
      <c r="E309" s="263" t="s">
        <v>21</v>
      </c>
      <c r="F309" s="264" t="s">
        <v>226</v>
      </c>
      <c r="G309" s="252"/>
      <c r="H309" s="265">
        <v>10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AT309" s="261" t="s">
        <v>219</v>
      </c>
      <c r="AU309" s="261" t="s">
        <v>85</v>
      </c>
      <c r="AV309" s="15" t="s">
        <v>100</v>
      </c>
      <c r="AW309" s="15" t="s">
        <v>39</v>
      </c>
      <c r="AX309" s="15" t="s">
        <v>83</v>
      </c>
      <c r="AY309" s="261" t="s">
        <v>211</v>
      </c>
    </row>
    <row r="310" spans="2:65" s="1" customFormat="1" ht="31.5" customHeight="1">
      <c r="B310" s="42"/>
      <c r="C310" s="205" t="s">
        <v>517</v>
      </c>
      <c r="D310" s="205" t="s">
        <v>213</v>
      </c>
      <c r="E310" s="206" t="s">
        <v>1329</v>
      </c>
      <c r="F310" s="207" t="s">
        <v>1330</v>
      </c>
      <c r="G310" s="208" t="s">
        <v>1276</v>
      </c>
      <c r="H310" s="209">
        <v>2</v>
      </c>
      <c r="I310" s="210"/>
      <c r="J310" s="211">
        <f>ROUND(I310*H310,2)</f>
        <v>0</v>
      </c>
      <c r="K310" s="207" t="s">
        <v>217</v>
      </c>
      <c r="L310" s="62"/>
      <c r="M310" s="212" t="s">
        <v>21</v>
      </c>
      <c r="N310" s="213" t="s">
        <v>47</v>
      </c>
      <c r="O310" s="43"/>
      <c r="P310" s="214">
        <f>O310*H310</f>
        <v>0</v>
      </c>
      <c r="Q310" s="214">
        <v>2.8139999999999998E-2</v>
      </c>
      <c r="R310" s="214">
        <f>Q310*H310</f>
        <v>5.6279999999999997E-2</v>
      </c>
      <c r="S310" s="214">
        <v>0</v>
      </c>
      <c r="T310" s="215">
        <f>S310*H310</f>
        <v>0</v>
      </c>
      <c r="AR310" s="25" t="s">
        <v>309</v>
      </c>
      <c r="AT310" s="25" t="s">
        <v>213</v>
      </c>
      <c r="AU310" s="25" t="s">
        <v>85</v>
      </c>
      <c r="AY310" s="25" t="s">
        <v>211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25" t="s">
        <v>83</v>
      </c>
      <c r="BK310" s="216">
        <f>ROUND(I310*H310,2)</f>
        <v>0</v>
      </c>
      <c r="BL310" s="25" t="s">
        <v>309</v>
      </c>
      <c r="BM310" s="25" t="s">
        <v>2577</v>
      </c>
    </row>
    <row r="311" spans="2:65" s="13" customFormat="1" ht="13.5">
      <c r="B311" s="229"/>
      <c r="C311" s="230"/>
      <c r="D311" s="219" t="s">
        <v>219</v>
      </c>
      <c r="E311" s="231" t="s">
        <v>21</v>
      </c>
      <c r="F311" s="232" t="s">
        <v>2187</v>
      </c>
      <c r="G311" s="230"/>
      <c r="H311" s="233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219</v>
      </c>
      <c r="AU311" s="239" t="s">
        <v>85</v>
      </c>
      <c r="AV311" s="13" t="s">
        <v>85</v>
      </c>
      <c r="AW311" s="13" t="s">
        <v>39</v>
      </c>
      <c r="AX311" s="13" t="s">
        <v>76</v>
      </c>
      <c r="AY311" s="239" t="s">
        <v>211</v>
      </c>
    </row>
    <row r="312" spans="2:65" s="13" customFormat="1" ht="13.5">
      <c r="B312" s="229"/>
      <c r="C312" s="230"/>
      <c r="D312" s="219" t="s">
        <v>219</v>
      </c>
      <c r="E312" s="231" t="s">
        <v>21</v>
      </c>
      <c r="F312" s="232" t="s">
        <v>2191</v>
      </c>
      <c r="G312" s="230"/>
      <c r="H312" s="233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AT312" s="239" t="s">
        <v>219</v>
      </c>
      <c r="AU312" s="239" t="s">
        <v>85</v>
      </c>
      <c r="AV312" s="13" t="s">
        <v>85</v>
      </c>
      <c r="AW312" s="13" t="s">
        <v>39</v>
      </c>
      <c r="AX312" s="13" t="s">
        <v>76</v>
      </c>
      <c r="AY312" s="239" t="s">
        <v>211</v>
      </c>
    </row>
    <row r="313" spans="2:65" s="15" customFormat="1" ht="13.5">
      <c r="B313" s="251"/>
      <c r="C313" s="252"/>
      <c r="D313" s="262" t="s">
        <v>219</v>
      </c>
      <c r="E313" s="263" t="s">
        <v>21</v>
      </c>
      <c r="F313" s="264" t="s">
        <v>226</v>
      </c>
      <c r="G313" s="252"/>
      <c r="H313" s="265">
        <v>2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AT313" s="261" t="s">
        <v>219</v>
      </c>
      <c r="AU313" s="261" t="s">
        <v>85</v>
      </c>
      <c r="AV313" s="15" t="s">
        <v>100</v>
      </c>
      <c r="AW313" s="15" t="s">
        <v>39</v>
      </c>
      <c r="AX313" s="15" t="s">
        <v>83</v>
      </c>
      <c r="AY313" s="261" t="s">
        <v>211</v>
      </c>
    </row>
    <row r="314" spans="2:65" s="1" customFormat="1" ht="31.5" customHeight="1">
      <c r="B314" s="42"/>
      <c r="C314" s="205" t="s">
        <v>521</v>
      </c>
      <c r="D314" s="205" t="s">
        <v>213</v>
      </c>
      <c r="E314" s="206" t="s">
        <v>1334</v>
      </c>
      <c r="F314" s="207" t="s">
        <v>1335</v>
      </c>
      <c r="G314" s="208" t="s">
        <v>611</v>
      </c>
      <c r="H314" s="209">
        <v>110</v>
      </c>
      <c r="I314" s="210"/>
      <c r="J314" s="211">
        <f>ROUND(I314*H314,2)</f>
        <v>0</v>
      </c>
      <c r="K314" s="207" t="s">
        <v>217</v>
      </c>
      <c r="L314" s="62"/>
      <c r="M314" s="212" t="s">
        <v>21</v>
      </c>
      <c r="N314" s="213" t="s">
        <v>47</v>
      </c>
      <c r="O314" s="43"/>
      <c r="P314" s="214">
        <f>O314*H314</f>
        <v>0</v>
      </c>
      <c r="Q314" s="214">
        <v>4.0000000000000002E-4</v>
      </c>
      <c r="R314" s="214">
        <f>Q314*H314</f>
        <v>4.4000000000000004E-2</v>
      </c>
      <c r="S314" s="214">
        <v>0</v>
      </c>
      <c r="T314" s="215">
        <f>S314*H314</f>
        <v>0</v>
      </c>
      <c r="AR314" s="25" t="s">
        <v>309</v>
      </c>
      <c r="AT314" s="25" t="s">
        <v>213</v>
      </c>
      <c r="AU314" s="25" t="s">
        <v>85</v>
      </c>
      <c r="AY314" s="25" t="s">
        <v>211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25" t="s">
        <v>83</v>
      </c>
      <c r="BK314" s="216">
        <f>ROUND(I314*H314,2)</f>
        <v>0</v>
      </c>
      <c r="BL314" s="25" t="s">
        <v>309</v>
      </c>
      <c r="BM314" s="25" t="s">
        <v>2578</v>
      </c>
    </row>
    <row r="315" spans="2:65" s="13" customFormat="1" ht="13.5">
      <c r="B315" s="229"/>
      <c r="C315" s="230"/>
      <c r="D315" s="219" t="s">
        <v>219</v>
      </c>
      <c r="E315" s="231" t="s">
        <v>21</v>
      </c>
      <c r="F315" s="232" t="s">
        <v>2579</v>
      </c>
      <c r="G315" s="230"/>
      <c r="H315" s="233">
        <v>110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219</v>
      </c>
      <c r="AU315" s="239" t="s">
        <v>85</v>
      </c>
      <c r="AV315" s="13" t="s">
        <v>85</v>
      </c>
      <c r="AW315" s="13" t="s">
        <v>39</v>
      </c>
      <c r="AX315" s="13" t="s">
        <v>76</v>
      </c>
      <c r="AY315" s="239" t="s">
        <v>211</v>
      </c>
    </row>
    <row r="316" spans="2:65" s="15" customFormat="1" ht="13.5">
      <c r="B316" s="251"/>
      <c r="C316" s="252"/>
      <c r="D316" s="262" t="s">
        <v>219</v>
      </c>
      <c r="E316" s="263" t="s">
        <v>21</v>
      </c>
      <c r="F316" s="264" t="s">
        <v>226</v>
      </c>
      <c r="G316" s="252"/>
      <c r="H316" s="265">
        <v>110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AT316" s="261" t="s">
        <v>219</v>
      </c>
      <c r="AU316" s="261" t="s">
        <v>85</v>
      </c>
      <c r="AV316" s="15" t="s">
        <v>100</v>
      </c>
      <c r="AW316" s="15" t="s">
        <v>39</v>
      </c>
      <c r="AX316" s="15" t="s">
        <v>83</v>
      </c>
      <c r="AY316" s="261" t="s">
        <v>211</v>
      </c>
    </row>
    <row r="317" spans="2:65" s="1" customFormat="1" ht="31.5" customHeight="1">
      <c r="B317" s="42"/>
      <c r="C317" s="205" t="s">
        <v>525</v>
      </c>
      <c r="D317" s="205" t="s">
        <v>213</v>
      </c>
      <c r="E317" s="206" t="s">
        <v>1339</v>
      </c>
      <c r="F317" s="207" t="s">
        <v>1340</v>
      </c>
      <c r="G317" s="208" t="s">
        <v>611</v>
      </c>
      <c r="H317" s="209">
        <v>110</v>
      </c>
      <c r="I317" s="210"/>
      <c r="J317" s="211">
        <f>ROUND(I317*H317,2)</f>
        <v>0</v>
      </c>
      <c r="K317" s="207" t="s">
        <v>217</v>
      </c>
      <c r="L317" s="62"/>
      <c r="M317" s="212" t="s">
        <v>21</v>
      </c>
      <c r="N317" s="213" t="s">
        <v>47</v>
      </c>
      <c r="O317" s="43"/>
      <c r="P317" s="214">
        <f>O317*H317</f>
        <v>0</v>
      </c>
      <c r="Q317" s="214">
        <v>1.0000000000000001E-5</v>
      </c>
      <c r="R317" s="214">
        <f>Q317*H317</f>
        <v>1.1000000000000001E-3</v>
      </c>
      <c r="S317" s="214">
        <v>0</v>
      </c>
      <c r="T317" s="215">
        <f>S317*H317</f>
        <v>0</v>
      </c>
      <c r="AR317" s="25" t="s">
        <v>309</v>
      </c>
      <c r="AT317" s="25" t="s">
        <v>213</v>
      </c>
      <c r="AU317" s="25" t="s">
        <v>85</v>
      </c>
      <c r="AY317" s="25" t="s">
        <v>211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25" t="s">
        <v>83</v>
      </c>
      <c r="BK317" s="216">
        <f>ROUND(I317*H317,2)</f>
        <v>0</v>
      </c>
      <c r="BL317" s="25" t="s">
        <v>309</v>
      </c>
      <c r="BM317" s="25" t="s">
        <v>2580</v>
      </c>
    </row>
    <row r="318" spans="2:65" s="13" customFormat="1" ht="13.5">
      <c r="B318" s="229"/>
      <c r="C318" s="230"/>
      <c r="D318" s="219" t="s">
        <v>219</v>
      </c>
      <c r="E318" s="231" t="s">
        <v>21</v>
      </c>
      <c r="F318" s="232" t="s">
        <v>2579</v>
      </c>
      <c r="G318" s="230"/>
      <c r="H318" s="233">
        <v>110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AT318" s="239" t="s">
        <v>219</v>
      </c>
      <c r="AU318" s="239" t="s">
        <v>85</v>
      </c>
      <c r="AV318" s="13" t="s">
        <v>85</v>
      </c>
      <c r="AW318" s="13" t="s">
        <v>39</v>
      </c>
      <c r="AX318" s="13" t="s">
        <v>76</v>
      </c>
      <c r="AY318" s="239" t="s">
        <v>211</v>
      </c>
    </row>
    <row r="319" spans="2:65" s="15" customFormat="1" ht="13.5">
      <c r="B319" s="251"/>
      <c r="C319" s="252"/>
      <c r="D319" s="262" t="s">
        <v>219</v>
      </c>
      <c r="E319" s="263" t="s">
        <v>21</v>
      </c>
      <c r="F319" s="264" t="s">
        <v>226</v>
      </c>
      <c r="G319" s="252"/>
      <c r="H319" s="265">
        <v>110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AT319" s="261" t="s">
        <v>219</v>
      </c>
      <c r="AU319" s="261" t="s">
        <v>85</v>
      </c>
      <c r="AV319" s="15" t="s">
        <v>100</v>
      </c>
      <c r="AW319" s="15" t="s">
        <v>39</v>
      </c>
      <c r="AX319" s="15" t="s">
        <v>83</v>
      </c>
      <c r="AY319" s="261" t="s">
        <v>211</v>
      </c>
    </row>
    <row r="320" spans="2:65" s="1" customFormat="1" ht="31.5" customHeight="1">
      <c r="B320" s="42"/>
      <c r="C320" s="205" t="s">
        <v>530</v>
      </c>
      <c r="D320" s="205" t="s">
        <v>213</v>
      </c>
      <c r="E320" s="206" t="s">
        <v>1343</v>
      </c>
      <c r="F320" s="207" t="s">
        <v>1344</v>
      </c>
      <c r="G320" s="208" t="s">
        <v>245</v>
      </c>
      <c r="H320" s="209">
        <v>0.12</v>
      </c>
      <c r="I320" s="210"/>
      <c r="J320" s="211">
        <f>ROUND(I320*H320,2)</f>
        <v>0</v>
      </c>
      <c r="K320" s="207" t="s">
        <v>217</v>
      </c>
      <c r="L320" s="62"/>
      <c r="M320" s="212" t="s">
        <v>21</v>
      </c>
      <c r="N320" s="213" t="s">
        <v>47</v>
      </c>
      <c r="O320" s="43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AR320" s="25" t="s">
        <v>309</v>
      </c>
      <c r="AT320" s="25" t="s">
        <v>213</v>
      </c>
      <c r="AU320" s="25" t="s">
        <v>85</v>
      </c>
      <c r="AY320" s="25" t="s">
        <v>211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25" t="s">
        <v>83</v>
      </c>
      <c r="BK320" s="216">
        <f>ROUND(I320*H320,2)</f>
        <v>0</v>
      </c>
      <c r="BL320" s="25" t="s">
        <v>309</v>
      </c>
      <c r="BM320" s="25" t="s">
        <v>2581</v>
      </c>
    </row>
    <row r="321" spans="2:65" s="1" customFormat="1" ht="22.5" customHeight="1">
      <c r="B321" s="42"/>
      <c r="C321" s="205" t="s">
        <v>536</v>
      </c>
      <c r="D321" s="205" t="s">
        <v>213</v>
      </c>
      <c r="E321" s="206" t="s">
        <v>1172</v>
      </c>
      <c r="F321" s="207" t="s">
        <v>1093</v>
      </c>
      <c r="G321" s="208" t="s">
        <v>553</v>
      </c>
      <c r="H321" s="209">
        <v>1</v>
      </c>
      <c r="I321" s="210"/>
      <c r="J321" s="211">
        <f>ROUND(I321*H321,2)</f>
        <v>0</v>
      </c>
      <c r="K321" s="207" t="s">
        <v>21</v>
      </c>
      <c r="L321" s="62"/>
      <c r="M321" s="212" t="s">
        <v>21</v>
      </c>
      <c r="N321" s="213" t="s">
        <v>47</v>
      </c>
      <c r="O321" s="43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AR321" s="25" t="s">
        <v>309</v>
      </c>
      <c r="AT321" s="25" t="s">
        <v>213</v>
      </c>
      <c r="AU321" s="25" t="s">
        <v>85</v>
      </c>
      <c r="AY321" s="25" t="s">
        <v>211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25" t="s">
        <v>83</v>
      </c>
      <c r="BK321" s="216">
        <f>ROUND(I321*H321,2)</f>
        <v>0</v>
      </c>
      <c r="BL321" s="25" t="s">
        <v>309</v>
      </c>
      <c r="BM321" s="25" t="s">
        <v>2582</v>
      </c>
    </row>
    <row r="322" spans="2:65" s="1" customFormat="1" ht="31.5" customHeight="1">
      <c r="B322" s="42"/>
      <c r="C322" s="205" t="s">
        <v>540</v>
      </c>
      <c r="D322" s="205" t="s">
        <v>213</v>
      </c>
      <c r="E322" s="206" t="s">
        <v>1347</v>
      </c>
      <c r="F322" s="207" t="s">
        <v>1348</v>
      </c>
      <c r="G322" s="208" t="s">
        <v>245</v>
      </c>
      <c r="H322" s="209">
        <v>0.252</v>
      </c>
      <c r="I322" s="210"/>
      <c r="J322" s="211">
        <f>ROUND(I322*H322,2)</f>
        <v>0</v>
      </c>
      <c r="K322" s="207" t="s">
        <v>217</v>
      </c>
      <c r="L322" s="62"/>
      <c r="M322" s="212" t="s">
        <v>21</v>
      </c>
      <c r="N322" s="213" t="s">
        <v>47</v>
      </c>
      <c r="O322" s="43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AR322" s="25" t="s">
        <v>309</v>
      </c>
      <c r="AT322" s="25" t="s">
        <v>213</v>
      </c>
      <c r="AU322" s="25" t="s">
        <v>85</v>
      </c>
      <c r="AY322" s="25" t="s">
        <v>211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25" t="s">
        <v>83</v>
      </c>
      <c r="BK322" s="216">
        <f>ROUND(I322*H322,2)</f>
        <v>0</v>
      </c>
      <c r="BL322" s="25" t="s">
        <v>309</v>
      </c>
      <c r="BM322" s="25" t="s">
        <v>2583</v>
      </c>
    </row>
    <row r="323" spans="2:65" s="1" customFormat="1" ht="44.25" customHeight="1">
      <c r="B323" s="42"/>
      <c r="C323" s="205" t="s">
        <v>544</v>
      </c>
      <c r="D323" s="205" t="s">
        <v>213</v>
      </c>
      <c r="E323" s="206" t="s">
        <v>2584</v>
      </c>
      <c r="F323" s="207" t="s">
        <v>2585</v>
      </c>
      <c r="G323" s="208" t="s">
        <v>245</v>
      </c>
      <c r="H323" s="209">
        <v>0.252</v>
      </c>
      <c r="I323" s="210"/>
      <c r="J323" s="211">
        <f>ROUND(I323*H323,2)</f>
        <v>0</v>
      </c>
      <c r="K323" s="207" t="s">
        <v>217</v>
      </c>
      <c r="L323" s="62"/>
      <c r="M323" s="212" t="s">
        <v>21</v>
      </c>
      <c r="N323" s="213" t="s">
        <v>47</v>
      </c>
      <c r="O323" s="43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AR323" s="25" t="s">
        <v>309</v>
      </c>
      <c r="AT323" s="25" t="s">
        <v>213</v>
      </c>
      <c r="AU323" s="25" t="s">
        <v>85</v>
      </c>
      <c r="AY323" s="25" t="s">
        <v>211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25" t="s">
        <v>83</v>
      </c>
      <c r="BK323" s="216">
        <f>ROUND(I323*H323,2)</f>
        <v>0</v>
      </c>
      <c r="BL323" s="25" t="s">
        <v>309</v>
      </c>
      <c r="BM323" s="25" t="s">
        <v>2586</v>
      </c>
    </row>
    <row r="324" spans="2:65" s="11" customFormat="1" ht="29.85" customHeight="1">
      <c r="B324" s="188"/>
      <c r="C324" s="189"/>
      <c r="D324" s="202" t="s">
        <v>75</v>
      </c>
      <c r="E324" s="203" t="s">
        <v>1350</v>
      </c>
      <c r="F324" s="203" t="s">
        <v>1351</v>
      </c>
      <c r="G324" s="189"/>
      <c r="H324" s="189"/>
      <c r="I324" s="192"/>
      <c r="J324" s="204">
        <f>BK324</f>
        <v>0</v>
      </c>
      <c r="K324" s="189"/>
      <c r="L324" s="194"/>
      <c r="M324" s="195"/>
      <c r="N324" s="196"/>
      <c r="O324" s="196"/>
      <c r="P324" s="197">
        <f>SUM(P325:P457)</f>
        <v>0</v>
      </c>
      <c r="Q324" s="196"/>
      <c r="R324" s="197">
        <f>SUM(R325:R457)</f>
        <v>0.61870999999999998</v>
      </c>
      <c r="S324" s="196"/>
      <c r="T324" s="198">
        <f>SUM(T325:T457)</f>
        <v>3.8475300000000003</v>
      </c>
      <c r="AR324" s="199" t="s">
        <v>85</v>
      </c>
      <c r="AT324" s="200" t="s">
        <v>75</v>
      </c>
      <c r="AU324" s="200" t="s">
        <v>83</v>
      </c>
      <c r="AY324" s="199" t="s">
        <v>211</v>
      </c>
      <c r="BK324" s="201">
        <f>SUM(BK325:BK457)</f>
        <v>0</v>
      </c>
    </row>
    <row r="325" spans="2:65" s="1" customFormat="1" ht="22.5" customHeight="1">
      <c r="B325" s="42"/>
      <c r="C325" s="205" t="s">
        <v>550</v>
      </c>
      <c r="D325" s="205" t="s">
        <v>213</v>
      </c>
      <c r="E325" s="206" t="s">
        <v>2587</v>
      </c>
      <c r="F325" s="207" t="s">
        <v>2588</v>
      </c>
      <c r="G325" s="208" t="s">
        <v>1276</v>
      </c>
      <c r="H325" s="209">
        <v>6</v>
      </c>
      <c r="I325" s="210"/>
      <c r="J325" s="211">
        <f>ROUND(I325*H325,2)</f>
        <v>0</v>
      </c>
      <c r="K325" s="207" t="s">
        <v>217</v>
      </c>
      <c r="L325" s="62"/>
      <c r="M325" s="212" t="s">
        <v>21</v>
      </c>
      <c r="N325" s="213" t="s">
        <v>47</v>
      </c>
      <c r="O325" s="43"/>
      <c r="P325" s="214">
        <f>O325*H325</f>
        <v>0</v>
      </c>
      <c r="Q325" s="214">
        <v>0</v>
      </c>
      <c r="R325" s="214">
        <f>Q325*H325</f>
        <v>0</v>
      </c>
      <c r="S325" s="214">
        <v>1.933E-2</v>
      </c>
      <c r="T325" s="215">
        <f>S325*H325</f>
        <v>0.11598</v>
      </c>
      <c r="AR325" s="25" t="s">
        <v>309</v>
      </c>
      <c r="AT325" s="25" t="s">
        <v>213</v>
      </c>
      <c r="AU325" s="25" t="s">
        <v>85</v>
      </c>
      <c r="AY325" s="25" t="s">
        <v>211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25" t="s">
        <v>83</v>
      </c>
      <c r="BK325" s="216">
        <f>ROUND(I325*H325,2)</f>
        <v>0</v>
      </c>
      <c r="BL325" s="25" t="s">
        <v>309</v>
      </c>
      <c r="BM325" s="25" t="s">
        <v>2589</v>
      </c>
    </row>
    <row r="326" spans="2:65" s="12" customFormat="1" ht="13.5">
      <c r="B326" s="217"/>
      <c r="C326" s="218"/>
      <c r="D326" s="219" t="s">
        <v>219</v>
      </c>
      <c r="E326" s="220" t="s">
        <v>21</v>
      </c>
      <c r="F326" s="221" t="s">
        <v>2590</v>
      </c>
      <c r="G326" s="218"/>
      <c r="H326" s="222" t="s">
        <v>21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219</v>
      </c>
      <c r="AU326" s="228" t="s">
        <v>85</v>
      </c>
      <c r="AV326" s="12" t="s">
        <v>83</v>
      </c>
      <c r="AW326" s="12" t="s">
        <v>39</v>
      </c>
      <c r="AX326" s="12" t="s">
        <v>76</v>
      </c>
      <c r="AY326" s="228" t="s">
        <v>211</v>
      </c>
    </row>
    <row r="327" spans="2:65" s="13" customFormat="1" ht="13.5">
      <c r="B327" s="229"/>
      <c r="C327" s="230"/>
      <c r="D327" s="219" t="s">
        <v>219</v>
      </c>
      <c r="E327" s="231" t="s">
        <v>21</v>
      </c>
      <c r="F327" s="232" t="s">
        <v>2591</v>
      </c>
      <c r="G327" s="230"/>
      <c r="H327" s="233">
        <v>5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219</v>
      </c>
      <c r="AU327" s="239" t="s">
        <v>85</v>
      </c>
      <c r="AV327" s="13" t="s">
        <v>85</v>
      </c>
      <c r="AW327" s="13" t="s">
        <v>39</v>
      </c>
      <c r="AX327" s="13" t="s">
        <v>76</v>
      </c>
      <c r="AY327" s="239" t="s">
        <v>211</v>
      </c>
    </row>
    <row r="328" spans="2:65" s="14" customFormat="1" ht="13.5">
      <c r="B328" s="240"/>
      <c r="C328" s="241"/>
      <c r="D328" s="219" t="s">
        <v>219</v>
      </c>
      <c r="E328" s="242" t="s">
        <v>21</v>
      </c>
      <c r="F328" s="243" t="s">
        <v>222</v>
      </c>
      <c r="G328" s="241"/>
      <c r="H328" s="244">
        <v>5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219</v>
      </c>
      <c r="AU328" s="250" t="s">
        <v>85</v>
      </c>
      <c r="AV328" s="14" t="s">
        <v>93</v>
      </c>
      <c r="AW328" s="14" t="s">
        <v>39</v>
      </c>
      <c r="AX328" s="14" t="s">
        <v>76</v>
      </c>
      <c r="AY328" s="250" t="s">
        <v>211</v>
      </c>
    </row>
    <row r="329" spans="2:65" s="12" customFormat="1" ht="13.5">
      <c r="B329" s="217"/>
      <c r="C329" s="218"/>
      <c r="D329" s="219" t="s">
        <v>219</v>
      </c>
      <c r="E329" s="220" t="s">
        <v>21</v>
      </c>
      <c r="F329" s="221" t="s">
        <v>2592</v>
      </c>
      <c r="G329" s="218"/>
      <c r="H329" s="222" t="s">
        <v>21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219</v>
      </c>
      <c r="AU329" s="228" t="s">
        <v>85</v>
      </c>
      <c r="AV329" s="12" t="s">
        <v>83</v>
      </c>
      <c r="AW329" s="12" t="s">
        <v>39</v>
      </c>
      <c r="AX329" s="12" t="s">
        <v>76</v>
      </c>
      <c r="AY329" s="228" t="s">
        <v>211</v>
      </c>
    </row>
    <row r="330" spans="2:65" s="13" customFormat="1" ht="13.5">
      <c r="B330" s="229"/>
      <c r="C330" s="230"/>
      <c r="D330" s="219" t="s">
        <v>219</v>
      </c>
      <c r="E330" s="231" t="s">
        <v>21</v>
      </c>
      <c r="F330" s="232" t="s">
        <v>2593</v>
      </c>
      <c r="G330" s="230"/>
      <c r="H330" s="233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219</v>
      </c>
      <c r="AU330" s="239" t="s">
        <v>85</v>
      </c>
      <c r="AV330" s="13" t="s">
        <v>85</v>
      </c>
      <c r="AW330" s="13" t="s">
        <v>39</v>
      </c>
      <c r="AX330" s="13" t="s">
        <v>76</v>
      </c>
      <c r="AY330" s="239" t="s">
        <v>211</v>
      </c>
    </row>
    <row r="331" spans="2:65" s="14" customFormat="1" ht="13.5">
      <c r="B331" s="240"/>
      <c r="C331" s="241"/>
      <c r="D331" s="219" t="s">
        <v>219</v>
      </c>
      <c r="E331" s="242" t="s">
        <v>21</v>
      </c>
      <c r="F331" s="243" t="s">
        <v>222</v>
      </c>
      <c r="G331" s="241"/>
      <c r="H331" s="244">
        <v>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AT331" s="250" t="s">
        <v>219</v>
      </c>
      <c r="AU331" s="250" t="s">
        <v>85</v>
      </c>
      <c r="AV331" s="14" t="s">
        <v>93</v>
      </c>
      <c r="AW331" s="14" t="s">
        <v>39</v>
      </c>
      <c r="AX331" s="14" t="s">
        <v>76</v>
      </c>
      <c r="AY331" s="250" t="s">
        <v>211</v>
      </c>
    </row>
    <row r="332" spans="2:65" s="15" customFormat="1" ht="13.5">
      <c r="B332" s="251"/>
      <c r="C332" s="252"/>
      <c r="D332" s="262" t="s">
        <v>219</v>
      </c>
      <c r="E332" s="263" t="s">
        <v>21</v>
      </c>
      <c r="F332" s="264" t="s">
        <v>226</v>
      </c>
      <c r="G332" s="252"/>
      <c r="H332" s="265">
        <v>6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AT332" s="261" t="s">
        <v>219</v>
      </c>
      <c r="AU332" s="261" t="s">
        <v>85</v>
      </c>
      <c r="AV332" s="15" t="s">
        <v>100</v>
      </c>
      <c r="AW332" s="15" t="s">
        <v>39</v>
      </c>
      <c r="AX332" s="15" t="s">
        <v>83</v>
      </c>
      <c r="AY332" s="261" t="s">
        <v>211</v>
      </c>
    </row>
    <row r="333" spans="2:65" s="1" customFormat="1" ht="22.5" customHeight="1">
      <c r="B333" s="42"/>
      <c r="C333" s="205" t="s">
        <v>558</v>
      </c>
      <c r="D333" s="205" t="s">
        <v>213</v>
      </c>
      <c r="E333" s="206" t="s">
        <v>1353</v>
      </c>
      <c r="F333" s="207" t="s">
        <v>1354</v>
      </c>
      <c r="G333" s="208" t="s">
        <v>1276</v>
      </c>
      <c r="H333" s="209">
        <v>2</v>
      </c>
      <c r="I333" s="210"/>
      <c r="J333" s="211">
        <f>ROUND(I333*H333,2)</f>
        <v>0</v>
      </c>
      <c r="K333" s="207" t="s">
        <v>217</v>
      </c>
      <c r="L333" s="62"/>
      <c r="M333" s="212" t="s">
        <v>21</v>
      </c>
      <c r="N333" s="213" t="s">
        <v>47</v>
      </c>
      <c r="O333" s="43"/>
      <c r="P333" s="214">
        <f>O333*H333</f>
        <v>0</v>
      </c>
      <c r="Q333" s="214">
        <v>0</v>
      </c>
      <c r="R333" s="214">
        <f>Q333*H333</f>
        <v>0</v>
      </c>
      <c r="S333" s="214">
        <v>3.4200000000000001E-2</v>
      </c>
      <c r="T333" s="215">
        <f>S333*H333</f>
        <v>6.8400000000000002E-2</v>
      </c>
      <c r="AR333" s="25" t="s">
        <v>309</v>
      </c>
      <c r="AT333" s="25" t="s">
        <v>213</v>
      </c>
      <c r="AU333" s="25" t="s">
        <v>85</v>
      </c>
      <c r="AY333" s="25" t="s">
        <v>211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25" t="s">
        <v>83</v>
      </c>
      <c r="BK333" s="216">
        <f>ROUND(I333*H333,2)</f>
        <v>0</v>
      </c>
      <c r="BL333" s="25" t="s">
        <v>309</v>
      </c>
      <c r="BM333" s="25" t="s">
        <v>2594</v>
      </c>
    </row>
    <row r="334" spans="2:65" s="12" customFormat="1" ht="13.5">
      <c r="B334" s="217"/>
      <c r="C334" s="218"/>
      <c r="D334" s="219" t="s">
        <v>219</v>
      </c>
      <c r="E334" s="220" t="s">
        <v>21</v>
      </c>
      <c r="F334" s="221" t="s">
        <v>1356</v>
      </c>
      <c r="G334" s="218"/>
      <c r="H334" s="222" t="s">
        <v>21</v>
      </c>
      <c r="I334" s="223"/>
      <c r="J334" s="218"/>
      <c r="K334" s="218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219</v>
      </c>
      <c r="AU334" s="228" t="s">
        <v>85</v>
      </c>
      <c r="AV334" s="12" t="s">
        <v>83</v>
      </c>
      <c r="AW334" s="12" t="s">
        <v>39</v>
      </c>
      <c r="AX334" s="12" t="s">
        <v>76</v>
      </c>
      <c r="AY334" s="228" t="s">
        <v>211</v>
      </c>
    </row>
    <row r="335" spans="2:65" s="13" customFormat="1" ht="13.5">
      <c r="B335" s="229"/>
      <c r="C335" s="230"/>
      <c r="D335" s="219" t="s">
        <v>219</v>
      </c>
      <c r="E335" s="231" t="s">
        <v>21</v>
      </c>
      <c r="F335" s="232" t="s">
        <v>2189</v>
      </c>
      <c r="G335" s="230"/>
      <c r="H335" s="233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219</v>
      </c>
      <c r="AU335" s="239" t="s">
        <v>85</v>
      </c>
      <c r="AV335" s="13" t="s">
        <v>85</v>
      </c>
      <c r="AW335" s="13" t="s">
        <v>39</v>
      </c>
      <c r="AX335" s="13" t="s">
        <v>76</v>
      </c>
      <c r="AY335" s="239" t="s">
        <v>211</v>
      </c>
    </row>
    <row r="336" spans="2:65" s="13" customFormat="1" ht="13.5">
      <c r="B336" s="229"/>
      <c r="C336" s="230"/>
      <c r="D336" s="219" t="s">
        <v>219</v>
      </c>
      <c r="E336" s="231" t="s">
        <v>21</v>
      </c>
      <c r="F336" s="232" t="s">
        <v>2193</v>
      </c>
      <c r="G336" s="230"/>
      <c r="H336" s="233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219</v>
      </c>
      <c r="AU336" s="239" t="s">
        <v>85</v>
      </c>
      <c r="AV336" s="13" t="s">
        <v>85</v>
      </c>
      <c r="AW336" s="13" t="s">
        <v>39</v>
      </c>
      <c r="AX336" s="13" t="s">
        <v>76</v>
      </c>
      <c r="AY336" s="239" t="s">
        <v>211</v>
      </c>
    </row>
    <row r="337" spans="2:65" s="15" customFormat="1" ht="13.5">
      <c r="B337" s="251"/>
      <c r="C337" s="252"/>
      <c r="D337" s="262" t="s">
        <v>219</v>
      </c>
      <c r="E337" s="263" t="s">
        <v>21</v>
      </c>
      <c r="F337" s="264" t="s">
        <v>226</v>
      </c>
      <c r="G337" s="252"/>
      <c r="H337" s="265">
        <v>2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AT337" s="261" t="s">
        <v>219</v>
      </c>
      <c r="AU337" s="261" t="s">
        <v>85</v>
      </c>
      <c r="AV337" s="15" t="s">
        <v>100</v>
      </c>
      <c r="AW337" s="15" t="s">
        <v>39</v>
      </c>
      <c r="AX337" s="15" t="s">
        <v>83</v>
      </c>
      <c r="AY337" s="261" t="s">
        <v>211</v>
      </c>
    </row>
    <row r="338" spans="2:65" s="1" customFormat="1" ht="22.5" customHeight="1">
      <c r="B338" s="42"/>
      <c r="C338" s="205" t="s">
        <v>563</v>
      </c>
      <c r="D338" s="205" t="s">
        <v>213</v>
      </c>
      <c r="E338" s="206" t="s">
        <v>1360</v>
      </c>
      <c r="F338" s="207" t="s">
        <v>1361</v>
      </c>
      <c r="G338" s="208" t="s">
        <v>1276</v>
      </c>
      <c r="H338" s="209">
        <v>2</v>
      </c>
      <c r="I338" s="210"/>
      <c r="J338" s="211">
        <f>ROUND(I338*H338,2)</f>
        <v>0</v>
      </c>
      <c r="K338" s="207" t="s">
        <v>217</v>
      </c>
      <c r="L338" s="62"/>
      <c r="M338" s="212" t="s">
        <v>21</v>
      </c>
      <c r="N338" s="213" t="s">
        <v>47</v>
      </c>
      <c r="O338" s="43"/>
      <c r="P338" s="214">
        <f>O338*H338</f>
        <v>0</v>
      </c>
      <c r="Q338" s="214">
        <v>2.3230000000000001E-2</v>
      </c>
      <c r="R338" s="214">
        <f>Q338*H338</f>
        <v>4.6460000000000001E-2</v>
      </c>
      <c r="S338" s="214">
        <v>0</v>
      </c>
      <c r="T338" s="215">
        <f>S338*H338</f>
        <v>0</v>
      </c>
      <c r="AR338" s="25" t="s">
        <v>309</v>
      </c>
      <c r="AT338" s="25" t="s">
        <v>213</v>
      </c>
      <c r="AU338" s="25" t="s">
        <v>85</v>
      </c>
      <c r="AY338" s="25" t="s">
        <v>211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25" t="s">
        <v>83</v>
      </c>
      <c r="BK338" s="216">
        <f>ROUND(I338*H338,2)</f>
        <v>0</v>
      </c>
      <c r="BL338" s="25" t="s">
        <v>309</v>
      </c>
      <c r="BM338" s="25" t="s">
        <v>2595</v>
      </c>
    </row>
    <row r="339" spans="2:65" s="13" customFormat="1" ht="13.5">
      <c r="B339" s="229"/>
      <c r="C339" s="230"/>
      <c r="D339" s="219" t="s">
        <v>219</v>
      </c>
      <c r="E339" s="231" t="s">
        <v>21</v>
      </c>
      <c r="F339" s="232" t="s">
        <v>1143</v>
      </c>
      <c r="G339" s="230"/>
      <c r="H339" s="233">
        <v>2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219</v>
      </c>
      <c r="AU339" s="239" t="s">
        <v>85</v>
      </c>
      <c r="AV339" s="13" t="s">
        <v>85</v>
      </c>
      <c r="AW339" s="13" t="s">
        <v>39</v>
      </c>
      <c r="AX339" s="13" t="s">
        <v>76</v>
      </c>
      <c r="AY339" s="239" t="s">
        <v>211</v>
      </c>
    </row>
    <row r="340" spans="2:65" s="15" customFormat="1" ht="13.5">
      <c r="B340" s="251"/>
      <c r="C340" s="252"/>
      <c r="D340" s="262" t="s">
        <v>219</v>
      </c>
      <c r="E340" s="263" t="s">
        <v>21</v>
      </c>
      <c r="F340" s="264" t="s">
        <v>226</v>
      </c>
      <c r="G340" s="252"/>
      <c r="H340" s="265">
        <v>2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AT340" s="261" t="s">
        <v>219</v>
      </c>
      <c r="AU340" s="261" t="s">
        <v>85</v>
      </c>
      <c r="AV340" s="15" t="s">
        <v>100</v>
      </c>
      <c r="AW340" s="15" t="s">
        <v>39</v>
      </c>
      <c r="AX340" s="15" t="s">
        <v>83</v>
      </c>
      <c r="AY340" s="261" t="s">
        <v>211</v>
      </c>
    </row>
    <row r="341" spans="2:65" s="1" customFormat="1" ht="22.5" customHeight="1">
      <c r="B341" s="42"/>
      <c r="C341" s="268" t="s">
        <v>568</v>
      </c>
      <c r="D341" s="268" t="s">
        <v>429</v>
      </c>
      <c r="E341" s="269" t="s">
        <v>1364</v>
      </c>
      <c r="F341" s="270" t="s">
        <v>1365</v>
      </c>
      <c r="G341" s="271" t="s">
        <v>275</v>
      </c>
      <c r="H341" s="272">
        <v>2</v>
      </c>
      <c r="I341" s="273"/>
      <c r="J341" s="274">
        <f>ROUND(I341*H341,2)</f>
        <v>0</v>
      </c>
      <c r="K341" s="270" t="s">
        <v>217</v>
      </c>
      <c r="L341" s="275"/>
      <c r="M341" s="276" t="s">
        <v>21</v>
      </c>
      <c r="N341" s="277" t="s">
        <v>47</v>
      </c>
      <c r="O341" s="43"/>
      <c r="P341" s="214">
        <f>O341*H341</f>
        <v>0</v>
      </c>
      <c r="Q341" s="214">
        <v>1.2999999999999999E-3</v>
      </c>
      <c r="R341" s="214">
        <f>Q341*H341</f>
        <v>2.5999999999999999E-3</v>
      </c>
      <c r="S341" s="214">
        <v>0</v>
      </c>
      <c r="T341" s="215">
        <f>S341*H341</f>
        <v>0</v>
      </c>
      <c r="AR341" s="25" t="s">
        <v>424</v>
      </c>
      <c r="AT341" s="25" t="s">
        <v>429</v>
      </c>
      <c r="AU341" s="25" t="s">
        <v>85</v>
      </c>
      <c r="AY341" s="25" t="s">
        <v>211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25" t="s">
        <v>83</v>
      </c>
      <c r="BK341" s="216">
        <f>ROUND(I341*H341,2)</f>
        <v>0</v>
      </c>
      <c r="BL341" s="25" t="s">
        <v>309</v>
      </c>
      <c r="BM341" s="25" t="s">
        <v>2596</v>
      </c>
    </row>
    <row r="342" spans="2:65" s="1" customFormat="1" ht="31.5" customHeight="1">
      <c r="B342" s="42"/>
      <c r="C342" s="205" t="s">
        <v>572</v>
      </c>
      <c r="D342" s="205" t="s">
        <v>213</v>
      </c>
      <c r="E342" s="206" t="s">
        <v>1368</v>
      </c>
      <c r="F342" s="207" t="s">
        <v>1369</v>
      </c>
      <c r="G342" s="208" t="s">
        <v>275</v>
      </c>
      <c r="H342" s="209">
        <v>6</v>
      </c>
      <c r="I342" s="210"/>
      <c r="J342" s="211">
        <f>ROUND(I342*H342,2)</f>
        <v>0</v>
      </c>
      <c r="K342" s="207" t="s">
        <v>217</v>
      </c>
      <c r="L342" s="62"/>
      <c r="M342" s="212" t="s">
        <v>21</v>
      </c>
      <c r="N342" s="213" t="s">
        <v>47</v>
      </c>
      <c r="O342" s="43"/>
      <c r="P342" s="214">
        <f>O342*H342</f>
        <v>0</v>
      </c>
      <c r="Q342" s="214">
        <v>9.3999999999999997E-4</v>
      </c>
      <c r="R342" s="214">
        <f>Q342*H342</f>
        <v>5.64E-3</v>
      </c>
      <c r="S342" s="214">
        <v>0</v>
      </c>
      <c r="T342" s="215">
        <f>S342*H342</f>
        <v>0</v>
      </c>
      <c r="AR342" s="25" t="s">
        <v>309</v>
      </c>
      <c r="AT342" s="25" t="s">
        <v>213</v>
      </c>
      <c r="AU342" s="25" t="s">
        <v>85</v>
      </c>
      <c r="AY342" s="25" t="s">
        <v>211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25" t="s">
        <v>83</v>
      </c>
      <c r="BK342" s="216">
        <f>ROUND(I342*H342,2)</f>
        <v>0</v>
      </c>
      <c r="BL342" s="25" t="s">
        <v>309</v>
      </c>
      <c r="BM342" s="25" t="s">
        <v>2597</v>
      </c>
    </row>
    <row r="343" spans="2:65" s="13" customFormat="1" ht="13.5">
      <c r="B343" s="229"/>
      <c r="C343" s="230"/>
      <c r="D343" s="219" t="s">
        <v>219</v>
      </c>
      <c r="E343" s="231" t="s">
        <v>21</v>
      </c>
      <c r="F343" s="232" t="s">
        <v>2561</v>
      </c>
      <c r="G343" s="230"/>
      <c r="H343" s="233">
        <v>5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219</v>
      </c>
      <c r="AU343" s="239" t="s">
        <v>85</v>
      </c>
      <c r="AV343" s="13" t="s">
        <v>85</v>
      </c>
      <c r="AW343" s="13" t="s">
        <v>39</v>
      </c>
      <c r="AX343" s="13" t="s">
        <v>76</v>
      </c>
      <c r="AY343" s="239" t="s">
        <v>211</v>
      </c>
    </row>
    <row r="344" spans="2:65" s="13" customFormat="1" ht="13.5">
      <c r="B344" s="229"/>
      <c r="C344" s="230"/>
      <c r="D344" s="219" t="s">
        <v>219</v>
      </c>
      <c r="E344" s="231" t="s">
        <v>21</v>
      </c>
      <c r="F344" s="232" t="s">
        <v>2493</v>
      </c>
      <c r="G344" s="230"/>
      <c r="H344" s="233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219</v>
      </c>
      <c r="AU344" s="239" t="s">
        <v>85</v>
      </c>
      <c r="AV344" s="13" t="s">
        <v>85</v>
      </c>
      <c r="AW344" s="13" t="s">
        <v>39</v>
      </c>
      <c r="AX344" s="13" t="s">
        <v>76</v>
      </c>
      <c r="AY344" s="239" t="s">
        <v>211</v>
      </c>
    </row>
    <row r="345" spans="2:65" s="15" customFormat="1" ht="13.5">
      <c r="B345" s="251"/>
      <c r="C345" s="252"/>
      <c r="D345" s="262" t="s">
        <v>219</v>
      </c>
      <c r="E345" s="263" t="s">
        <v>21</v>
      </c>
      <c r="F345" s="264" t="s">
        <v>226</v>
      </c>
      <c r="G345" s="252"/>
      <c r="H345" s="265">
        <v>6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AT345" s="261" t="s">
        <v>219</v>
      </c>
      <c r="AU345" s="261" t="s">
        <v>85</v>
      </c>
      <c r="AV345" s="15" t="s">
        <v>100</v>
      </c>
      <c r="AW345" s="15" t="s">
        <v>39</v>
      </c>
      <c r="AX345" s="15" t="s">
        <v>83</v>
      </c>
      <c r="AY345" s="261" t="s">
        <v>211</v>
      </c>
    </row>
    <row r="346" spans="2:65" s="1" customFormat="1" ht="22.5" customHeight="1">
      <c r="B346" s="42"/>
      <c r="C346" s="268" t="s">
        <v>576</v>
      </c>
      <c r="D346" s="268" t="s">
        <v>429</v>
      </c>
      <c r="E346" s="269" t="s">
        <v>1373</v>
      </c>
      <c r="F346" s="270" t="s">
        <v>1374</v>
      </c>
      <c r="G346" s="271" t="s">
        <v>275</v>
      </c>
      <c r="H346" s="272">
        <v>6</v>
      </c>
      <c r="I346" s="273"/>
      <c r="J346" s="274">
        <f>ROUND(I346*H346,2)</f>
        <v>0</v>
      </c>
      <c r="K346" s="270" t="s">
        <v>21</v>
      </c>
      <c r="L346" s="275"/>
      <c r="M346" s="276" t="s">
        <v>21</v>
      </c>
      <c r="N346" s="277" t="s">
        <v>47</v>
      </c>
      <c r="O346" s="43"/>
      <c r="P346" s="214">
        <f>O346*H346</f>
        <v>0</v>
      </c>
      <c r="Q346" s="214">
        <v>6.0000000000000001E-3</v>
      </c>
      <c r="R346" s="214">
        <f>Q346*H346</f>
        <v>3.6000000000000004E-2</v>
      </c>
      <c r="S346" s="214">
        <v>0</v>
      </c>
      <c r="T346" s="215">
        <f>S346*H346</f>
        <v>0</v>
      </c>
      <c r="AR346" s="25" t="s">
        <v>424</v>
      </c>
      <c r="AT346" s="25" t="s">
        <v>429</v>
      </c>
      <c r="AU346" s="25" t="s">
        <v>85</v>
      </c>
      <c r="AY346" s="25" t="s">
        <v>211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25" t="s">
        <v>83</v>
      </c>
      <c r="BK346" s="216">
        <f>ROUND(I346*H346,2)</f>
        <v>0</v>
      </c>
      <c r="BL346" s="25" t="s">
        <v>309</v>
      </c>
      <c r="BM346" s="25" t="s">
        <v>2598</v>
      </c>
    </row>
    <row r="347" spans="2:65" s="1" customFormat="1" ht="67.5">
      <c r="B347" s="42"/>
      <c r="C347" s="64"/>
      <c r="D347" s="262" t="s">
        <v>433</v>
      </c>
      <c r="E347" s="64"/>
      <c r="F347" s="286" t="s">
        <v>1376</v>
      </c>
      <c r="G347" s="64"/>
      <c r="H347" s="64"/>
      <c r="I347" s="173"/>
      <c r="J347" s="64"/>
      <c r="K347" s="64"/>
      <c r="L347" s="62"/>
      <c r="M347" s="279"/>
      <c r="N347" s="43"/>
      <c r="O347" s="43"/>
      <c r="P347" s="43"/>
      <c r="Q347" s="43"/>
      <c r="R347" s="43"/>
      <c r="S347" s="43"/>
      <c r="T347" s="79"/>
      <c r="AT347" s="25" t="s">
        <v>433</v>
      </c>
      <c r="AU347" s="25" t="s">
        <v>85</v>
      </c>
    </row>
    <row r="348" spans="2:65" s="1" customFormat="1" ht="22.5" customHeight="1">
      <c r="B348" s="42"/>
      <c r="C348" s="205" t="s">
        <v>582</v>
      </c>
      <c r="D348" s="205" t="s">
        <v>213</v>
      </c>
      <c r="E348" s="206" t="s">
        <v>2599</v>
      </c>
      <c r="F348" s="207" t="s">
        <v>2600</v>
      </c>
      <c r="G348" s="208" t="s">
        <v>275</v>
      </c>
      <c r="H348" s="209">
        <v>6</v>
      </c>
      <c r="I348" s="210"/>
      <c r="J348" s="211">
        <f>ROUND(I348*H348,2)</f>
        <v>0</v>
      </c>
      <c r="K348" s="207" t="s">
        <v>217</v>
      </c>
      <c r="L348" s="62"/>
      <c r="M348" s="212" t="s">
        <v>21</v>
      </c>
      <c r="N348" s="213" t="s">
        <v>47</v>
      </c>
      <c r="O348" s="43"/>
      <c r="P348" s="214">
        <f>O348*H348</f>
        <v>0</v>
      </c>
      <c r="Q348" s="214">
        <v>1.82E-3</v>
      </c>
      <c r="R348" s="214">
        <f>Q348*H348</f>
        <v>1.0919999999999999E-2</v>
      </c>
      <c r="S348" s="214">
        <v>0</v>
      </c>
      <c r="T348" s="215">
        <f>S348*H348</f>
        <v>0</v>
      </c>
      <c r="AR348" s="25" t="s">
        <v>309</v>
      </c>
      <c r="AT348" s="25" t="s">
        <v>213</v>
      </c>
      <c r="AU348" s="25" t="s">
        <v>85</v>
      </c>
      <c r="AY348" s="25" t="s">
        <v>211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25" t="s">
        <v>83</v>
      </c>
      <c r="BK348" s="216">
        <f>ROUND(I348*H348,2)</f>
        <v>0</v>
      </c>
      <c r="BL348" s="25" t="s">
        <v>309</v>
      </c>
      <c r="BM348" s="25" t="s">
        <v>2601</v>
      </c>
    </row>
    <row r="349" spans="2:65" s="13" customFormat="1" ht="13.5">
      <c r="B349" s="229"/>
      <c r="C349" s="230"/>
      <c r="D349" s="219" t="s">
        <v>219</v>
      </c>
      <c r="E349" s="231" t="s">
        <v>21</v>
      </c>
      <c r="F349" s="232" t="s">
        <v>2561</v>
      </c>
      <c r="G349" s="230"/>
      <c r="H349" s="233">
        <v>5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219</v>
      </c>
      <c r="AU349" s="239" t="s">
        <v>85</v>
      </c>
      <c r="AV349" s="13" t="s">
        <v>85</v>
      </c>
      <c r="AW349" s="13" t="s">
        <v>39</v>
      </c>
      <c r="AX349" s="13" t="s">
        <v>76</v>
      </c>
      <c r="AY349" s="239" t="s">
        <v>211</v>
      </c>
    </row>
    <row r="350" spans="2:65" s="13" customFormat="1" ht="13.5">
      <c r="B350" s="229"/>
      <c r="C350" s="230"/>
      <c r="D350" s="219" t="s">
        <v>219</v>
      </c>
      <c r="E350" s="231" t="s">
        <v>21</v>
      </c>
      <c r="F350" s="232" t="s">
        <v>2493</v>
      </c>
      <c r="G350" s="230"/>
      <c r="H350" s="233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219</v>
      </c>
      <c r="AU350" s="239" t="s">
        <v>85</v>
      </c>
      <c r="AV350" s="13" t="s">
        <v>85</v>
      </c>
      <c r="AW350" s="13" t="s">
        <v>39</v>
      </c>
      <c r="AX350" s="13" t="s">
        <v>76</v>
      </c>
      <c r="AY350" s="239" t="s">
        <v>211</v>
      </c>
    </row>
    <row r="351" spans="2:65" s="15" customFormat="1" ht="13.5">
      <c r="B351" s="251"/>
      <c r="C351" s="252"/>
      <c r="D351" s="262" t="s">
        <v>219</v>
      </c>
      <c r="E351" s="263" t="s">
        <v>21</v>
      </c>
      <c r="F351" s="264" t="s">
        <v>226</v>
      </c>
      <c r="G351" s="252"/>
      <c r="H351" s="265">
        <v>6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AT351" s="261" t="s">
        <v>219</v>
      </c>
      <c r="AU351" s="261" t="s">
        <v>85</v>
      </c>
      <c r="AV351" s="15" t="s">
        <v>100</v>
      </c>
      <c r="AW351" s="15" t="s">
        <v>39</v>
      </c>
      <c r="AX351" s="15" t="s">
        <v>83</v>
      </c>
      <c r="AY351" s="261" t="s">
        <v>211</v>
      </c>
    </row>
    <row r="352" spans="2:65" s="1" customFormat="1" ht="31.5" customHeight="1">
      <c r="B352" s="42"/>
      <c r="C352" s="268" t="s">
        <v>586</v>
      </c>
      <c r="D352" s="268" t="s">
        <v>429</v>
      </c>
      <c r="E352" s="269" t="s">
        <v>2602</v>
      </c>
      <c r="F352" s="270" t="s">
        <v>2603</v>
      </c>
      <c r="G352" s="271" t="s">
        <v>275</v>
      </c>
      <c r="H352" s="272">
        <v>6</v>
      </c>
      <c r="I352" s="273"/>
      <c r="J352" s="274">
        <f>ROUND(I352*H352,2)</f>
        <v>0</v>
      </c>
      <c r="K352" s="270" t="s">
        <v>21</v>
      </c>
      <c r="L352" s="275"/>
      <c r="M352" s="276" t="s">
        <v>21</v>
      </c>
      <c r="N352" s="277" t="s">
        <v>47</v>
      </c>
      <c r="O352" s="43"/>
      <c r="P352" s="214">
        <f>O352*H352</f>
        <v>0</v>
      </c>
      <c r="Q352" s="214">
        <v>1.2E-2</v>
      </c>
      <c r="R352" s="214">
        <f>Q352*H352</f>
        <v>7.2000000000000008E-2</v>
      </c>
      <c r="S352" s="214">
        <v>0</v>
      </c>
      <c r="T352" s="215">
        <f>S352*H352</f>
        <v>0</v>
      </c>
      <c r="AR352" s="25" t="s">
        <v>424</v>
      </c>
      <c r="AT352" s="25" t="s">
        <v>429</v>
      </c>
      <c r="AU352" s="25" t="s">
        <v>85</v>
      </c>
      <c r="AY352" s="25" t="s">
        <v>211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25" t="s">
        <v>83</v>
      </c>
      <c r="BK352" s="216">
        <f>ROUND(I352*H352,2)</f>
        <v>0</v>
      </c>
      <c r="BL352" s="25" t="s">
        <v>309</v>
      </c>
      <c r="BM352" s="25" t="s">
        <v>2604</v>
      </c>
    </row>
    <row r="353" spans="2:65" s="1" customFormat="1" ht="22.5" customHeight="1">
      <c r="B353" s="42"/>
      <c r="C353" s="268" t="s">
        <v>590</v>
      </c>
      <c r="D353" s="268" t="s">
        <v>429</v>
      </c>
      <c r="E353" s="269" t="s">
        <v>2605</v>
      </c>
      <c r="F353" s="270" t="s">
        <v>2606</v>
      </c>
      <c r="G353" s="271" t="s">
        <v>275</v>
      </c>
      <c r="H353" s="272">
        <v>6</v>
      </c>
      <c r="I353" s="273"/>
      <c r="J353" s="274">
        <f>ROUND(I353*H353,2)</f>
        <v>0</v>
      </c>
      <c r="K353" s="270" t="s">
        <v>217</v>
      </c>
      <c r="L353" s="275"/>
      <c r="M353" s="276" t="s">
        <v>21</v>
      </c>
      <c r="N353" s="277" t="s">
        <v>47</v>
      </c>
      <c r="O353" s="43"/>
      <c r="P353" s="214">
        <f>O353*H353</f>
        <v>0</v>
      </c>
      <c r="Q353" s="214">
        <v>1.2999999999999999E-3</v>
      </c>
      <c r="R353" s="214">
        <f>Q353*H353</f>
        <v>7.7999999999999996E-3</v>
      </c>
      <c r="S353" s="214">
        <v>0</v>
      </c>
      <c r="T353" s="215">
        <f>S353*H353</f>
        <v>0</v>
      </c>
      <c r="AR353" s="25" t="s">
        <v>424</v>
      </c>
      <c r="AT353" s="25" t="s">
        <v>429</v>
      </c>
      <c r="AU353" s="25" t="s">
        <v>85</v>
      </c>
      <c r="AY353" s="25" t="s">
        <v>211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25" t="s">
        <v>83</v>
      </c>
      <c r="BK353" s="216">
        <f>ROUND(I353*H353,2)</f>
        <v>0</v>
      </c>
      <c r="BL353" s="25" t="s">
        <v>309</v>
      </c>
      <c r="BM353" s="25" t="s">
        <v>2607</v>
      </c>
    </row>
    <row r="354" spans="2:65" s="1" customFormat="1" ht="22.5" customHeight="1">
      <c r="B354" s="42"/>
      <c r="C354" s="205" t="s">
        <v>594</v>
      </c>
      <c r="D354" s="205" t="s">
        <v>213</v>
      </c>
      <c r="E354" s="206" t="s">
        <v>1378</v>
      </c>
      <c r="F354" s="207" t="s">
        <v>1379</v>
      </c>
      <c r="G354" s="208" t="s">
        <v>1276</v>
      </c>
      <c r="H354" s="209">
        <v>6</v>
      </c>
      <c r="I354" s="210"/>
      <c r="J354" s="211">
        <f>ROUND(I354*H354,2)</f>
        <v>0</v>
      </c>
      <c r="K354" s="207" t="s">
        <v>217</v>
      </c>
      <c r="L354" s="62"/>
      <c r="M354" s="212" t="s">
        <v>21</v>
      </c>
      <c r="N354" s="213" t="s">
        <v>47</v>
      </c>
      <c r="O354" s="43"/>
      <c r="P354" s="214">
        <f>O354*H354</f>
        <v>0</v>
      </c>
      <c r="Q354" s="214">
        <v>0</v>
      </c>
      <c r="R354" s="214">
        <f>Q354*H354</f>
        <v>0</v>
      </c>
      <c r="S354" s="214">
        <v>1.9460000000000002E-2</v>
      </c>
      <c r="T354" s="215">
        <f>S354*H354</f>
        <v>0.11676</v>
      </c>
      <c r="AR354" s="25" t="s">
        <v>309</v>
      </c>
      <c r="AT354" s="25" t="s">
        <v>213</v>
      </c>
      <c r="AU354" s="25" t="s">
        <v>85</v>
      </c>
      <c r="AY354" s="25" t="s">
        <v>211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25" t="s">
        <v>83</v>
      </c>
      <c r="BK354" s="216">
        <f>ROUND(I354*H354,2)</f>
        <v>0</v>
      </c>
      <c r="BL354" s="25" t="s">
        <v>309</v>
      </c>
      <c r="BM354" s="25" t="s">
        <v>2608</v>
      </c>
    </row>
    <row r="355" spans="2:65" s="12" customFormat="1" ht="13.5">
      <c r="B355" s="217"/>
      <c r="C355" s="218"/>
      <c r="D355" s="219" t="s">
        <v>219</v>
      </c>
      <c r="E355" s="220" t="s">
        <v>21</v>
      </c>
      <c r="F355" s="221" t="s">
        <v>2609</v>
      </c>
      <c r="G355" s="218"/>
      <c r="H355" s="222" t="s">
        <v>21</v>
      </c>
      <c r="I355" s="223"/>
      <c r="J355" s="218"/>
      <c r="K355" s="218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219</v>
      </c>
      <c r="AU355" s="228" t="s">
        <v>85</v>
      </c>
      <c r="AV355" s="12" t="s">
        <v>83</v>
      </c>
      <c r="AW355" s="12" t="s">
        <v>39</v>
      </c>
      <c r="AX355" s="12" t="s">
        <v>76</v>
      </c>
      <c r="AY355" s="228" t="s">
        <v>211</v>
      </c>
    </row>
    <row r="356" spans="2:65" s="13" customFormat="1" ht="13.5">
      <c r="B356" s="229"/>
      <c r="C356" s="230"/>
      <c r="D356" s="219" t="s">
        <v>219</v>
      </c>
      <c r="E356" s="231" t="s">
        <v>21</v>
      </c>
      <c r="F356" s="232" t="s">
        <v>2610</v>
      </c>
      <c r="G356" s="230"/>
      <c r="H356" s="233">
        <v>5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219</v>
      </c>
      <c r="AU356" s="239" t="s">
        <v>85</v>
      </c>
      <c r="AV356" s="13" t="s">
        <v>85</v>
      </c>
      <c r="AW356" s="13" t="s">
        <v>39</v>
      </c>
      <c r="AX356" s="13" t="s">
        <v>76</v>
      </c>
      <c r="AY356" s="239" t="s">
        <v>211</v>
      </c>
    </row>
    <row r="357" spans="2:65" s="14" customFormat="1" ht="13.5">
      <c r="B357" s="240"/>
      <c r="C357" s="241"/>
      <c r="D357" s="219" t="s">
        <v>219</v>
      </c>
      <c r="E357" s="242" t="s">
        <v>21</v>
      </c>
      <c r="F357" s="243" t="s">
        <v>222</v>
      </c>
      <c r="G357" s="241"/>
      <c r="H357" s="244">
        <v>5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219</v>
      </c>
      <c r="AU357" s="250" t="s">
        <v>85</v>
      </c>
      <c r="AV357" s="14" t="s">
        <v>93</v>
      </c>
      <c r="AW357" s="14" t="s">
        <v>39</v>
      </c>
      <c r="AX357" s="14" t="s">
        <v>76</v>
      </c>
      <c r="AY357" s="250" t="s">
        <v>211</v>
      </c>
    </row>
    <row r="358" spans="2:65" s="12" customFormat="1" ht="13.5">
      <c r="B358" s="217"/>
      <c r="C358" s="218"/>
      <c r="D358" s="219" t="s">
        <v>219</v>
      </c>
      <c r="E358" s="220" t="s">
        <v>21</v>
      </c>
      <c r="F358" s="221" t="s">
        <v>2611</v>
      </c>
      <c r="G358" s="218"/>
      <c r="H358" s="222" t="s">
        <v>21</v>
      </c>
      <c r="I358" s="223"/>
      <c r="J358" s="218"/>
      <c r="K358" s="218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219</v>
      </c>
      <c r="AU358" s="228" t="s">
        <v>85</v>
      </c>
      <c r="AV358" s="12" t="s">
        <v>83</v>
      </c>
      <c r="AW358" s="12" t="s">
        <v>39</v>
      </c>
      <c r="AX358" s="12" t="s">
        <v>76</v>
      </c>
      <c r="AY358" s="228" t="s">
        <v>211</v>
      </c>
    </row>
    <row r="359" spans="2:65" s="13" customFormat="1" ht="13.5">
      <c r="B359" s="229"/>
      <c r="C359" s="230"/>
      <c r="D359" s="219" t="s">
        <v>219</v>
      </c>
      <c r="E359" s="231" t="s">
        <v>21</v>
      </c>
      <c r="F359" s="232" t="s">
        <v>2612</v>
      </c>
      <c r="G359" s="230"/>
      <c r="H359" s="233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AT359" s="239" t="s">
        <v>219</v>
      </c>
      <c r="AU359" s="239" t="s">
        <v>85</v>
      </c>
      <c r="AV359" s="13" t="s">
        <v>85</v>
      </c>
      <c r="AW359" s="13" t="s">
        <v>39</v>
      </c>
      <c r="AX359" s="13" t="s">
        <v>76</v>
      </c>
      <c r="AY359" s="239" t="s">
        <v>211</v>
      </c>
    </row>
    <row r="360" spans="2:65" s="14" customFormat="1" ht="13.5">
      <c r="B360" s="240"/>
      <c r="C360" s="241"/>
      <c r="D360" s="219" t="s">
        <v>219</v>
      </c>
      <c r="E360" s="242" t="s">
        <v>21</v>
      </c>
      <c r="F360" s="243" t="s">
        <v>222</v>
      </c>
      <c r="G360" s="241"/>
      <c r="H360" s="244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219</v>
      </c>
      <c r="AU360" s="250" t="s">
        <v>85</v>
      </c>
      <c r="AV360" s="14" t="s">
        <v>93</v>
      </c>
      <c r="AW360" s="14" t="s">
        <v>39</v>
      </c>
      <c r="AX360" s="14" t="s">
        <v>76</v>
      </c>
      <c r="AY360" s="250" t="s">
        <v>211</v>
      </c>
    </row>
    <row r="361" spans="2:65" s="15" customFormat="1" ht="13.5">
      <c r="B361" s="251"/>
      <c r="C361" s="252"/>
      <c r="D361" s="262" t="s">
        <v>219</v>
      </c>
      <c r="E361" s="263" t="s">
        <v>21</v>
      </c>
      <c r="F361" s="264" t="s">
        <v>226</v>
      </c>
      <c r="G361" s="252"/>
      <c r="H361" s="265">
        <v>6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AT361" s="261" t="s">
        <v>219</v>
      </c>
      <c r="AU361" s="261" t="s">
        <v>85</v>
      </c>
      <c r="AV361" s="15" t="s">
        <v>100</v>
      </c>
      <c r="AW361" s="15" t="s">
        <v>39</v>
      </c>
      <c r="AX361" s="15" t="s">
        <v>83</v>
      </c>
      <c r="AY361" s="261" t="s">
        <v>211</v>
      </c>
    </row>
    <row r="362" spans="2:65" s="1" customFormat="1" ht="22.5" customHeight="1">
      <c r="B362" s="42"/>
      <c r="C362" s="205" t="s">
        <v>598</v>
      </c>
      <c r="D362" s="205" t="s">
        <v>213</v>
      </c>
      <c r="E362" s="206" t="s">
        <v>2613</v>
      </c>
      <c r="F362" s="207" t="s">
        <v>2614</v>
      </c>
      <c r="G362" s="208" t="s">
        <v>1276</v>
      </c>
      <c r="H362" s="209">
        <v>2</v>
      </c>
      <c r="I362" s="210"/>
      <c r="J362" s="211">
        <f>ROUND(I362*H362,2)</f>
        <v>0</v>
      </c>
      <c r="K362" s="207" t="s">
        <v>217</v>
      </c>
      <c r="L362" s="62"/>
      <c r="M362" s="212" t="s">
        <v>21</v>
      </c>
      <c r="N362" s="213" t="s">
        <v>47</v>
      </c>
      <c r="O362" s="43"/>
      <c r="P362" s="214">
        <f>O362*H362</f>
        <v>0</v>
      </c>
      <c r="Q362" s="214">
        <v>0</v>
      </c>
      <c r="R362" s="214">
        <f>Q362*H362</f>
        <v>0</v>
      </c>
      <c r="S362" s="214">
        <v>6.6E-3</v>
      </c>
      <c r="T362" s="215">
        <f>S362*H362</f>
        <v>1.32E-2</v>
      </c>
      <c r="AR362" s="25" t="s">
        <v>309</v>
      </c>
      <c r="AT362" s="25" t="s">
        <v>213</v>
      </c>
      <c r="AU362" s="25" t="s">
        <v>85</v>
      </c>
      <c r="AY362" s="25" t="s">
        <v>211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25" t="s">
        <v>83</v>
      </c>
      <c r="BK362" s="216">
        <f>ROUND(I362*H362,2)</f>
        <v>0</v>
      </c>
      <c r="BL362" s="25" t="s">
        <v>309</v>
      </c>
      <c r="BM362" s="25" t="s">
        <v>2615</v>
      </c>
    </row>
    <row r="363" spans="2:65" s="12" customFormat="1" ht="13.5">
      <c r="B363" s="217"/>
      <c r="C363" s="218"/>
      <c r="D363" s="219" t="s">
        <v>219</v>
      </c>
      <c r="E363" s="220" t="s">
        <v>21</v>
      </c>
      <c r="F363" s="221" t="s">
        <v>2616</v>
      </c>
      <c r="G363" s="218"/>
      <c r="H363" s="222" t="s">
        <v>21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219</v>
      </c>
      <c r="AU363" s="228" t="s">
        <v>85</v>
      </c>
      <c r="AV363" s="12" t="s">
        <v>83</v>
      </c>
      <c r="AW363" s="12" t="s">
        <v>39</v>
      </c>
      <c r="AX363" s="12" t="s">
        <v>76</v>
      </c>
      <c r="AY363" s="228" t="s">
        <v>211</v>
      </c>
    </row>
    <row r="364" spans="2:65" s="13" customFormat="1" ht="13.5">
      <c r="B364" s="229"/>
      <c r="C364" s="230"/>
      <c r="D364" s="219" t="s">
        <v>219</v>
      </c>
      <c r="E364" s="231" t="s">
        <v>21</v>
      </c>
      <c r="F364" s="232" t="s">
        <v>1357</v>
      </c>
      <c r="G364" s="230"/>
      <c r="H364" s="233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219</v>
      </c>
      <c r="AU364" s="239" t="s">
        <v>85</v>
      </c>
      <c r="AV364" s="13" t="s">
        <v>85</v>
      </c>
      <c r="AW364" s="13" t="s">
        <v>39</v>
      </c>
      <c r="AX364" s="13" t="s">
        <v>76</v>
      </c>
      <c r="AY364" s="239" t="s">
        <v>211</v>
      </c>
    </row>
    <row r="365" spans="2:65" s="13" customFormat="1" ht="13.5">
      <c r="B365" s="229"/>
      <c r="C365" s="230"/>
      <c r="D365" s="219" t="s">
        <v>219</v>
      </c>
      <c r="E365" s="231" t="s">
        <v>21</v>
      </c>
      <c r="F365" s="232" t="s">
        <v>2190</v>
      </c>
      <c r="G365" s="230"/>
      <c r="H365" s="233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AT365" s="239" t="s">
        <v>219</v>
      </c>
      <c r="AU365" s="239" t="s">
        <v>85</v>
      </c>
      <c r="AV365" s="13" t="s">
        <v>85</v>
      </c>
      <c r="AW365" s="13" t="s">
        <v>39</v>
      </c>
      <c r="AX365" s="13" t="s">
        <v>76</v>
      </c>
      <c r="AY365" s="239" t="s">
        <v>211</v>
      </c>
    </row>
    <row r="366" spans="2:65" s="15" customFormat="1" ht="13.5">
      <c r="B366" s="251"/>
      <c r="C366" s="252"/>
      <c r="D366" s="262" t="s">
        <v>219</v>
      </c>
      <c r="E366" s="263" t="s">
        <v>21</v>
      </c>
      <c r="F366" s="264" t="s">
        <v>226</v>
      </c>
      <c r="G366" s="252"/>
      <c r="H366" s="265">
        <v>2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AT366" s="261" t="s">
        <v>219</v>
      </c>
      <c r="AU366" s="261" t="s">
        <v>85</v>
      </c>
      <c r="AV366" s="15" t="s">
        <v>100</v>
      </c>
      <c r="AW366" s="15" t="s">
        <v>39</v>
      </c>
      <c r="AX366" s="15" t="s">
        <v>83</v>
      </c>
      <c r="AY366" s="261" t="s">
        <v>211</v>
      </c>
    </row>
    <row r="367" spans="2:65" s="1" customFormat="1" ht="22.5" customHeight="1">
      <c r="B367" s="42"/>
      <c r="C367" s="205" t="s">
        <v>602</v>
      </c>
      <c r="D367" s="205" t="s">
        <v>213</v>
      </c>
      <c r="E367" s="206" t="s">
        <v>2617</v>
      </c>
      <c r="F367" s="207" t="s">
        <v>2618</v>
      </c>
      <c r="G367" s="208" t="s">
        <v>1276</v>
      </c>
      <c r="H367" s="209">
        <v>2</v>
      </c>
      <c r="I367" s="210"/>
      <c r="J367" s="211">
        <f>ROUND(I367*H367,2)</f>
        <v>0</v>
      </c>
      <c r="K367" s="207" t="s">
        <v>217</v>
      </c>
      <c r="L367" s="62"/>
      <c r="M367" s="212" t="s">
        <v>21</v>
      </c>
      <c r="N367" s="213" t="s">
        <v>47</v>
      </c>
      <c r="O367" s="43"/>
      <c r="P367" s="214">
        <f>O367*H367</f>
        <v>0</v>
      </c>
      <c r="Q367" s="214">
        <v>1.076E-2</v>
      </c>
      <c r="R367" s="214">
        <f>Q367*H367</f>
        <v>2.1520000000000001E-2</v>
      </c>
      <c r="S367" s="214">
        <v>0</v>
      </c>
      <c r="T367" s="215">
        <f>S367*H367</f>
        <v>0</v>
      </c>
      <c r="AR367" s="25" t="s">
        <v>309</v>
      </c>
      <c r="AT367" s="25" t="s">
        <v>213</v>
      </c>
      <c r="AU367" s="25" t="s">
        <v>85</v>
      </c>
      <c r="AY367" s="25" t="s">
        <v>211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25" t="s">
        <v>83</v>
      </c>
      <c r="BK367" s="216">
        <f>ROUND(I367*H367,2)</f>
        <v>0</v>
      </c>
      <c r="BL367" s="25" t="s">
        <v>309</v>
      </c>
      <c r="BM367" s="25" t="s">
        <v>2619</v>
      </c>
    </row>
    <row r="368" spans="2:65" s="12" customFormat="1" ht="13.5">
      <c r="B368" s="217"/>
      <c r="C368" s="218"/>
      <c r="D368" s="219" t="s">
        <v>219</v>
      </c>
      <c r="E368" s="220" t="s">
        <v>21</v>
      </c>
      <c r="F368" s="221" t="s">
        <v>2616</v>
      </c>
      <c r="G368" s="218"/>
      <c r="H368" s="222" t="s">
        <v>21</v>
      </c>
      <c r="I368" s="223"/>
      <c r="J368" s="218"/>
      <c r="K368" s="218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219</v>
      </c>
      <c r="AU368" s="228" t="s">
        <v>85</v>
      </c>
      <c r="AV368" s="12" t="s">
        <v>83</v>
      </c>
      <c r="AW368" s="12" t="s">
        <v>39</v>
      </c>
      <c r="AX368" s="12" t="s">
        <v>76</v>
      </c>
      <c r="AY368" s="228" t="s">
        <v>211</v>
      </c>
    </row>
    <row r="369" spans="2:65" s="13" customFormat="1" ht="13.5">
      <c r="B369" s="229"/>
      <c r="C369" s="230"/>
      <c r="D369" s="219" t="s">
        <v>219</v>
      </c>
      <c r="E369" s="231" t="s">
        <v>21</v>
      </c>
      <c r="F369" s="232" t="s">
        <v>1357</v>
      </c>
      <c r="G369" s="230"/>
      <c r="H369" s="233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AT369" s="239" t="s">
        <v>219</v>
      </c>
      <c r="AU369" s="239" t="s">
        <v>85</v>
      </c>
      <c r="AV369" s="13" t="s">
        <v>85</v>
      </c>
      <c r="AW369" s="13" t="s">
        <v>39</v>
      </c>
      <c r="AX369" s="13" t="s">
        <v>76</v>
      </c>
      <c r="AY369" s="239" t="s">
        <v>211</v>
      </c>
    </row>
    <row r="370" spans="2:65" s="13" customFormat="1" ht="13.5">
      <c r="B370" s="229"/>
      <c r="C370" s="230"/>
      <c r="D370" s="219" t="s">
        <v>219</v>
      </c>
      <c r="E370" s="231" t="s">
        <v>21</v>
      </c>
      <c r="F370" s="232" t="s">
        <v>2190</v>
      </c>
      <c r="G370" s="230"/>
      <c r="H370" s="233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219</v>
      </c>
      <c r="AU370" s="239" t="s">
        <v>85</v>
      </c>
      <c r="AV370" s="13" t="s">
        <v>85</v>
      </c>
      <c r="AW370" s="13" t="s">
        <v>39</v>
      </c>
      <c r="AX370" s="13" t="s">
        <v>76</v>
      </c>
      <c r="AY370" s="239" t="s">
        <v>211</v>
      </c>
    </row>
    <row r="371" spans="2:65" s="15" customFormat="1" ht="13.5">
      <c r="B371" s="251"/>
      <c r="C371" s="252"/>
      <c r="D371" s="262" t="s">
        <v>219</v>
      </c>
      <c r="E371" s="263" t="s">
        <v>21</v>
      </c>
      <c r="F371" s="264" t="s">
        <v>226</v>
      </c>
      <c r="G371" s="252"/>
      <c r="H371" s="265">
        <v>2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AT371" s="261" t="s">
        <v>219</v>
      </c>
      <c r="AU371" s="261" t="s">
        <v>85</v>
      </c>
      <c r="AV371" s="15" t="s">
        <v>100</v>
      </c>
      <c r="AW371" s="15" t="s">
        <v>39</v>
      </c>
      <c r="AX371" s="15" t="s">
        <v>83</v>
      </c>
      <c r="AY371" s="261" t="s">
        <v>211</v>
      </c>
    </row>
    <row r="372" spans="2:65" s="1" customFormat="1" ht="22.5" customHeight="1">
      <c r="B372" s="42"/>
      <c r="C372" s="205" t="s">
        <v>608</v>
      </c>
      <c r="D372" s="205" t="s">
        <v>213</v>
      </c>
      <c r="E372" s="206" t="s">
        <v>1383</v>
      </c>
      <c r="F372" s="207" t="s">
        <v>1384</v>
      </c>
      <c r="G372" s="208" t="s">
        <v>1276</v>
      </c>
      <c r="H372" s="209">
        <v>6</v>
      </c>
      <c r="I372" s="210"/>
      <c r="J372" s="211">
        <f>ROUND(I372*H372,2)</f>
        <v>0</v>
      </c>
      <c r="K372" s="207" t="s">
        <v>217</v>
      </c>
      <c r="L372" s="62"/>
      <c r="M372" s="212" t="s">
        <v>21</v>
      </c>
      <c r="N372" s="213" t="s">
        <v>47</v>
      </c>
      <c r="O372" s="43"/>
      <c r="P372" s="214">
        <f>O372*H372</f>
        <v>0</v>
      </c>
      <c r="Q372" s="214">
        <v>1.8600000000000001E-3</v>
      </c>
      <c r="R372" s="214">
        <f>Q372*H372</f>
        <v>1.116E-2</v>
      </c>
      <c r="S372" s="214">
        <v>0</v>
      </c>
      <c r="T372" s="215">
        <f>S372*H372</f>
        <v>0</v>
      </c>
      <c r="AR372" s="25" t="s">
        <v>309</v>
      </c>
      <c r="AT372" s="25" t="s">
        <v>213</v>
      </c>
      <c r="AU372" s="25" t="s">
        <v>85</v>
      </c>
      <c r="AY372" s="25" t="s">
        <v>211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25" t="s">
        <v>83</v>
      </c>
      <c r="BK372" s="216">
        <f>ROUND(I372*H372,2)</f>
        <v>0</v>
      </c>
      <c r="BL372" s="25" t="s">
        <v>309</v>
      </c>
      <c r="BM372" s="25" t="s">
        <v>2620</v>
      </c>
    </row>
    <row r="373" spans="2:65" s="13" customFormat="1" ht="13.5">
      <c r="B373" s="229"/>
      <c r="C373" s="230"/>
      <c r="D373" s="219" t="s">
        <v>219</v>
      </c>
      <c r="E373" s="231" t="s">
        <v>21</v>
      </c>
      <c r="F373" s="232" t="s">
        <v>2482</v>
      </c>
      <c r="G373" s="230"/>
      <c r="H373" s="233">
        <v>5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219</v>
      </c>
      <c r="AU373" s="239" t="s">
        <v>85</v>
      </c>
      <c r="AV373" s="13" t="s">
        <v>85</v>
      </c>
      <c r="AW373" s="13" t="s">
        <v>39</v>
      </c>
      <c r="AX373" s="13" t="s">
        <v>76</v>
      </c>
      <c r="AY373" s="239" t="s">
        <v>211</v>
      </c>
    </row>
    <row r="374" spans="2:65" s="13" customFormat="1" ht="13.5">
      <c r="B374" s="229"/>
      <c r="C374" s="230"/>
      <c r="D374" s="219" t="s">
        <v>219</v>
      </c>
      <c r="E374" s="231" t="s">
        <v>21</v>
      </c>
      <c r="F374" s="232" t="s">
        <v>2558</v>
      </c>
      <c r="G374" s="230"/>
      <c r="H374" s="233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AT374" s="239" t="s">
        <v>219</v>
      </c>
      <c r="AU374" s="239" t="s">
        <v>85</v>
      </c>
      <c r="AV374" s="13" t="s">
        <v>85</v>
      </c>
      <c r="AW374" s="13" t="s">
        <v>39</v>
      </c>
      <c r="AX374" s="13" t="s">
        <v>76</v>
      </c>
      <c r="AY374" s="239" t="s">
        <v>211</v>
      </c>
    </row>
    <row r="375" spans="2:65" s="15" customFormat="1" ht="13.5">
      <c r="B375" s="251"/>
      <c r="C375" s="252"/>
      <c r="D375" s="262" t="s">
        <v>219</v>
      </c>
      <c r="E375" s="263" t="s">
        <v>21</v>
      </c>
      <c r="F375" s="264" t="s">
        <v>226</v>
      </c>
      <c r="G375" s="252"/>
      <c r="H375" s="265">
        <v>6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AT375" s="261" t="s">
        <v>219</v>
      </c>
      <c r="AU375" s="261" t="s">
        <v>85</v>
      </c>
      <c r="AV375" s="15" t="s">
        <v>100</v>
      </c>
      <c r="AW375" s="15" t="s">
        <v>39</v>
      </c>
      <c r="AX375" s="15" t="s">
        <v>83</v>
      </c>
      <c r="AY375" s="261" t="s">
        <v>211</v>
      </c>
    </row>
    <row r="376" spans="2:65" s="1" customFormat="1" ht="22.5" customHeight="1">
      <c r="B376" s="42"/>
      <c r="C376" s="268" t="s">
        <v>614</v>
      </c>
      <c r="D376" s="268" t="s">
        <v>429</v>
      </c>
      <c r="E376" s="269" t="s">
        <v>2621</v>
      </c>
      <c r="F376" s="270" t="s">
        <v>2622</v>
      </c>
      <c r="G376" s="271" t="s">
        <v>275</v>
      </c>
      <c r="H376" s="272">
        <v>1</v>
      </c>
      <c r="I376" s="273"/>
      <c r="J376" s="274">
        <f>ROUND(I376*H376,2)</f>
        <v>0</v>
      </c>
      <c r="K376" s="270" t="s">
        <v>217</v>
      </c>
      <c r="L376" s="275"/>
      <c r="M376" s="276" t="s">
        <v>21</v>
      </c>
      <c r="N376" s="277" t="s">
        <v>47</v>
      </c>
      <c r="O376" s="43"/>
      <c r="P376" s="214">
        <f>O376*H376</f>
        <v>0</v>
      </c>
      <c r="Q376" s="214">
        <v>1.2999999999999999E-2</v>
      </c>
      <c r="R376" s="214">
        <f>Q376*H376</f>
        <v>1.2999999999999999E-2</v>
      </c>
      <c r="S376" s="214">
        <v>0</v>
      </c>
      <c r="T376" s="215">
        <f>S376*H376</f>
        <v>0</v>
      </c>
      <c r="AR376" s="25" t="s">
        <v>424</v>
      </c>
      <c r="AT376" s="25" t="s">
        <v>429</v>
      </c>
      <c r="AU376" s="25" t="s">
        <v>85</v>
      </c>
      <c r="AY376" s="25" t="s">
        <v>211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25" t="s">
        <v>83</v>
      </c>
      <c r="BK376" s="216">
        <f>ROUND(I376*H376,2)</f>
        <v>0</v>
      </c>
      <c r="BL376" s="25" t="s">
        <v>309</v>
      </c>
      <c r="BM376" s="25" t="s">
        <v>2623</v>
      </c>
    </row>
    <row r="377" spans="2:65" s="13" customFormat="1" ht="13.5">
      <c r="B377" s="229"/>
      <c r="C377" s="230"/>
      <c r="D377" s="219" t="s">
        <v>219</v>
      </c>
      <c r="E377" s="231" t="s">
        <v>21</v>
      </c>
      <c r="F377" s="232" t="s">
        <v>2558</v>
      </c>
      <c r="G377" s="230"/>
      <c r="H377" s="233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219</v>
      </c>
      <c r="AU377" s="239" t="s">
        <v>85</v>
      </c>
      <c r="AV377" s="13" t="s">
        <v>85</v>
      </c>
      <c r="AW377" s="13" t="s">
        <v>39</v>
      </c>
      <c r="AX377" s="13" t="s">
        <v>76</v>
      </c>
      <c r="AY377" s="239" t="s">
        <v>211</v>
      </c>
    </row>
    <row r="378" spans="2:65" s="15" customFormat="1" ht="13.5">
      <c r="B378" s="251"/>
      <c r="C378" s="252"/>
      <c r="D378" s="262" t="s">
        <v>219</v>
      </c>
      <c r="E378" s="263" t="s">
        <v>21</v>
      </c>
      <c r="F378" s="264" t="s">
        <v>226</v>
      </c>
      <c r="G378" s="252"/>
      <c r="H378" s="265">
        <v>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AT378" s="261" t="s">
        <v>219</v>
      </c>
      <c r="AU378" s="261" t="s">
        <v>85</v>
      </c>
      <c r="AV378" s="15" t="s">
        <v>100</v>
      </c>
      <c r="AW378" s="15" t="s">
        <v>39</v>
      </c>
      <c r="AX378" s="15" t="s">
        <v>83</v>
      </c>
      <c r="AY378" s="261" t="s">
        <v>211</v>
      </c>
    </row>
    <row r="379" spans="2:65" s="1" customFormat="1" ht="22.5" customHeight="1">
      <c r="B379" s="42"/>
      <c r="C379" s="268" t="s">
        <v>619</v>
      </c>
      <c r="D379" s="268" t="s">
        <v>429</v>
      </c>
      <c r="E379" s="269" t="s">
        <v>2624</v>
      </c>
      <c r="F379" s="270" t="s">
        <v>2625</v>
      </c>
      <c r="G379" s="271" t="s">
        <v>275</v>
      </c>
      <c r="H379" s="272">
        <v>5</v>
      </c>
      <c r="I379" s="273"/>
      <c r="J379" s="274">
        <f>ROUND(I379*H379,2)</f>
        <v>0</v>
      </c>
      <c r="K379" s="270" t="s">
        <v>21</v>
      </c>
      <c r="L379" s="275"/>
      <c r="M379" s="276" t="s">
        <v>21</v>
      </c>
      <c r="N379" s="277" t="s">
        <v>47</v>
      </c>
      <c r="O379" s="43"/>
      <c r="P379" s="214">
        <f>O379*H379</f>
        <v>0</v>
      </c>
      <c r="Q379" s="214">
        <v>8.9999999999999993E-3</v>
      </c>
      <c r="R379" s="214">
        <f>Q379*H379</f>
        <v>4.4999999999999998E-2</v>
      </c>
      <c r="S379" s="214">
        <v>0</v>
      </c>
      <c r="T379" s="215">
        <f>S379*H379</f>
        <v>0</v>
      </c>
      <c r="AR379" s="25" t="s">
        <v>424</v>
      </c>
      <c r="AT379" s="25" t="s">
        <v>429</v>
      </c>
      <c r="AU379" s="25" t="s">
        <v>85</v>
      </c>
      <c r="AY379" s="25" t="s">
        <v>211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25" t="s">
        <v>83</v>
      </c>
      <c r="BK379" s="216">
        <f>ROUND(I379*H379,2)</f>
        <v>0</v>
      </c>
      <c r="BL379" s="25" t="s">
        <v>309</v>
      </c>
      <c r="BM379" s="25" t="s">
        <v>2626</v>
      </c>
    </row>
    <row r="380" spans="2:65" s="13" customFormat="1" ht="13.5">
      <c r="B380" s="229"/>
      <c r="C380" s="230"/>
      <c r="D380" s="219" t="s">
        <v>219</v>
      </c>
      <c r="E380" s="231" t="s">
        <v>21</v>
      </c>
      <c r="F380" s="232" t="s">
        <v>2482</v>
      </c>
      <c r="G380" s="230"/>
      <c r="H380" s="233">
        <v>5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219</v>
      </c>
      <c r="AU380" s="239" t="s">
        <v>85</v>
      </c>
      <c r="AV380" s="13" t="s">
        <v>85</v>
      </c>
      <c r="AW380" s="13" t="s">
        <v>39</v>
      </c>
      <c r="AX380" s="13" t="s">
        <v>76</v>
      </c>
      <c r="AY380" s="239" t="s">
        <v>211</v>
      </c>
    </row>
    <row r="381" spans="2:65" s="15" customFormat="1" ht="13.5">
      <c r="B381" s="251"/>
      <c r="C381" s="252"/>
      <c r="D381" s="262" t="s">
        <v>219</v>
      </c>
      <c r="E381" s="263" t="s">
        <v>21</v>
      </c>
      <c r="F381" s="264" t="s">
        <v>226</v>
      </c>
      <c r="G381" s="252"/>
      <c r="H381" s="265">
        <v>5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AT381" s="261" t="s">
        <v>219</v>
      </c>
      <c r="AU381" s="261" t="s">
        <v>85</v>
      </c>
      <c r="AV381" s="15" t="s">
        <v>100</v>
      </c>
      <c r="AW381" s="15" t="s">
        <v>39</v>
      </c>
      <c r="AX381" s="15" t="s">
        <v>83</v>
      </c>
      <c r="AY381" s="261" t="s">
        <v>211</v>
      </c>
    </row>
    <row r="382" spans="2:65" s="1" customFormat="1" ht="22.5" customHeight="1">
      <c r="B382" s="42"/>
      <c r="C382" s="205" t="s">
        <v>625</v>
      </c>
      <c r="D382" s="205" t="s">
        <v>213</v>
      </c>
      <c r="E382" s="206" t="s">
        <v>2627</v>
      </c>
      <c r="F382" s="207" t="s">
        <v>2628</v>
      </c>
      <c r="G382" s="208" t="s">
        <v>1276</v>
      </c>
      <c r="H382" s="209">
        <v>1</v>
      </c>
      <c r="I382" s="210"/>
      <c r="J382" s="211">
        <f>ROUND(I382*H382,2)</f>
        <v>0</v>
      </c>
      <c r="K382" s="207" t="s">
        <v>217</v>
      </c>
      <c r="L382" s="62"/>
      <c r="M382" s="212" t="s">
        <v>21</v>
      </c>
      <c r="N382" s="213" t="s">
        <v>47</v>
      </c>
      <c r="O382" s="43"/>
      <c r="P382" s="214">
        <f>O382*H382</f>
        <v>0</v>
      </c>
      <c r="Q382" s="214">
        <v>3.4000000000000002E-4</v>
      </c>
      <c r="R382" s="214">
        <f>Q382*H382</f>
        <v>3.4000000000000002E-4</v>
      </c>
      <c r="S382" s="214">
        <v>0</v>
      </c>
      <c r="T382" s="215">
        <f>S382*H382</f>
        <v>0</v>
      </c>
      <c r="AR382" s="25" t="s">
        <v>309</v>
      </c>
      <c r="AT382" s="25" t="s">
        <v>213</v>
      </c>
      <c r="AU382" s="25" t="s">
        <v>85</v>
      </c>
      <c r="AY382" s="25" t="s">
        <v>211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25" t="s">
        <v>83</v>
      </c>
      <c r="BK382" s="216">
        <f>ROUND(I382*H382,2)</f>
        <v>0</v>
      </c>
      <c r="BL382" s="25" t="s">
        <v>309</v>
      </c>
      <c r="BM382" s="25" t="s">
        <v>2629</v>
      </c>
    </row>
    <row r="383" spans="2:65" s="13" customFormat="1" ht="13.5">
      <c r="B383" s="229"/>
      <c r="C383" s="230"/>
      <c r="D383" s="219" t="s">
        <v>219</v>
      </c>
      <c r="E383" s="231" t="s">
        <v>21</v>
      </c>
      <c r="F383" s="232" t="s">
        <v>2490</v>
      </c>
      <c r="G383" s="230"/>
      <c r="H383" s="233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219</v>
      </c>
      <c r="AU383" s="239" t="s">
        <v>85</v>
      </c>
      <c r="AV383" s="13" t="s">
        <v>85</v>
      </c>
      <c r="AW383" s="13" t="s">
        <v>39</v>
      </c>
      <c r="AX383" s="13" t="s">
        <v>76</v>
      </c>
      <c r="AY383" s="239" t="s">
        <v>211</v>
      </c>
    </row>
    <row r="384" spans="2:65" s="15" customFormat="1" ht="13.5">
      <c r="B384" s="251"/>
      <c r="C384" s="252"/>
      <c r="D384" s="262" t="s">
        <v>219</v>
      </c>
      <c r="E384" s="263" t="s">
        <v>21</v>
      </c>
      <c r="F384" s="264" t="s">
        <v>226</v>
      </c>
      <c r="G384" s="252"/>
      <c r="H384" s="265">
        <v>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AT384" s="261" t="s">
        <v>219</v>
      </c>
      <c r="AU384" s="261" t="s">
        <v>85</v>
      </c>
      <c r="AV384" s="15" t="s">
        <v>100</v>
      </c>
      <c r="AW384" s="15" t="s">
        <v>39</v>
      </c>
      <c r="AX384" s="15" t="s">
        <v>83</v>
      </c>
      <c r="AY384" s="261" t="s">
        <v>211</v>
      </c>
    </row>
    <row r="385" spans="2:65" s="1" customFormat="1" ht="22.5" customHeight="1">
      <c r="B385" s="42"/>
      <c r="C385" s="268" t="s">
        <v>636</v>
      </c>
      <c r="D385" s="268" t="s">
        <v>429</v>
      </c>
      <c r="E385" s="269" t="s">
        <v>2630</v>
      </c>
      <c r="F385" s="270" t="s">
        <v>2631</v>
      </c>
      <c r="G385" s="271" t="s">
        <v>275</v>
      </c>
      <c r="H385" s="272">
        <v>1</v>
      </c>
      <c r="I385" s="273"/>
      <c r="J385" s="274">
        <f>ROUND(I385*H385,2)</f>
        <v>0</v>
      </c>
      <c r="K385" s="270" t="s">
        <v>217</v>
      </c>
      <c r="L385" s="275"/>
      <c r="M385" s="276" t="s">
        <v>21</v>
      </c>
      <c r="N385" s="277" t="s">
        <v>47</v>
      </c>
      <c r="O385" s="43"/>
      <c r="P385" s="214">
        <f>O385*H385</f>
        <v>0</v>
      </c>
      <c r="Q385" s="214">
        <v>0.01</v>
      </c>
      <c r="R385" s="214">
        <f>Q385*H385</f>
        <v>0.01</v>
      </c>
      <c r="S385" s="214">
        <v>0</v>
      </c>
      <c r="T385" s="215">
        <f>S385*H385</f>
        <v>0</v>
      </c>
      <c r="AR385" s="25" t="s">
        <v>424</v>
      </c>
      <c r="AT385" s="25" t="s">
        <v>429</v>
      </c>
      <c r="AU385" s="25" t="s">
        <v>85</v>
      </c>
      <c r="AY385" s="25" t="s">
        <v>211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25" t="s">
        <v>83</v>
      </c>
      <c r="BK385" s="216">
        <f>ROUND(I385*H385,2)</f>
        <v>0</v>
      </c>
      <c r="BL385" s="25" t="s">
        <v>309</v>
      </c>
      <c r="BM385" s="25" t="s">
        <v>2632</v>
      </c>
    </row>
    <row r="386" spans="2:65" s="1" customFormat="1" ht="31.5" customHeight="1">
      <c r="B386" s="42"/>
      <c r="C386" s="205" t="s">
        <v>642</v>
      </c>
      <c r="D386" s="205" t="s">
        <v>213</v>
      </c>
      <c r="E386" s="206" t="s">
        <v>2633</v>
      </c>
      <c r="F386" s="207" t="s">
        <v>2634</v>
      </c>
      <c r="G386" s="208" t="s">
        <v>1276</v>
      </c>
      <c r="H386" s="209">
        <v>4</v>
      </c>
      <c r="I386" s="210"/>
      <c r="J386" s="211">
        <f>ROUND(I386*H386,2)</f>
        <v>0</v>
      </c>
      <c r="K386" s="207" t="s">
        <v>217</v>
      </c>
      <c r="L386" s="62"/>
      <c r="M386" s="212" t="s">
        <v>21</v>
      </c>
      <c r="N386" s="213" t="s">
        <v>47</v>
      </c>
      <c r="O386" s="43"/>
      <c r="P386" s="214">
        <f>O386*H386</f>
        <v>0</v>
      </c>
      <c r="Q386" s="214">
        <v>0</v>
      </c>
      <c r="R386" s="214">
        <f>Q386*H386</f>
        <v>0</v>
      </c>
      <c r="S386" s="214">
        <v>9.1999999999999998E-3</v>
      </c>
      <c r="T386" s="215">
        <f>S386*H386</f>
        <v>3.6799999999999999E-2</v>
      </c>
      <c r="AR386" s="25" t="s">
        <v>309</v>
      </c>
      <c r="AT386" s="25" t="s">
        <v>213</v>
      </c>
      <c r="AU386" s="25" t="s">
        <v>85</v>
      </c>
      <c r="AY386" s="25" t="s">
        <v>211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25" t="s">
        <v>83</v>
      </c>
      <c r="BK386" s="216">
        <f>ROUND(I386*H386,2)</f>
        <v>0</v>
      </c>
      <c r="BL386" s="25" t="s">
        <v>309</v>
      </c>
      <c r="BM386" s="25" t="s">
        <v>2635</v>
      </c>
    </row>
    <row r="387" spans="2:65" s="12" customFormat="1" ht="13.5">
      <c r="B387" s="217"/>
      <c r="C387" s="218"/>
      <c r="D387" s="219" t="s">
        <v>219</v>
      </c>
      <c r="E387" s="220" t="s">
        <v>21</v>
      </c>
      <c r="F387" s="221" t="s">
        <v>2636</v>
      </c>
      <c r="G387" s="218"/>
      <c r="H387" s="222" t="s">
        <v>21</v>
      </c>
      <c r="I387" s="223"/>
      <c r="J387" s="218"/>
      <c r="K387" s="218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219</v>
      </c>
      <c r="AU387" s="228" t="s">
        <v>85</v>
      </c>
      <c r="AV387" s="12" t="s">
        <v>83</v>
      </c>
      <c r="AW387" s="12" t="s">
        <v>39</v>
      </c>
      <c r="AX387" s="12" t="s">
        <v>76</v>
      </c>
      <c r="AY387" s="228" t="s">
        <v>211</v>
      </c>
    </row>
    <row r="388" spans="2:65" s="13" customFormat="1" ht="13.5">
      <c r="B388" s="229"/>
      <c r="C388" s="230"/>
      <c r="D388" s="219" t="s">
        <v>219</v>
      </c>
      <c r="E388" s="231" t="s">
        <v>21</v>
      </c>
      <c r="F388" s="232" t="s">
        <v>2637</v>
      </c>
      <c r="G388" s="230"/>
      <c r="H388" s="233">
        <v>2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AT388" s="239" t="s">
        <v>219</v>
      </c>
      <c r="AU388" s="239" t="s">
        <v>85</v>
      </c>
      <c r="AV388" s="13" t="s">
        <v>85</v>
      </c>
      <c r="AW388" s="13" t="s">
        <v>39</v>
      </c>
      <c r="AX388" s="13" t="s">
        <v>76</v>
      </c>
      <c r="AY388" s="239" t="s">
        <v>211</v>
      </c>
    </row>
    <row r="389" spans="2:65" s="13" customFormat="1" ht="13.5">
      <c r="B389" s="229"/>
      <c r="C389" s="230"/>
      <c r="D389" s="219" t="s">
        <v>219</v>
      </c>
      <c r="E389" s="231" t="s">
        <v>21</v>
      </c>
      <c r="F389" s="232" t="s">
        <v>2638</v>
      </c>
      <c r="G389" s="230"/>
      <c r="H389" s="233">
        <v>2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219</v>
      </c>
      <c r="AU389" s="239" t="s">
        <v>85</v>
      </c>
      <c r="AV389" s="13" t="s">
        <v>85</v>
      </c>
      <c r="AW389" s="13" t="s">
        <v>39</v>
      </c>
      <c r="AX389" s="13" t="s">
        <v>76</v>
      </c>
      <c r="AY389" s="239" t="s">
        <v>211</v>
      </c>
    </row>
    <row r="390" spans="2:65" s="15" customFormat="1" ht="13.5">
      <c r="B390" s="251"/>
      <c r="C390" s="252"/>
      <c r="D390" s="262" t="s">
        <v>219</v>
      </c>
      <c r="E390" s="263" t="s">
        <v>21</v>
      </c>
      <c r="F390" s="264" t="s">
        <v>226</v>
      </c>
      <c r="G390" s="252"/>
      <c r="H390" s="265">
        <v>4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AT390" s="261" t="s">
        <v>219</v>
      </c>
      <c r="AU390" s="261" t="s">
        <v>85</v>
      </c>
      <c r="AV390" s="15" t="s">
        <v>100</v>
      </c>
      <c r="AW390" s="15" t="s">
        <v>39</v>
      </c>
      <c r="AX390" s="15" t="s">
        <v>83</v>
      </c>
      <c r="AY390" s="261" t="s">
        <v>211</v>
      </c>
    </row>
    <row r="391" spans="2:65" s="1" customFormat="1" ht="31.5" customHeight="1">
      <c r="B391" s="42"/>
      <c r="C391" s="205" t="s">
        <v>677</v>
      </c>
      <c r="D391" s="205" t="s">
        <v>213</v>
      </c>
      <c r="E391" s="206" t="s">
        <v>2639</v>
      </c>
      <c r="F391" s="207" t="s">
        <v>2640</v>
      </c>
      <c r="G391" s="208" t="s">
        <v>1276</v>
      </c>
      <c r="H391" s="209">
        <v>2</v>
      </c>
      <c r="I391" s="210"/>
      <c r="J391" s="211">
        <f>ROUND(I391*H391,2)</f>
        <v>0</v>
      </c>
      <c r="K391" s="207" t="s">
        <v>217</v>
      </c>
      <c r="L391" s="62"/>
      <c r="M391" s="212" t="s">
        <v>21</v>
      </c>
      <c r="N391" s="213" t="s">
        <v>47</v>
      </c>
      <c r="O391" s="43"/>
      <c r="P391" s="214">
        <f>O391*H391</f>
        <v>0</v>
      </c>
      <c r="Q391" s="214">
        <v>4.9399999999999999E-3</v>
      </c>
      <c r="R391" s="214">
        <f>Q391*H391</f>
        <v>9.8799999999999999E-3</v>
      </c>
      <c r="S391" s="214">
        <v>0</v>
      </c>
      <c r="T391" s="215">
        <f>S391*H391</f>
        <v>0</v>
      </c>
      <c r="AR391" s="25" t="s">
        <v>309</v>
      </c>
      <c r="AT391" s="25" t="s">
        <v>213</v>
      </c>
      <c r="AU391" s="25" t="s">
        <v>85</v>
      </c>
      <c r="AY391" s="25" t="s">
        <v>211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25" t="s">
        <v>83</v>
      </c>
      <c r="BK391" s="216">
        <f>ROUND(I391*H391,2)</f>
        <v>0</v>
      </c>
      <c r="BL391" s="25" t="s">
        <v>309</v>
      </c>
      <c r="BM391" s="25" t="s">
        <v>2641</v>
      </c>
    </row>
    <row r="392" spans="2:65" s="13" customFormat="1" ht="13.5">
      <c r="B392" s="229"/>
      <c r="C392" s="230"/>
      <c r="D392" s="219" t="s">
        <v>219</v>
      </c>
      <c r="E392" s="231" t="s">
        <v>21</v>
      </c>
      <c r="F392" s="232" t="s">
        <v>2488</v>
      </c>
      <c r="G392" s="230"/>
      <c r="H392" s="233">
        <v>2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219</v>
      </c>
      <c r="AU392" s="239" t="s">
        <v>85</v>
      </c>
      <c r="AV392" s="13" t="s">
        <v>85</v>
      </c>
      <c r="AW392" s="13" t="s">
        <v>39</v>
      </c>
      <c r="AX392" s="13" t="s">
        <v>76</v>
      </c>
      <c r="AY392" s="239" t="s">
        <v>211</v>
      </c>
    </row>
    <row r="393" spans="2:65" s="15" customFormat="1" ht="13.5">
      <c r="B393" s="251"/>
      <c r="C393" s="252"/>
      <c r="D393" s="262" t="s">
        <v>219</v>
      </c>
      <c r="E393" s="263" t="s">
        <v>21</v>
      </c>
      <c r="F393" s="264" t="s">
        <v>226</v>
      </c>
      <c r="G393" s="252"/>
      <c r="H393" s="265">
        <v>2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AT393" s="261" t="s">
        <v>219</v>
      </c>
      <c r="AU393" s="261" t="s">
        <v>85</v>
      </c>
      <c r="AV393" s="15" t="s">
        <v>100</v>
      </c>
      <c r="AW393" s="15" t="s">
        <v>39</v>
      </c>
      <c r="AX393" s="15" t="s">
        <v>83</v>
      </c>
      <c r="AY393" s="261" t="s">
        <v>211</v>
      </c>
    </row>
    <row r="394" spans="2:65" s="1" customFormat="1" ht="22.5" customHeight="1">
      <c r="B394" s="42"/>
      <c r="C394" s="205" t="s">
        <v>681</v>
      </c>
      <c r="D394" s="205" t="s">
        <v>213</v>
      </c>
      <c r="E394" s="206" t="s">
        <v>1391</v>
      </c>
      <c r="F394" s="207" t="s">
        <v>1392</v>
      </c>
      <c r="G394" s="208" t="s">
        <v>1276</v>
      </c>
      <c r="H394" s="209">
        <v>5</v>
      </c>
      <c r="I394" s="210"/>
      <c r="J394" s="211">
        <f>ROUND(I394*H394,2)</f>
        <v>0</v>
      </c>
      <c r="K394" s="207" t="s">
        <v>217</v>
      </c>
      <c r="L394" s="62"/>
      <c r="M394" s="212" t="s">
        <v>21</v>
      </c>
      <c r="N394" s="213" t="s">
        <v>47</v>
      </c>
      <c r="O394" s="43"/>
      <c r="P394" s="214">
        <f>O394*H394</f>
        <v>0</v>
      </c>
      <c r="Q394" s="214">
        <v>0</v>
      </c>
      <c r="R394" s="214">
        <f>Q394*H394</f>
        <v>0</v>
      </c>
      <c r="S394" s="214">
        <v>0.69347000000000003</v>
      </c>
      <c r="T394" s="215">
        <f>S394*H394</f>
        <v>3.4673500000000002</v>
      </c>
      <c r="AR394" s="25" t="s">
        <v>309</v>
      </c>
      <c r="AT394" s="25" t="s">
        <v>213</v>
      </c>
      <c r="AU394" s="25" t="s">
        <v>85</v>
      </c>
      <c r="AY394" s="25" t="s">
        <v>211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25" t="s">
        <v>83</v>
      </c>
      <c r="BK394" s="216">
        <f>ROUND(I394*H394,2)</f>
        <v>0</v>
      </c>
      <c r="BL394" s="25" t="s">
        <v>309</v>
      </c>
      <c r="BM394" s="25" t="s">
        <v>2642</v>
      </c>
    </row>
    <row r="395" spans="2:65" s="13" customFormat="1" ht="13.5">
      <c r="B395" s="229"/>
      <c r="C395" s="230"/>
      <c r="D395" s="219" t="s">
        <v>219</v>
      </c>
      <c r="E395" s="231" t="s">
        <v>21</v>
      </c>
      <c r="F395" s="232" t="s">
        <v>2568</v>
      </c>
      <c r="G395" s="230"/>
      <c r="H395" s="233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AT395" s="239" t="s">
        <v>219</v>
      </c>
      <c r="AU395" s="239" t="s">
        <v>85</v>
      </c>
      <c r="AV395" s="13" t="s">
        <v>85</v>
      </c>
      <c r="AW395" s="13" t="s">
        <v>39</v>
      </c>
      <c r="AX395" s="13" t="s">
        <v>76</v>
      </c>
      <c r="AY395" s="239" t="s">
        <v>211</v>
      </c>
    </row>
    <row r="396" spans="2:65" s="13" customFormat="1" ht="13.5">
      <c r="B396" s="229"/>
      <c r="C396" s="230"/>
      <c r="D396" s="219" t="s">
        <v>219</v>
      </c>
      <c r="E396" s="231" t="s">
        <v>21</v>
      </c>
      <c r="F396" s="232" t="s">
        <v>1305</v>
      </c>
      <c r="G396" s="230"/>
      <c r="H396" s="233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219</v>
      </c>
      <c r="AU396" s="239" t="s">
        <v>85</v>
      </c>
      <c r="AV396" s="13" t="s">
        <v>85</v>
      </c>
      <c r="AW396" s="13" t="s">
        <v>39</v>
      </c>
      <c r="AX396" s="13" t="s">
        <v>76</v>
      </c>
      <c r="AY396" s="239" t="s">
        <v>211</v>
      </c>
    </row>
    <row r="397" spans="2:65" s="13" customFormat="1" ht="13.5">
      <c r="B397" s="229"/>
      <c r="C397" s="230"/>
      <c r="D397" s="219" t="s">
        <v>219</v>
      </c>
      <c r="E397" s="231" t="s">
        <v>21</v>
      </c>
      <c r="F397" s="232" t="s">
        <v>1306</v>
      </c>
      <c r="G397" s="230"/>
      <c r="H397" s="233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219</v>
      </c>
      <c r="AU397" s="239" t="s">
        <v>85</v>
      </c>
      <c r="AV397" s="13" t="s">
        <v>85</v>
      </c>
      <c r="AW397" s="13" t="s">
        <v>39</v>
      </c>
      <c r="AX397" s="13" t="s">
        <v>76</v>
      </c>
      <c r="AY397" s="239" t="s">
        <v>211</v>
      </c>
    </row>
    <row r="398" spans="2:65" s="13" customFormat="1" ht="13.5">
      <c r="B398" s="229"/>
      <c r="C398" s="230"/>
      <c r="D398" s="219" t="s">
        <v>219</v>
      </c>
      <c r="E398" s="231" t="s">
        <v>21</v>
      </c>
      <c r="F398" s="232" t="s">
        <v>1307</v>
      </c>
      <c r="G398" s="230"/>
      <c r="H398" s="233">
        <v>1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219</v>
      </c>
      <c r="AU398" s="239" t="s">
        <v>85</v>
      </c>
      <c r="AV398" s="13" t="s">
        <v>85</v>
      </c>
      <c r="AW398" s="13" t="s">
        <v>39</v>
      </c>
      <c r="AX398" s="13" t="s">
        <v>76</v>
      </c>
      <c r="AY398" s="239" t="s">
        <v>211</v>
      </c>
    </row>
    <row r="399" spans="2:65" s="13" customFormat="1" ht="13.5">
      <c r="B399" s="229"/>
      <c r="C399" s="230"/>
      <c r="D399" s="219" t="s">
        <v>219</v>
      </c>
      <c r="E399" s="231" t="s">
        <v>21</v>
      </c>
      <c r="F399" s="232" t="s">
        <v>1308</v>
      </c>
      <c r="G399" s="230"/>
      <c r="H399" s="233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219</v>
      </c>
      <c r="AU399" s="239" t="s">
        <v>85</v>
      </c>
      <c r="AV399" s="13" t="s">
        <v>85</v>
      </c>
      <c r="AW399" s="13" t="s">
        <v>39</v>
      </c>
      <c r="AX399" s="13" t="s">
        <v>76</v>
      </c>
      <c r="AY399" s="239" t="s">
        <v>211</v>
      </c>
    </row>
    <row r="400" spans="2:65" s="15" customFormat="1" ht="13.5">
      <c r="B400" s="251"/>
      <c r="C400" s="252"/>
      <c r="D400" s="262" t="s">
        <v>219</v>
      </c>
      <c r="E400" s="263" t="s">
        <v>21</v>
      </c>
      <c r="F400" s="264" t="s">
        <v>226</v>
      </c>
      <c r="G400" s="252"/>
      <c r="H400" s="265">
        <v>5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AT400" s="261" t="s">
        <v>219</v>
      </c>
      <c r="AU400" s="261" t="s">
        <v>85</v>
      </c>
      <c r="AV400" s="15" t="s">
        <v>100</v>
      </c>
      <c r="AW400" s="15" t="s">
        <v>39</v>
      </c>
      <c r="AX400" s="15" t="s">
        <v>83</v>
      </c>
      <c r="AY400" s="261" t="s">
        <v>211</v>
      </c>
    </row>
    <row r="401" spans="2:65" s="1" customFormat="1" ht="31.5" customHeight="1">
      <c r="B401" s="42"/>
      <c r="C401" s="205" t="s">
        <v>685</v>
      </c>
      <c r="D401" s="205" t="s">
        <v>213</v>
      </c>
      <c r="E401" s="206" t="s">
        <v>1395</v>
      </c>
      <c r="F401" s="207" t="s">
        <v>1396</v>
      </c>
      <c r="G401" s="208" t="s">
        <v>1276</v>
      </c>
      <c r="H401" s="209">
        <v>1</v>
      </c>
      <c r="I401" s="210"/>
      <c r="J401" s="211">
        <f>ROUND(I401*H401,2)</f>
        <v>0</v>
      </c>
      <c r="K401" s="207" t="s">
        <v>217</v>
      </c>
      <c r="L401" s="62"/>
      <c r="M401" s="212" t="s">
        <v>21</v>
      </c>
      <c r="N401" s="213" t="s">
        <v>47</v>
      </c>
      <c r="O401" s="43"/>
      <c r="P401" s="214">
        <f>O401*H401</f>
        <v>0</v>
      </c>
      <c r="Q401" s="214">
        <v>4.9899999999999996E-3</v>
      </c>
      <c r="R401" s="214">
        <f>Q401*H401</f>
        <v>4.9899999999999996E-3</v>
      </c>
      <c r="S401" s="214">
        <v>0</v>
      </c>
      <c r="T401" s="215">
        <f>S401*H401</f>
        <v>0</v>
      </c>
      <c r="AR401" s="25" t="s">
        <v>309</v>
      </c>
      <c r="AT401" s="25" t="s">
        <v>213</v>
      </c>
      <c r="AU401" s="25" t="s">
        <v>85</v>
      </c>
      <c r="AY401" s="25" t="s">
        <v>211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25" t="s">
        <v>83</v>
      </c>
      <c r="BK401" s="216">
        <f>ROUND(I401*H401,2)</f>
        <v>0</v>
      </c>
      <c r="BL401" s="25" t="s">
        <v>309</v>
      </c>
      <c r="BM401" s="25" t="s">
        <v>2643</v>
      </c>
    </row>
    <row r="402" spans="2:65" s="13" customFormat="1" ht="13.5">
      <c r="B402" s="229"/>
      <c r="C402" s="230"/>
      <c r="D402" s="219" t="s">
        <v>219</v>
      </c>
      <c r="E402" s="231" t="s">
        <v>21</v>
      </c>
      <c r="F402" s="232" t="s">
        <v>1307</v>
      </c>
      <c r="G402" s="230"/>
      <c r="H402" s="233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219</v>
      </c>
      <c r="AU402" s="239" t="s">
        <v>85</v>
      </c>
      <c r="AV402" s="13" t="s">
        <v>85</v>
      </c>
      <c r="AW402" s="13" t="s">
        <v>39</v>
      </c>
      <c r="AX402" s="13" t="s">
        <v>76</v>
      </c>
      <c r="AY402" s="239" t="s">
        <v>211</v>
      </c>
    </row>
    <row r="403" spans="2:65" s="15" customFormat="1" ht="13.5">
      <c r="B403" s="251"/>
      <c r="C403" s="252"/>
      <c r="D403" s="262" t="s">
        <v>219</v>
      </c>
      <c r="E403" s="263" t="s">
        <v>21</v>
      </c>
      <c r="F403" s="264" t="s">
        <v>226</v>
      </c>
      <c r="G403" s="252"/>
      <c r="H403" s="265">
        <v>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AT403" s="261" t="s">
        <v>219</v>
      </c>
      <c r="AU403" s="261" t="s">
        <v>85</v>
      </c>
      <c r="AV403" s="15" t="s">
        <v>100</v>
      </c>
      <c r="AW403" s="15" t="s">
        <v>39</v>
      </c>
      <c r="AX403" s="15" t="s">
        <v>83</v>
      </c>
      <c r="AY403" s="261" t="s">
        <v>211</v>
      </c>
    </row>
    <row r="404" spans="2:65" s="1" customFormat="1" ht="31.5" customHeight="1">
      <c r="B404" s="42"/>
      <c r="C404" s="268" t="s">
        <v>689</v>
      </c>
      <c r="D404" s="268" t="s">
        <v>429</v>
      </c>
      <c r="E404" s="269" t="s">
        <v>2644</v>
      </c>
      <c r="F404" s="270" t="s">
        <v>2645</v>
      </c>
      <c r="G404" s="271" t="s">
        <v>275</v>
      </c>
      <c r="H404" s="272">
        <v>1</v>
      </c>
      <c r="I404" s="273"/>
      <c r="J404" s="274">
        <f>ROUND(I404*H404,2)</f>
        <v>0</v>
      </c>
      <c r="K404" s="270" t="s">
        <v>21</v>
      </c>
      <c r="L404" s="275"/>
      <c r="M404" s="276" t="s">
        <v>21</v>
      </c>
      <c r="N404" s="277" t="s">
        <v>47</v>
      </c>
      <c r="O404" s="43"/>
      <c r="P404" s="214">
        <f>O404*H404</f>
        <v>0</v>
      </c>
      <c r="Q404" s="214">
        <v>5.5E-2</v>
      </c>
      <c r="R404" s="214">
        <f>Q404*H404</f>
        <v>5.5E-2</v>
      </c>
      <c r="S404" s="214">
        <v>0</v>
      </c>
      <c r="T404" s="215">
        <f>S404*H404</f>
        <v>0</v>
      </c>
      <c r="AR404" s="25" t="s">
        <v>424</v>
      </c>
      <c r="AT404" s="25" t="s">
        <v>429</v>
      </c>
      <c r="AU404" s="25" t="s">
        <v>85</v>
      </c>
      <c r="AY404" s="25" t="s">
        <v>211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25" t="s">
        <v>83</v>
      </c>
      <c r="BK404" s="216">
        <f>ROUND(I404*H404,2)</f>
        <v>0</v>
      </c>
      <c r="BL404" s="25" t="s">
        <v>309</v>
      </c>
      <c r="BM404" s="25" t="s">
        <v>2646</v>
      </c>
    </row>
    <row r="405" spans="2:65" s="1" customFormat="1" ht="31.5" customHeight="1">
      <c r="B405" s="42"/>
      <c r="C405" s="205" t="s">
        <v>695</v>
      </c>
      <c r="D405" s="205" t="s">
        <v>213</v>
      </c>
      <c r="E405" s="206" t="s">
        <v>2647</v>
      </c>
      <c r="F405" s="207" t="s">
        <v>2648</v>
      </c>
      <c r="G405" s="208" t="s">
        <v>1276</v>
      </c>
      <c r="H405" s="209">
        <v>1</v>
      </c>
      <c r="I405" s="210"/>
      <c r="J405" s="211">
        <f>ROUND(I405*H405,2)</f>
        <v>0</v>
      </c>
      <c r="K405" s="207" t="s">
        <v>217</v>
      </c>
      <c r="L405" s="62"/>
      <c r="M405" s="212" t="s">
        <v>21</v>
      </c>
      <c r="N405" s="213" t="s">
        <v>47</v>
      </c>
      <c r="O405" s="43"/>
      <c r="P405" s="214">
        <f>O405*H405</f>
        <v>0</v>
      </c>
      <c r="Q405" s="214">
        <v>5.3699999999999998E-3</v>
      </c>
      <c r="R405" s="214">
        <f>Q405*H405</f>
        <v>5.3699999999999998E-3</v>
      </c>
      <c r="S405" s="214">
        <v>0</v>
      </c>
      <c r="T405" s="215">
        <f>S405*H405</f>
        <v>0</v>
      </c>
      <c r="AR405" s="25" t="s">
        <v>309</v>
      </c>
      <c r="AT405" s="25" t="s">
        <v>213</v>
      </c>
      <c r="AU405" s="25" t="s">
        <v>85</v>
      </c>
      <c r="AY405" s="25" t="s">
        <v>211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25" t="s">
        <v>83</v>
      </c>
      <c r="BK405" s="216">
        <f>ROUND(I405*H405,2)</f>
        <v>0</v>
      </c>
      <c r="BL405" s="25" t="s">
        <v>309</v>
      </c>
      <c r="BM405" s="25" t="s">
        <v>2649</v>
      </c>
    </row>
    <row r="406" spans="2:65" s="13" customFormat="1" ht="13.5">
      <c r="B406" s="229"/>
      <c r="C406" s="230"/>
      <c r="D406" s="219" t="s">
        <v>219</v>
      </c>
      <c r="E406" s="231" t="s">
        <v>21</v>
      </c>
      <c r="F406" s="232" t="s">
        <v>1308</v>
      </c>
      <c r="G406" s="230"/>
      <c r="H406" s="233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219</v>
      </c>
      <c r="AU406" s="239" t="s">
        <v>85</v>
      </c>
      <c r="AV406" s="13" t="s">
        <v>85</v>
      </c>
      <c r="AW406" s="13" t="s">
        <v>39</v>
      </c>
      <c r="AX406" s="13" t="s">
        <v>76</v>
      </c>
      <c r="AY406" s="239" t="s">
        <v>211</v>
      </c>
    </row>
    <row r="407" spans="2:65" s="15" customFormat="1" ht="13.5">
      <c r="B407" s="251"/>
      <c r="C407" s="252"/>
      <c r="D407" s="262" t="s">
        <v>219</v>
      </c>
      <c r="E407" s="263" t="s">
        <v>21</v>
      </c>
      <c r="F407" s="264" t="s">
        <v>226</v>
      </c>
      <c r="G407" s="252"/>
      <c r="H407" s="265">
        <v>1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AT407" s="261" t="s">
        <v>219</v>
      </c>
      <c r="AU407" s="261" t="s">
        <v>85</v>
      </c>
      <c r="AV407" s="15" t="s">
        <v>100</v>
      </c>
      <c r="AW407" s="15" t="s">
        <v>39</v>
      </c>
      <c r="AX407" s="15" t="s">
        <v>83</v>
      </c>
      <c r="AY407" s="261" t="s">
        <v>211</v>
      </c>
    </row>
    <row r="408" spans="2:65" s="1" customFormat="1" ht="31.5" customHeight="1">
      <c r="B408" s="42"/>
      <c r="C408" s="268" t="s">
        <v>699</v>
      </c>
      <c r="D408" s="268" t="s">
        <v>429</v>
      </c>
      <c r="E408" s="269" t="s">
        <v>2650</v>
      </c>
      <c r="F408" s="270" t="s">
        <v>2651</v>
      </c>
      <c r="G408" s="271" t="s">
        <v>275</v>
      </c>
      <c r="H408" s="272">
        <v>1</v>
      </c>
      <c r="I408" s="273"/>
      <c r="J408" s="274">
        <f>ROUND(I408*H408,2)</f>
        <v>0</v>
      </c>
      <c r="K408" s="270" t="s">
        <v>21</v>
      </c>
      <c r="L408" s="275"/>
      <c r="M408" s="276" t="s">
        <v>21</v>
      </c>
      <c r="N408" s="277" t="s">
        <v>47</v>
      </c>
      <c r="O408" s="43"/>
      <c r="P408" s="214">
        <f>O408*H408</f>
        <v>0</v>
      </c>
      <c r="Q408" s="214">
        <v>5.5E-2</v>
      </c>
      <c r="R408" s="214">
        <f>Q408*H408</f>
        <v>5.5E-2</v>
      </c>
      <c r="S408" s="214">
        <v>0</v>
      </c>
      <c r="T408" s="215">
        <f>S408*H408</f>
        <v>0</v>
      </c>
      <c r="AR408" s="25" t="s">
        <v>424</v>
      </c>
      <c r="AT408" s="25" t="s">
        <v>429</v>
      </c>
      <c r="AU408" s="25" t="s">
        <v>85</v>
      </c>
      <c r="AY408" s="25" t="s">
        <v>211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25" t="s">
        <v>83</v>
      </c>
      <c r="BK408" s="216">
        <f>ROUND(I408*H408,2)</f>
        <v>0</v>
      </c>
      <c r="BL408" s="25" t="s">
        <v>309</v>
      </c>
      <c r="BM408" s="25" t="s">
        <v>2652</v>
      </c>
    </row>
    <row r="409" spans="2:65" s="1" customFormat="1" ht="31.5" customHeight="1">
      <c r="B409" s="42"/>
      <c r="C409" s="205" t="s">
        <v>1215</v>
      </c>
      <c r="D409" s="205" t="s">
        <v>213</v>
      </c>
      <c r="E409" s="206" t="s">
        <v>1403</v>
      </c>
      <c r="F409" s="207" t="s">
        <v>1404</v>
      </c>
      <c r="G409" s="208" t="s">
        <v>1276</v>
      </c>
      <c r="H409" s="209">
        <v>1</v>
      </c>
      <c r="I409" s="210"/>
      <c r="J409" s="211">
        <f>ROUND(I409*H409,2)</f>
        <v>0</v>
      </c>
      <c r="K409" s="207" t="s">
        <v>217</v>
      </c>
      <c r="L409" s="62"/>
      <c r="M409" s="212" t="s">
        <v>21</v>
      </c>
      <c r="N409" s="213" t="s">
        <v>47</v>
      </c>
      <c r="O409" s="43"/>
      <c r="P409" s="214">
        <f>O409*H409</f>
        <v>0</v>
      </c>
      <c r="Q409" s="214">
        <v>5.3699999999999998E-3</v>
      </c>
      <c r="R409" s="214">
        <f>Q409*H409</f>
        <v>5.3699999999999998E-3</v>
      </c>
      <c r="S409" s="214">
        <v>0</v>
      </c>
      <c r="T409" s="215">
        <f>S409*H409</f>
        <v>0</v>
      </c>
      <c r="AR409" s="25" t="s">
        <v>309</v>
      </c>
      <c r="AT409" s="25" t="s">
        <v>213</v>
      </c>
      <c r="AU409" s="25" t="s">
        <v>85</v>
      </c>
      <c r="AY409" s="25" t="s">
        <v>211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25" t="s">
        <v>83</v>
      </c>
      <c r="BK409" s="216">
        <f>ROUND(I409*H409,2)</f>
        <v>0</v>
      </c>
      <c r="BL409" s="25" t="s">
        <v>309</v>
      </c>
      <c r="BM409" s="25" t="s">
        <v>2653</v>
      </c>
    </row>
    <row r="410" spans="2:65" s="13" customFormat="1" ht="13.5">
      <c r="B410" s="229"/>
      <c r="C410" s="230"/>
      <c r="D410" s="219" t="s">
        <v>219</v>
      </c>
      <c r="E410" s="231" t="s">
        <v>21</v>
      </c>
      <c r="F410" s="232" t="s">
        <v>2568</v>
      </c>
      <c r="G410" s="230"/>
      <c r="H410" s="233">
        <v>1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219</v>
      </c>
      <c r="AU410" s="239" t="s">
        <v>85</v>
      </c>
      <c r="AV410" s="13" t="s">
        <v>85</v>
      </c>
      <c r="AW410" s="13" t="s">
        <v>39</v>
      </c>
      <c r="AX410" s="13" t="s">
        <v>76</v>
      </c>
      <c r="AY410" s="239" t="s">
        <v>211</v>
      </c>
    </row>
    <row r="411" spans="2:65" s="15" customFormat="1" ht="13.5">
      <c r="B411" s="251"/>
      <c r="C411" s="252"/>
      <c r="D411" s="262" t="s">
        <v>219</v>
      </c>
      <c r="E411" s="263" t="s">
        <v>21</v>
      </c>
      <c r="F411" s="264" t="s">
        <v>226</v>
      </c>
      <c r="G411" s="252"/>
      <c r="H411" s="265">
        <v>1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AT411" s="261" t="s">
        <v>219</v>
      </c>
      <c r="AU411" s="261" t="s">
        <v>85</v>
      </c>
      <c r="AV411" s="15" t="s">
        <v>100</v>
      </c>
      <c r="AW411" s="15" t="s">
        <v>39</v>
      </c>
      <c r="AX411" s="15" t="s">
        <v>83</v>
      </c>
      <c r="AY411" s="261" t="s">
        <v>211</v>
      </c>
    </row>
    <row r="412" spans="2:65" s="1" customFormat="1" ht="31.5" customHeight="1">
      <c r="B412" s="42"/>
      <c r="C412" s="268" t="s">
        <v>1220</v>
      </c>
      <c r="D412" s="268" t="s">
        <v>429</v>
      </c>
      <c r="E412" s="269" t="s">
        <v>2654</v>
      </c>
      <c r="F412" s="270" t="s">
        <v>2655</v>
      </c>
      <c r="G412" s="271" t="s">
        <v>275</v>
      </c>
      <c r="H412" s="272">
        <v>1</v>
      </c>
      <c r="I412" s="273"/>
      <c r="J412" s="274">
        <f>ROUND(I412*H412,2)</f>
        <v>0</v>
      </c>
      <c r="K412" s="270" t="s">
        <v>21</v>
      </c>
      <c r="L412" s="275"/>
      <c r="M412" s="276" t="s">
        <v>21</v>
      </c>
      <c r="N412" s="277" t="s">
        <v>47</v>
      </c>
      <c r="O412" s="43"/>
      <c r="P412" s="214">
        <f>O412*H412</f>
        <v>0</v>
      </c>
      <c r="Q412" s="214">
        <v>5.5E-2</v>
      </c>
      <c r="R412" s="214">
        <f>Q412*H412</f>
        <v>5.5E-2</v>
      </c>
      <c r="S412" s="214">
        <v>0</v>
      </c>
      <c r="T412" s="215">
        <f>S412*H412</f>
        <v>0</v>
      </c>
      <c r="AR412" s="25" t="s">
        <v>424</v>
      </c>
      <c r="AT412" s="25" t="s">
        <v>429</v>
      </c>
      <c r="AU412" s="25" t="s">
        <v>85</v>
      </c>
      <c r="AY412" s="25" t="s">
        <v>211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25" t="s">
        <v>83</v>
      </c>
      <c r="BK412" s="216">
        <f>ROUND(I412*H412,2)</f>
        <v>0</v>
      </c>
      <c r="BL412" s="25" t="s">
        <v>309</v>
      </c>
      <c r="BM412" s="25" t="s">
        <v>2656</v>
      </c>
    </row>
    <row r="413" spans="2:65" s="1" customFormat="1" ht="31.5" customHeight="1">
      <c r="B413" s="42"/>
      <c r="C413" s="205" t="s">
        <v>1225</v>
      </c>
      <c r="D413" s="205" t="s">
        <v>213</v>
      </c>
      <c r="E413" s="206" t="s">
        <v>2657</v>
      </c>
      <c r="F413" s="207" t="s">
        <v>2658</v>
      </c>
      <c r="G413" s="208" t="s">
        <v>1276</v>
      </c>
      <c r="H413" s="209">
        <v>1</v>
      </c>
      <c r="I413" s="210"/>
      <c r="J413" s="211">
        <f>ROUND(I413*H413,2)</f>
        <v>0</v>
      </c>
      <c r="K413" s="207" t="s">
        <v>217</v>
      </c>
      <c r="L413" s="62"/>
      <c r="M413" s="212" t="s">
        <v>21</v>
      </c>
      <c r="N413" s="213" t="s">
        <v>47</v>
      </c>
      <c r="O413" s="43"/>
      <c r="P413" s="214">
        <f>O413*H413</f>
        <v>0</v>
      </c>
      <c r="Q413" s="214">
        <v>5.7600000000000004E-3</v>
      </c>
      <c r="R413" s="214">
        <f>Q413*H413</f>
        <v>5.7600000000000004E-3</v>
      </c>
      <c r="S413" s="214">
        <v>0</v>
      </c>
      <c r="T413" s="215">
        <f>S413*H413</f>
        <v>0</v>
      </c>
      <c r="AR413" s="25" t="s">
        <v>309</v>
      </c>
      <c r="AT413" s="25" t="s">
        <v>213</v>
      </c>
      <c r="AU413" s="25" t="s">
        <v>85</v>
      </c>
      <c r="AY413" s="25" t="s">
        <v>211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25" t="s">
        <v>83</v>
      </c>
      <c r="BK413" s="216">
        <f>ROUND(I413*H413,2)</f>
        <v>0</v>
      </c>
      <c r="BL413" s="25" t="s">
        <v>309</v>
      </c>
      <c r="BM413" s="25" t="s">
        <v>2659</v>
      </c>
    </row>
    <row r="414" spans="2:65" s="13" customFormat="1" ht="13.5">
      <c r="B414" s="229"/>
      <c r="C414" s="230"/>
      <c r="D414" s="219" t="s">
        <v>219</v>
      </c>
      <c r="E414" s="231" t="s">
        <v>21</v>
      </c>
      <c r="F414" s="232" t="s">
        <v>1305</v>
      </c>
      <c r="G414" s="230"/>
      <c r="H414" s="233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219</v>
      </c>
      <c r="AU414" s="239" t="s">
        <v>85</v>
      </c>
      <c r="AV414" s="13" t="s">
        <v>85</v>
      </c>
      <c r="AW414" s="13" t="s">
        <v>39</v>
      </c>
      <c r="AX414" s="13" t="s">
        <v>76</v>
      </c>
      <c r="AY414" s="239" t="s">
        <v>211</v>
      </c>
    </row>
    <row r="415" spans="2:65" s="15" customFormat="1" ht="13.5">
      <c r="B415" s="251"/>
      <c r="C415" s="252"/>
      <c r="D415" s="262" t="s">
        <v>219</v>
      </c>
      <c r="E415" s="263" t="s">
        <v>21</v>
      </c>
      <c r="F415" s="264" t="s">
        <v>226</v>
      </c>
      <c r="G415" s="252"/>
      <c r="H415" s="265">
        <v>1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AT415" s="261" t="s">
        <v>219</v>
      </c>
      <c r="AU415" s="261" t="s">
        <v>85</v>
      </c>
      <c r="AV415" s="15" t="s">
        <v>100</v>
      </c>
      <c r="AW415" s="15" t="s">
        <v>39</v>
      </c>
      <c r="AX415" s="15" t="s">
        <v>83</v>
      </c>
      <c r="AY415" s="261" t="s">
        <v>211</v>
      </c>
    </row>
    <row r="416" spans="2:65" s="1" customFormat="1" ht="31.5" customHeight="1">
      <c r="B416" s="42"/>
      <c r="C416" s="268" t="s">
        <v>1230</v>
      </c>
      <c r="D416" s="268" t="s">
        <v>429</v>
      </c>
      <c r="E416" s="269" t="s">
        <v>2660</v>
      </c>
      <c r="F416" s="270" t="s">
        <v>2661</v>
      </c>
      <c r="G416" s="271" t="s">
        <v>275</v>
      </c>
      <c r="H416" s="272">
        <v>1</v>
      </c>
      <c r="I416" s="273"/>
      <c r="J416" s="274">
        <f>ROUND(I416*H416,2)</f>
        <v>0</v>
      </c>
      <c r="K416" s="270" t="s">
        <v>21</v>
      </c>
      <c r="L416" s="275"/>
      <c r="M416" s="276" t="s">
        <v>21</v>
      </c>
      <c r="N416" s="277" t="s">
        <v>47</v>
      </c>
      <c r="O416" s="43"/>
      <c r="P416" s="214">
        <f>O416*H416</f>
        <v>0</v>
      </c>
      <c r="Q416" s="214">
        <v>5.5E-2</v>
      </c>
      <c r="R416" s="214">
        <f>Q416*H416</f>
        <v>5.5E-2</v>
      </c>
      <c r="S416" s="214">
        <v>0</v>
      </c>
      <c r="T416" s="215">
        <f>S416*H416</f>
        <v>0</v>
      </c>
      <c r="AR416" s="25" t="s">
        <v>424</v>
      </c>
      <c r="AT416" s="25" t="s">
        <v>429</v>
      </c>
      <c r="AU416" s="25" t="s">
        <v>85</v>
      </c>
      <c r="AY416" s="25" t="s">
        <v>211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25" t="s">
        <v>83</v>
      </c>
      <c r="BK416" s="216">
        <f>ROUND(I416*H416,2)</f>
        <v>0</v>
      </c>
      <c r="BL416" s="25" t="s">
        <v>309</v>
      </c>
      <c r="BM416" s="25" t="s">
        <v>2662</v>
      </c>
    </row>
    <row r="417" spans="2:65" s="1" customFormat="1" ht="31.5" customHeight="1">
      <c r="B417" s="42"/>
      <c r="C417" s="205" t="s">
        <v>1237</v>
      </c>
      <c r="D417" s="205" t="s">
        <v>213</v>
      </c>
      <c r="E417" s="206" t="s">
        <v>1411</v>
      </c>
      <c r="F417" s="207" t="s">
        <v>1412</v>
      </c>
      <c r="G417" s="208" t="s">
        <v>1276</v>
      </c>
      <c r="H417" s="209">
        <v>1</v>
      </c>
      <c r="I417" s="210"/>
      <c r="J417" s="211">
        <f>ROUND(I417*H417,2)</f>
        <v>0</v>
      </c>
      <c r="K417" s="207" t="s">
        <v>217</v>
      </c>
      <c r="L417" s="62"/>
      <c r="M417" s="212" t="s">
        <v>21</v>
      </c>
      <c r="N417" s="213" t="s">
        <v>47</v>
      </c>
      <c r="O417" s="43"/>
      <c r="P417" s="214">
        <f>O417*H417</f>
        <v>0</v>
      </c>
      <c r="Q417" s="214">
        <v>5.7600000000000004E-3</v>
      </c>
      <c r="R417" s="214">
        <f>Q417*H417</f>
        <v>5.7600000000000004E-3</v>
      </c>
      <c r="S417" s="214">
        <v>0</v>
      </c>
      <c r="T417" s="215">
        <f>S417*H417</f>
        <v>0</v>
      </c>
      <c r="AR417" s="25" t="s">
        <v>309</v>
      </c>
      <c r="AT417" s="25" t="s">
        <v>213</v>
      </c>
      <c r="AU417" s="25" t="s">
        <v>85</v>
      </c>
      <c r="AY417" s="25" t="s">
        <v>211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25" t="s">
        <v>83</v>
      </c>
      <c r="BK417" s="216">
        <f>ROUND(I417*H417,2)</f>
        <v>0</v>
      </c>
      <c r="BL417" s="25" t="s">
        <v>309</v>
      </c>
      <c r="BM417" s="25" t="s">
        <v>2663</v>
      </c>
    </row>
    <row r="418" spans="2:65" s="13" customFormat="1" ht="13.5">
      <c r="B418" s="229"/>
      <c r="C418" s="230"/>
      <c r="D418" s="219" t="s">
        <v>219</v>
      </c>
      <c r="E418" s="231" t="s">
        <v>21</v>
      </c>
      <c r="F418" s="232" t="s">
        <v>1306</v>
      </c>
      <c r="G418" s="230"/>
      <c r="H418" s="233">
        <v>1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219</v>
      </c>
      <c r="AU418" s="239" t="s">
        <v>85</v>
      </c>
      <c r="AV418" s="13" t="s">
        <v>85</v>
      </c>
      <c r="AW418" s="13" t="s">
        <v>39</v>
      </c>
      <c r="AX418" s="13" t="s">
        <v>76</v>
      </c>
      <c r="AY418" s="239" t="s">
        <v>211</v>
      </c>
    </row>
    <row r="419" spans="2:65" s="15" customFormat="1" ht="13.5">
      <c r="B419" s="251"/>
      <c r="C419" s="252"/>
      <c r="D419" s="262" t="s">
        <v>219</v>
      </c>
      <c r="E419" s="263" t="s">
        <v>21</v>
      </c>
      <c r="F419" s="264" t="s">
        <v>226</v>
      </c>
      <c r="G419" s="252"/>
      <c r="H419" s="265">
        <v>1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AT419" s="261" t="s">
        <v>219</v>
      </c>
      <c r="AU419" s="261" t="s">
        <v>85</v>
      </c>
      <c r="AV419" s="15" t="s">
        <v>100</v>
      </c>
      <c r="AW419" s="15" t="s">
        <v>39</v>
      </c>
      <c r="AX419" s="15" t="s">
        <v>83</v>
      </c>
      <c r="AY419" s="261" t="s">
        <v>211</v>
      </c>
    </row>
    <row r="420" spans="2:65" s="1" customFormat="1" ht="31.5" customHeight="1">
      <c r="B420" s="42"/>
      <c r="C420" s="268" t="s">
        <v>1241</v>
      </c>
      <c r="D420" s="268" t="s">
        <v>429</v>
      </c>
      <c r="E420" s="269" t="s">
        <v>2664</v>
      </c>
      <c r="F420" s="270" t="s">
        <v>2665</v>
      </c>
      <c r="G420" s="271" t="s">
        <v>275</v>
      </c>
      <c r="H420" s="272">
        <v>1</v>
      </c>
      <c r="I420" s="273"/>
      <c r="J420" s="274">
        <f>ROUND(I420*H420,2)</f>
        <v>0</v>
      </c>
      <c r="K420" s="270" t="s">
        <v>21</v>
      </c>
      <c r="L420" s="275"/>
      <c r="M420" s="276" t="s">
        <v>21</v>
      </c>
      <c r="N420" s="277" t="s">
        <v>47</v>
      </c>
      <c r="O420" s="43"/>
      <c r="P420" s="214">
        <f>O420*H420</f>
        <v>0</v>
      </c>
      <c r="Q420" s="214">
        <v>5.5E-2</v>
      </c>
      <c r="R420" s="214">
        <f>Q420*H420</f>
        <v>5.5E-2</v>
      </c>
      <c r="S420" s="214">
        <v>0</v>
      </c>
      <c r="T420" s="215">
        <f>S420*H420</f>
        <v>0</v>
      </c>
      <c r="AR420" s="25" t="s">
        <v>424</v>
      </c>
      <c r="AT420" s="25" t="s">
        <v>429</v>
      </c>
      <c r="AU420" s="25" t="s">
        <v>85</v>
      </c>
      <c r="AY420" s="25" t="s">
        <v>211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25" t="s">
        <v>83</v>
      </c>
      <c r="BK420" s="216">
        <f>ROUND(I420*H420,2)</f>
        <v>0</v>
      </c>
      <c r="BL420" s="25" t="s">
        <v>309</v>
      </c>
      <c r="BM420" s="25" t="s">
        <v>2666</v>
      </c>
    </row>
    <row r="421" spans="2:65" s="1" customFormat="1" ht="31.5" customHeight="1">
      <c r="B421" s="42"/>
      <c r="C421" s="205" t="s">
        <v>1245</v>
      </c>
      <c r="D421" s="205" t="s">
        <v>213</v>
      </c>
      <c r="E421" s="206" t="s">
        <v>1430</v>
      </c>
      <c r="F421" s="207" t="s">
        <v>1431</v>
      </c>
      <c r="G421" s="208" t="s">
        <v>245</v>
      </c>
      <c r="H421" s="209">
        <v>3.8180000000000001</v>
      </c>
      <c r="I421" s="210"/>
      <c r="J421" s="211">
        <f>ROUND(I421*H421,2)</f>
        <v>0</v>
      </c>
      <c r="K421" s="207" t="s">
        <v>217</v>
      </c>
      <c r="L421" s="62"/>
      <c r="M421" s="212" t="s">
        <v>21</v>
      </c>
      <c r="N421" s="213" t="s">
        <v>47</v>
      </c>
      <c r="O421" s="43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AR421" s="25" t="s">
        <v>309</v>
      </c>
      <c r="AT421" s="25" t="s">
        <v>213</v>
      </c>
      <c r="AU421" s="25" t="s">
        <v>85</v>
      </c>
      <c r="AY421" s="25" t="s">
        <v>211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25" t="s">
        <v>83</v>
      </c>
      <c r="BK421" s="216">
        <f>ROUND(I421*H421,2)</f>
        <v>0</v>
      </c>
      <c r="BL421" s="25" t="s">
        <v>309</v>
      </c>
      <c r="BM421" s="25" t="s">
        <v>2667</v>
      </c>
    </row>
    <row r="422" spans="2:65" s="1" customFormat="1" ht="22.5" customHeight="1">
      <c r="B422" s="42"/>
      <c r="C422" s="205" t="s">
        <v>1249</v>
      </c>
      <c r="D422" s="205" t="s">
        <v>213</v>
      </c>
      <c r="E422" s="206" t="s">
        <v>1434</v>
      </c>
      <c r="F422" s="207" t="s">
        <v>1435</v>
      </c>
      <c r="G422" s="208" t="s">
        <v>1276</v>
      </c>
      <c r="H422" s="209">
        <v>12</v>
      </c>
      <c r="I422" s="210"/>
      <c r="J422" s="211">
        <f>ROUND(I422*H422,2)</f>
        <v>0</v>
      </c>
      <c r="K422" s="207" t="s">
        <v>217</v>
      </c>
      <c r="L422" s="62"/>
      <c r="M422" s="212" t="s">
        <v>21</v>
      </c>
      <c r="N422" s="213" t="s">
        <v>47</v>
      </c>
      <c r="O422" s="43"/>
      <c r="P422" s="214">
        <f>O422*H422</f>
        <v>0</v>
      </c>
      <c r="Q422" s="214">
        <v>0</v>
      </c>
      <c r="R422" s="214">
        <f>Q422*H422</f>
        <v>0</v>
      </c>
      <c r="S422" s="214">
        <v>1.56E-3</v>
      </c>
      <c r="T422" s="215">
        <f>S422*H422</f>
        <v>1.8720000000000001E-2</v>
      </c>
      <c r="AR422" s="25" t="s">
        <v>309</v>
      </c>
      <c r="AT422" s="25" t="s">
        <v>213</v>
      </c>
      <c r="AU422" s="25" t="s">
        <v>85</v>
      </c>
      <c r="AY422" s="25" t="s">
        <v>211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25" t="s">
        <v>83</v>
      </c>
      <c r="BK422" s="216">
        <f>ROUND(I422*H422,2)</f>
        <v>0</v>
      </c>
      <c r="BL422" s="25" t="s">
        <v>309</v>
      </c>
      <c r="BM422" s="25" t="s">
        <v>2668</v>
      </c>
    </row>
    <row r="423" spans="2:65" s="13" customFormat="1" ht="13.5">
      <c r="B423" s="229"/>
      <c r="C423" s="230"/>
      <c r="D423" s="219" t="s">
        <v>219</v>
      </c>
      <c r="E423" s="231" t="s">
        <v>21</v>
      </c>
      <c r="F423" s="232" t="s">
        <v>2669</v>
      </c>
      <c r="G423" s="230"/>
      <c r="H423" s="233">
        <v>4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AT423" s="239" t="s">
        <v>219</v>
      </c>
      <c r="AU423" s="239" t="s">
        <v>85</v>
      </c>
      <c r="AV423" s="13" t="s">
        <v>85</v>
      </c>
      <c r="AW423" s="13" t="s">
        <v>39</v>
      </c>
      <c r="AX423" s="13" t="s">
        <v>76</v>
      </c>
      <c r="AY423" s="239" t="s">
        <v>211</v>
      </c>
    </row>
    <row r="424" spans="2:65" s="13" customFormat="1" ht="13.5">
      <c r="B424" s="229"/>
      <c r="C424" s="230"/>
      <c r="D424" s="219" t="s">
        <v>219</v>
      </c>
      <c r="E424" s="231" t="s">
        <v>21</v>
      </c>
      <c r="F424" s="232" t="s">
        <v>2670</v>
      </c>
      <c r="G424" s="230"/>
      <c r="H424" s="233">
        <v>8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219</v>
      </c>
      <c r="AU424" s="239" t="s">
        <v>85</v>
      </c>
      <c r="AV424" s="13" t="s">
        <v>85</v>
      </c>
      <c r="AW424" s="13" t="s">
        <v>39</v>
      </c>
      <c r="AX424" s="13" t="s">
        <v>76</v>
      </c>
      <c r="AY424" s="239" t="s">
        <v>211</v>
      </c>
    </row>
    <row r="425" spans="2:65" s="15" customFormat="1" ht="13.5">
      <c r="B425" s="251"/>
      <c r="C425" s="252"/>
      <c r="D425" s="262" t="s">
        <v>219</v>
      </c>
      <c r="E425" s="263" t="s">
        <v>21</v>
      </c>
      <c r="F425" s="264" t="s">
        <v>226</v>
      </c>
      <c r="G425" s="252"/>
      <c r="H425" s="265">
        <v>12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AT425" s="261" t="s">
        <v>219</v>
      </c>
      <c r="AU425" s="261" t="s">
        <v>85</v>
      </c>
      <c r="AV425" s="15" t="s">
        <v>100</v>
      </c>
      <c r="AW425" s="15" t="s">
        <v>39</v>
      </c>
      <c r="AX425" s="15" t="s">
        <v>83</v>
      </c>
      <c r="AY425" s="261" t="s">
        <v>211</v>
      </c>
    </row>
    <row r="426" spans="2:65" s="1" customFormat="1" ht="22.5" customHeight="1">
      <c r="B426" s="42"/>
      <c r="C426" s="205" t="s">
        <v>1253</v>
      </c>
      <c r="D426" s="205" t="s">
        <v>213</v>
      </c>
      <c r="E426" s="206" t="s">
        <v>2671</v>
      </c>
      <c r="F426" s="207" t="s">
        <v>2672</v>
      </c>
      <c r="G426" s="208" t="s">
        <v>1276</v>
      </c>
      <c r="H426" s="209">
        <v>2</v>
      </c>
      <c r="I426" s="210"/>
      <c r="J426" s="211">
        <f>ROUND(I426*H426,2)</f>
        <v>0</v>
      </c>
      <c r="K426" s="207" t="s">
        <v>217</v>
      </c>
      <c r="L426" s="62"/>
      <c r="M426" s="212" t="s">
        <v>21</v>
      </c>
      <c r="N426" s="213" t="s">
        <v>47</v>
      </c>
      <c r="O426" s="43"/>
      <c r="P426" s="214">
        <f>O426*H426</f>
        <v>0</v>
      </c>
      <c r="Q426" s="214">
        <v>1.8E-3</v>
      </c>
      <c r="R426" s="214">
        <f>Q426*H426</f>
        <v>3.5999999999999999E-3</v>
      </c>
      <c r="S426" s="214">
        <v>0</v>
      </c>
      <c r="T426" s="215">
        <f>S426*H426</f>
        <v>0</v>
      </c>
      <c r="AR426" s="25" t="s">
        <v>309</v>
      </c>
      <c r="AT426" s="25" t="s">
        <v>213</v>
      </c>
      <c r="AU426" s="25" t="s">
        <v>85</v>
      </c>
      <c r="AY426" s="25" t="s">
        <v>211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25" t="s">
        <v>83</v>
      </c>
      <c r="BK426" s="216">
        <f>ROUND(I426*H426,2)</f>
        <v>0</v>
      </c>
      <c r="BL426" s="25" t="s">
        <v>309</v>
      </c>
      <c r="BM426" s="25" t="s">
        <v>2673</v>
      </c>
    </row>
    <row r="427" spans="2:65" s="13" customFormat="1" ht="13.5">
      <c r="B427" s="229"/>
      <c r="C427" s="230"/>
      <c r="D427" s="219" t="s">
        <v>219</v>
      </c>
      <c r="E427" s="231" t="s">
        <v>21</v>
      </c>
      <c r="F427" s="232" t="s">
        <v>2488</v>
      </c>
      <c r="G427" s="230"/>
      <c r="H427" s="233">
        <v>2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219</v>
      </c>
      <c r="AU427" s="239" t="s">
        <v>85</v>
      </c>
      <c r="AV427" s="13" t="s">
        <v>85</v>
      </c>
      <c r="AW427" s="13" t="s">
        <v>39</v>
      </c>
      <c r="AX427" s="13" t="s">
        <v>76</v>
      </c>
      <c r="AY427" s="239" t="s">
        <v>211</v>
      </c>
    </row>
    <row r="428" spans="2:65" s="15" customFormat="1" ht="13.5">
      <c r="B428" s="251"/>
      <c r="C428" s="252"/>
      <c r="D428" s="262" t="s">
        <v>219</v>
      </c>
      <c r="E428" s="263" t="s">
        <v>21</v>
      </c>
      <c r="F428" s="264" t="s">
        <v>226</v>
      </c>
      <c r="G428" s="252"/>
      <c r="H428" s="265">
        <v>2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AT428" s="261" t="s">
        <v>219</v>
      </c>
      <c r="AU428" s="261" t="s">
        <v>85</v>
      </c>
      <c r="AV428" s="15" t="s">
        <v>100</v>
      </c>
      <c r="AW428" s="15" t="s">
        <v>39</v>
      </c>
      <c r="AX428" s="15" t="s">
        <v>83</v>
      </c>
      <c r="AY428" s="261" t="s">
        <v>211</v>
      </c>
    </row>
    <row r="429" spans="2:65" s="1" customFormat="1" ht="22.5" customHeight="1">
      <c r="B429" s="42"/>
      <c r="C429" s="205" t="s">
        <v>1269</v>
      </c>
      <c r="D429" s="205" t="s">
        <v>213</v>
      </c>
      <c r="E429" s="206" t="s">
        <v>1440</v>
      </c>
      <c r="F429" s="207" t="s">
        <v>1441</v>
      </c>
      <c r="G429" s="208" t="s">
        <v>1276</v>
      </c>
      <c r="H429" s="209">
        <v>8</v>
      </c>
      <c r="I429" s="210"/>
      <c r="J429" s="211">
        <f>ROUND(I429*H429,2)</f>
        <v>0</v>
      </c>
      <c r="K429" s="207" t="s">
        <v>217</v>
      </c>
      <c r="L429" s="62"/>
      <c r="M429" s="212" t="s">
        <v>21</v>
      </c>
      <c r="N429" s="213" t="s">
        <v>47</v>
      </c>
      <c r="O429" s="43"/>
      <c r="P429" s="214">
        <f>O429*H429</f>
        <v>0</v>
      </c>
      <c r="Q429" s="214">
        <v>1.8E-3</v>
      </c>
      <c r="R429" s="214">
        <f>Q429*H429</f>
        <v>1.44E-2</v>
      </c>
      <c r="S429" s="214">
        <v>0</v>
      </c>
      <c r="T429" s="215">
        <f>S429*H429</f>
        <v>0</v>
      </c>
      <c r="AR429" s="25" t="s">
        <v>309</v>
      </c>
      <c r="AT429" s="25" t="s">
        <v>213</v>
      </c>
      <c r="AU429" s="25" t="s">
        <v>85</v>
      </c>
      <c r="AY429" s="25" t="s">
        <v>211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25" t="s">
        <v>83</v>
      </c>
      <c r="BK429" s="216">
        <f>ROUND(I429*H429,2)</f>
        <v>0</v>
      </c>
      <c r="BL429" s="25" t="s">
        <v>309</v>
      </c>
      <c r="BM429" s="25" t="s">
        <v>2674</v>
      </c>
    </row>
    <row r="430" spans="2:65" s="13" customFormat="1" ht="13.5">
      <c r="B430" s="229"/>
      <c r="C430" s="230"/>
      <c r="D430" s="219" t="s">
        <v>219</v>
      </c>
      <c r="E430" s="231" t="s">
        <v>21</v>
      </c>
      <c r="F430" s="232" t="s">
        <v>2482</v>
      </c>
      <c r="G430" s="230"/>
      <c r="H430" s="233">
        <v>5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AT430" s="239" t="s">
        <v>219</v>
      </c>
      <c r="AU430" s="239" t="s">
        <v>85</v>
      </c>
      <c r="AV430" s="13" t="s">
        <v>85</v>
      </c>
      <c r="AW430" s="13" t="s">
        <v>39</v>
      </c>
      <c r="AX430" s="13" t="s">
        <v>76</v>
      </c>
      <c r="AY430" s="239" t="s">
        <v>211</v>
      </c>
    </row>
    <row r="431" spans="2:65" s="13" customFormat="1" ht="13.5">
      <c r="B431" s="229"/>
      <c r="C431" s="230"/>
      <c r="D431" s="219" t="s">
        <v>219</v>
      </c>
      <c r="E431" s="231" t="s">
        <v>21</v>
      </c>
      <c r="F431" s="232" t="s">
        <v>2558</v>
      </c>
      <c r="G431" s="230"/>
      <c r="H431" s="233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AT431" s="239" t="s">
        <v>219</v>
      </c>
      <c r="AU431" s="239" t="s">
        <v>85</v>
      </c>
      <c r="AV431" s="13" t="s">
        <v>85</v>
      </c>
      <c r="AW431" s="13" t="s">
        <v>39</v>
      </c>
      <c r="AX431" s="13" t="s">
        <v>76</v>
      </c>
      <c r="AY431" s="239" t="s">
        <v>211</v>
      </c>
    </row>
    <row r="432" spans="2:65" s="13" customFormat="1" ht="13.5">
      <c r="B432" s="229"/>
      <c r="C432" s="230"/>
      <c r="D432" s="219" t="s">
        <v>219</v>
      </c>
      <c r="E432" s="231" t="s">
        <v>21</v>
      </c>
      <c r="F432" s="232" t="s">
        <v>2559</v>
      </c>
      <c r="G432" s="230"/>
      <c r="H432" s="233">
        <v>2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AT432" s="239" t="s">
        <v>219</v>
      </c>
      <c r="AU432" s="239" t="s">
        <v>85</v>
      </c>
      <c r="AV432" s="13" t="s">
        <v>85</v>
      </c>
      <c r="AW432" s="13" t="s">
        <v>39</v>
      </c>
      <c r="AX432" s="13" t="s">
        <v>76</v>
      </c>
      <c r="AY432" s="239" t="s">
        <v>211</v>
      </c>
    </row>
    <row r="433" spans="2:65" s="15" customFormat="1" ht="13.5">
      <c r="B433" s="251"/>
      <c r="C433" s="252"/>
      <c r="D433" s="262" t="s">
        <v>219</v>
      </c>
      <c r="E433" s="263" t="s">
        <v>21</v>
      </c>
      <c r="F433" s="264" t="s">
        <v>226</v>
      </c>
      <c r="G433" s="252"/>
      <c r="H433" s="265">
        <v>8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AT433" s="261" t="s">
        <v>219</v>
      </c>
      <c r="AU433" s="261" t="s">
        <v>85</v>
      </c>
      <c r="AV433" s="15" t="s">
        <v>100</v>
      </c>
      <c r="AW433" s="15" t="s">
        <v>39</v>
      </c>
      <c r="AX433" s="15" t="s">
        <v>83</v>
      </c>
      <c r="AY433" s="261" t="s">
        <v>211</v>
      </c>
    </row>
    <row r="434" spans="2:65" s="1" customFormat="1" ht="22.5" customHeight="1">
      <c r="B434" s="42"/>
      <c r="C434" s="205" t="s">
        <v>1273</v>
      </c>
      <c r="D434" s="205" t="s">
        <v>213</v>
      </c>
      <c r="E434" s="206" t="s">
        <v>2675</v>
      </c>
      <c r="F434" s="207" t="s">
        <v>2676</v>
      </c>
      <c r="G434" s="208" t="s">
        <v>1276</v>
      </c>
      <c r="H434" s="209">
        <v>1</v>
      </c>
      <c r="I434" s="210"/>
      <c r="J434" s="211">
        <f>ROUND(I434*H434,2)</f>
        <v>0</v>
      </c>
      <c r="K434" s="207" t="s">
        <v>217</v>
      </c>
      <c r="L434" s="62"/>
      <c r="M434" s="212" t="s">
        <v>21</v>
      </c>
      <c r="N434" s="213" t="s">
        <v>47</v>
      </c>
      <c r="O434" s="43"/>
      <c r="P434" s="214">
        <f>O434*H434</f>
        <v>0</v>
      </c>
      <c r="Q434" s="214">
        <v>1.9599999999999999E-3</v>
      </c>
      <c r="R434" s="214">
        <f>Q434*H434</f>
        <v>1.9599999999999999E-3</v>
      </c>
      <c r="S434" s="214">
        <v>0</v>
      </c>
      <c r="T434" s="215">
        <f>S434*H434</f>
        <v>0</v>
      </c>
      <c r="AR434" s="25" t="s">
        <v>309</v>
      </c>
      <c r="AT434" s="25" t="s">
        <v>213</v>
      </c>
      <c r="AU434" s="25" t="s">
        <v>85</v>
      </c>
      <c r="AY434" s="25" t="s">
        <v>211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25" t="s">
        <v>83</v>
      </c>
      <c r="BK434" s="216">
        <f>ROUND(I434*H434,2)</f>
        <v>0</v>
      </c>
      <c r="BL434" s="25" t="s">
        <v>309</v>
      </c>
      <c r="BM434" s="25" t="s">
        <v>2677</v>
      </c>
    </row>
    <row r="435" spans="2:65" s="13" customFormat="1" ht="13.5">
      <c r="B435" s="229"/>
      <c r="C435" s="230"/>
      <c r="D435" s="219" t="s">
        <v>219</v>
      </c>
      <c r="E435" s="231" t="s">
        <v>21</v>
      </c>
      <c r="F435" s="232" t="s">
        <v>2490</v>
      </c>
      <c r="G435" s="230"/>
      <c r="H435" s="233">
        <v>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AT435" s="239" t="s">
        <v>219</v>
      </c>
      <c r="AU435" s="239" t="s">
        <v>85</v>
      </c>
      <c r="AV435" s="13" t="s">
        <v>85</v>
      </c>
      <c r="AW435" s="13" t="s">
        <v>39</v>
      </c>
      <c r="AX435" s="13" t="s">
        <v>76</v>
      </c>
      <c r="AY435" s="239" t="s">
        <v>211</v>
      </c>
    </row>
    <row r="436" spans="2:65" s="15" customFormat="1" ht="13.5">
      <c r="B436" s="251"/>
      <c r="C436" s="252"/>
      <c r="D436" s="262" t="s">
        <v>219</v>
      </c>
      <c r="E436" s="263" t="s">
        <v>21</v>
      </c>
      <c r="F436" s="264" t="s">
        <v>226</v>
      </c>
      <c r="G436" s="252"/>
      <c r="H436" s="265">
        <v>1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AT436" s="261" t="s">
        <v>219</v>
      </c>
      <c r="AU436" s="261" t="s">
        <v>85</v>
      </c>
      <c r="AV436" s="15" t="s">
        <v>100</v>
      </c>
      <c r="AW436" s="15" t="s">
        <v>39</v>
      </c>
      <c r="AX436" s="15" t="s">
        <v>83</v>
      </c>
      <c r="AY436" s="261" t="s">
        <v>211</v>
      </c>
    </row>
    <row r="437" spans="2:65" s="1" customFormat="1" ht="22.5" customHeight="1">
      <c r="B437" s="42"/>
      <c r="C437" s="205" t="s">
        <v>1278</v>
      </c>
      <c r="D437" s="205" t="s">
        <v>213</v>
      </c>
      <c r="E437" s="206" t="s">
        <v>1449</v>
      </c>
      <c r="F437" s="207" t="s">
        <v>1450</v>
      </c>
      <c r="G437" s="208" t="s">
        <v>275</v>
      </c>
      <c r="H437" s="209">
        <v>12</v>
      </c>
      <c r="I437" s="210"/>
      <c r="J437" s="211">
        <f>ROUND(I437*H437,2)</f>
        <v>0</v>
      </c>
      <c r="K437" s="207" t="s">
        <v>217</v>
      </c>
      <c r="L437" s="62"/>
      <c r="M437" s="212" t="s">
        <v>21</v>
      </c>
      <c r="N437" s="213" t="s">
        <v>47</v>
      </c>
      <c r="O437" s="43"/>
      <c r="P437" s="214">
        <f>O437*H437</f>
        <v>0</v>
      </c>
      <c r="Q437" s="214">
        <v>0</v>
      </c>
      <c r="R437" s="214">
        <f>Q437*H437</f>
        <v>0</v>
      </c>
      <c r="S437" s="214">
        <v>8.5999999999999998E-4</v>
      </c>
      <c r="T437" s="215">
        <f>S437*H437</f>
        <v>1.0319999999999999E-2</v>
      </c>
      <c r="AR437" s="25" t="s">
        <v>309</v>
      </c>
      <c r="AT437" s="25" t="s">
        <v>213</v>
      </c>
      <c r="AU437" s="25" t="s">
        <v>85</v>
      </c>
      <c r="AY437" s="25" t="s">
        <v>211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25" t="s">
        <v>83</v>
      </c>
      <c r="BK437" s="216">
        <f>ROUND(I437*H437,2)</f>
        <v>0</v>
      </c>
      <c r="BL437" s="25" t="s">
        <v>309</v>
      </c>
      <c r="BM437" s="25" t="s">
        <v>2678</v>
      </c>
    </row>
    <row r="438" spans="2:65" s="13" customFormat="1" ht="13.5">
      <c r="B438" s="229"/>
      <c r="C438" s="230"/>
      <c r="D438" s="219" t="s">
        <v>219</v>
      </c>
      <c r="E438" s="231" t="s">
        <v>21</v>
      </c>
      <c r="F438" s="232" t="s">
        <v>2482</v>
      </c>
      <c r="G438" s="230"/>
      <c r="H438" s="233">
        <v>5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219</v>
      </c>
      <c r="AU438" s="239" t="s">
        <v>85</v>
      </c>
      <c r="AV438" s="13" t="s">
        <v>85</v>
      </c>
      <c r="AW438" s="13" t="s">
        <v>39</v>
      </c>
      <c r="AX438" s="13" t="s">
        <v>76</v>
      </c>
      <c r="AY438" s="239" t="s">
        <v>211</v>
      </c>
    </row>
    <row r="439" spans="2:65" s="13" customFormat="1" ht="13.5">
      <c r="B439" s="229"/>
      <c r="C439" s="230"/>
      <c r="D439" s="219" t="s">
        <v>219</v>
      </c>
      <c r="E439" s="231" t="s">
        <v>21</v>
      </c>
      <c r="F439" s="232" t="s">
        <v>2483</v>
      </c>
      <c r="G439" s="230"/>
      <c r="H439" s="233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219</v>
      </c>
      <c r="AU439" s="239" t="s">
        <v>85</v>
      </c>
      <c r="AV439" s="13" t="s">
        <v>85</v>
      </c>
      <c r="AW439" s="13" t="s">
        <v>39</v>
      </c>
      <c r="AX439" s="13" t="s">
        <v>76</v>
      </c>
      <c r="AY439" s="239" t="s">
        <v>211</v>
      </c>
    </row>
    <row r="440" spans="2:65" s="13" customFormat="1" ht="13.5">
      <c r="B440" s="229"/>
      <c r="C440" s="230"/>
      <c r="D440" s="219" t="s">
        <v>219</v>
      </c>
      <c r="E440" s="231" t="s">
        <v>21</v>
      </c>
      <c r="F440" s="232" t="s">
        <v>2679</v>
      </c>
      <c r="G440" s="230"/>
      <c r="H440" s="233">
        <v>2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219</v>
      </c>
      <c r="AU440" s="239" t="s">
        <v>85</v>
      </c>
      <c r="AV440" s="13" t="s">
        <v>85</v>
      </c>
      <c r="AW440" s="13" t="s">
        <v>39</v>
      </c>
      <c r="AX440" s="13" t="s">
        <v>76</v>
      </c>
      <c r="AY440" s="239" t="s">
        <v>211</v>
      </c>
    </row>
    <row r="441" spans="2:65" s="13" customFormat="1" ht="13.5">
      <c r="B441" s="229"/>
      <c r="C441" s="230"/>
      <c r="D441" s="219" t="s">
        <v>219</v>
      </c>
      <c r="E441" s="231" t="s">
        <v>21</v>
      </c>
      <c r="F441" s="232" t="s">
        <v>2680</v>
      </c>
      <c r="G441" s="230"/>
      <c r="H441" s="233">
        <v>4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AT441" s="239" t="s">
        <v>219</v>
      </c>
      <c r="AU441" s="239" t="s">
        <v>85</v>
      </c>
      <c r="AV441" s="13" t="s">
        <v>85</v>
      </c>
      <c r="AW441" s="13" t="s">
        <v>39</v>
      </c>
      <c r="AX441" s="13" t="s">
        <v>76</v>
      </c>
      <c r="AY441" s="239" t="s">
        <v>211</v>
      </c>
    </row>
    <row r="442" spans="2:65" s="15" customFormat="1" ht="13.5">
      <c r="B442" s="251"/>
      <c r="C442" s="252"/>
      <c r="D442" s="262" t="s">
        <v>219</v>
      </c>
      <c r="E442" s="263" t="s">
        <v>21</v>
      </c>
      <c r="F442" s="264" t="s">
        <v>226</v>
      </c>
      <c r="G442" s="252"/>
      <c r="H442" s="265">
        <v>12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AT442" s="261" t="s">
        <v>219</v>
      </c>
      <c r="AU442" s="261" t="s">
        <v>85</v>
      </c>
      <c r="AV442" s="15" t="s">
        <v>100</v>
      </c>
      <c r="AW442" s="15" t="s">
        <v>39</v>
      </c>
      <c r="AX442" s="15" t="s">
        <v>83</v>
      </c>
      <c r="AY442" s="261" t="s">
        <v>211</v>
      </c>
    </row>
    <row r="443" spans="2:65" s="1" customFormat="1" ht="22.5" customHeight="1">
      <c r="B443" s="42"/>
      <c r="C443" s="205" t="s">
        <v>1284</v>
      </c>
      <c r="D443" s="205" t="s">
        <v>213</v>
      </c>
      <c r="E443" s="206" t="s">
        <v>1454</v>
      </c>
      <c r="F443" s="207" t="s">
        <v>1455</v>
      </c>
      <c r="G443" s="208" t="s">
        <v>275</v>
      </c>
      <c r="H443" s="209">
        <v>8</v>
      </c>
      <c r="I443" s="210"/>
      <c r="J443" s="211">
        <f>ROUND(I443*H443,2)</f>
        <v>0</v>
      </c>
      <c r="K443" s="207" t="s">
        <v>217</v>
      </c>
      <c r="L443" s="62"/>
      <c r="M443" s="212" t="s">
        <v>21</v>
      </c>
      <c r="N443" s="213" t="s">
        <v>47</v>
      </c>
      <c r="O443" s="43"/>
      <c r="P443" s="214">
        <f>O443*H443</f>
        <v>0</v>
      </c>
      <c r="Q443" s="214">
        <v>2.3000000000000001E-4</v>
      </c>
      <c r="R443" s="214">
        <f>Q443*H443</f>
        <v>1.8400000000000001E-3</v>
      </c>
      <c r="S443" s="214">
        <v>0</v>
      </c>
      <c r="T443" s="215">
        <f>S443*H443</f>
        <v>0</v>
      </c>
      <c r="AR443" s="25" t="s">
        <v>309</v>
      </c>
      <c r="AT443" s="25" t="s">
        <v>213</v>
      </c>
      <c r="AU443" s="25" t="s">
        <v>85</v>
      </c>
      <c r="AY443" s="25" t="s">
        <v>211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25" t="s">
        <v>83</v>
      </c>
      <c r="BK443" s="216">
        <f>ROUND(I443*H443,2)</f>
        <v>0</v>
      </c>
      <c r="BL443" s="25" t="s">
        <v>309</v>
      </c>
      <c r="BM443" s="25" t="s">
        <v>2681</v>
      </c>
    </row>
    <row r="444" spans="2:65" s="13" customFormat="1" ht="13.5">
      <c r="B444" s="229"/>
      <c r="C444" s="230"/>
      <c r="D444" s="219" t="s">
        <v>219</v>
      </c>
      <c r="E444" s="231" t="s">
        <v>21</v>
      </c>
      <c r="F444" s="232" t="s">
        <v>2482</v>
      </c>
      <c r="G444" s="230"/>
      <c r="H444" s="233">
        <v>5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219</v>
      </c>
      <c r="AU444" s="239" t="s">
        <v>85</v>
      </c>
      <c r="AV444" s="13" t="s">
        <v>85</v>
      </c>
      <c r="AW444" s="13" t="s">
        <v>39</v>
      </c>
      <c r="AX444" s="13" t="s">
        <v>76</v>
      </c>
      <c r="AY444" s="239" t="s">
        <v>211</v>
      </c>
    </row>
    <row r="445" spans="2:65" s="13" customFormat="1" ht="13.5">
      <c r="B445" s="229"/>
      <c r="C445" s="230"/>
      <c r="D445" s="219" t="s">
        <v>219</v>
      </c>
      <c r="E445" s="231" t="s">
        <v>21</v>
      </c>
      <c r="F445" s="232" t="s">
        <v>2558</v>
      </c>
      <c r="G445" s="230"/>
      <c r="H445" s="233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219</v>
      </c>
      <c r="AU445" s="239" t="s">
        <v>85</v>
      </c>
      <c r="AV445" s="13" t="s">
        <v>85</v>
      </c>
      <c r="AW445" s="13" t="s">
        <v>39</v>
      </c>
      <c r="AX445" s="13" t="s">
        <v>76</v>
      </c>
      <c r="AY445" s="239" t="s">
        <v>211</v>
      </c>
    </row>
    <row r="446" spans="2:65" s="13" customFormat="1" ht="13.5">
      <c r="B446" s="229"/>
      <c r="C446" s="230"/>
      <c r="D446" s="219" t="s">
        <v>219</v>
      </c>
      <c r="E446" s="231" t="s">
        <v>21</v>
      </c>
      <c r="F446" s="232" t="s">
        <v>2559</v>
      </c>
      <c r="G446" s="230"/>
      <c r="H446" s="233">
        <v>2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AT446" s="239" t="s">
        <v>219</v>
      </c>
      <c r="AU446" s="239" t="s">
        <v>85</v>
      </c>
      <c r="AV446" s="13" t="s">
        <v>85</v>
      </c>
      <c r="AW446" s="13" t="s">
        <v>39</v>
      </c>
      <c r="AX446" s="13" t="s">
        <v>76</v>
      </c>
      <c r="AY446" s="239" t="s">
        <v>211</v>
      </c>
    </row>
    <row r="447" spans="2:65" s="15" customFormat="1" ht="13.5">
      <c r="B447" s="251"/>
      <c r="C447" s="252"/>
      <c r="D447" s="262" t="s">
        <v>219</v>
      </c>
      <c r="E447" s="263" t="s">
        <v>21</v>
      </c>
      <c r="F447" s="264" t="s">
        <v>226</v>
      </c>
      <c r="G447" s="252"/>
      <c r="H447" s="265">
        <v>8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AT447" s="261" t="s">
        <v>219</v>
      </c>
      <c r="AU447" s="261" t="s">
        <v>85</v>
      </c>
      <c r="AV447" s="15" t="s">
        <v>100</v>
      </c>
      <c r="AW447" s="15" t="s">
        <v>39</v>
      </c>
      <c r="AX447" s="15" t="s">
        <v>83</v>
      </c>
      <c r="AY447" s="261" t="s">
        <v>211</v>
      </c>
    </row>
    <row r="448" spans="2:65" s="1" customFormat="1" ht="31.5" customHeight="1">
      <c r="B448" s="42"/>
      <c r="C448" s="205" t="s">
        <v>1291</v>
      </c>
      <c r="D448" s="205" t="s">
        <v>213</v>
      </c>
      <c r="E448" s="206" t="s">
        <v>2682</v>
      </c>
      <c r="F448" s="207" t="s">
        <v>2683</v>
      </c>
      <c r="G448" s="208" t="s">
        <v>275</v>
      </c>
      <c r="H448" s="209">
        <v>2</v>
      </c>
      <c r="I448" s="210"/>
      <c r="J448" s="211">
        <f>ROUND(I448*H448,2)</f>
        <v>0</v>
      </c>
      <c r="K448" s="207" t="s">
        <v>217</v>
      </c>
      <c r="L448" s="62"/>
      <c r="M448" s="212" t="s">
        <v>21</v>
      </c>
      <c r="N448" s="213" t="s">
        <v>47</v>
      </c>
      <c r="O448" s="43"/>
      <c r="P448" s="214">
        <f>O448*H448</f>
        <v>0</v>
      </c>
      <c r="Q448" s="214">
        <v>5.1999999999999995E-4</v>
      </c>
      <c r="R448" s="214">
        <f>Q448*H448</f>
        <v>1.0399999999999999E-3</v>
      </c>
      <c r="S448" s="214">
        <v>0</v>
      </c>
      <c r="T448" s="215">
        <f>S448*H448</f>
        <v>0</v>
      </c>
      <c r="AR448" s="25" t="s">
        <v>309</v>
      </c>
      <c r="AT448" s="25" t="s">
        <v>213</v>
      </c>
      <c r="AU448" s="25" t="s">
        <v>85</v>
      </c>
      <c r="AY448" s="25" t="s">
        <v>211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25" t="s">
        <v>83</v>
      </c>
      <c r="BK448" s="216">
        <f>ROUND(I448*H448,2)</f>
        <v>0</v>
      </c>
      <c r="BL448" s="25" t="s">
        <v>309</v>
      </c>
      <c r="BM448" s="25" t="s">
        <v>2684</v>
      </c>
    </row>
    <row r="449" spans="2:65" s="13" customFormat="1" ht="13.5">
      <c r="B449" s="229"/>
      <c r="C449" s="230"/>
      <c r="D449" s="219" t="s">
        <v>219</v>
      </c>
      <c r="E449" s="231" t="s">
        <v>21</v>
      </c>
      <c r="F449" s="232" t="s">
        <v>2489</v>
      </c>
      <c r="G449" s="230"/>
      <c r="H449" s="233">
        <v>2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219</v>
      </c>
      <c r="AU449" s="239" t="s">
        <v>85</v>
      </c>
      <c r="AV449" s="13" t="s">
        <v>85</v>
      </c>
      <c r="AW449" s="13" t="s">
        <v>39</v>
      </c>
      <c r="AX449" s="13" t="s">
        <v>76</v>
      </c>
      <c r="AY449" s="239" t="s">
        <v>211</v>
      </c>
    </row>
    <row r="450" spans="2:65" s="15" customFormat="1" ht="13.5">
      <c r="B450" s="251"/>
      <c r="C450" s="252"/>
      <c r="D450" s="262" t="s">
        <v>219</v>
      </c>
      <c r="E450" s="263" t="s">
        <v>21</v>
      </c>
      <c r="F450" s="264" t="s">
        <v>226</v>
      </c>
      <c r="G450" s="252"/>
      <c r="H450" s="265">
        <v>2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AT450" s="261" t="s">
        <v>219</v>
      </c>
      <c r="AU450" s="261" t="s">
        <v>85</v>
      </c>
      <c r="AV450" s="15" t="s">
        <v>100</v>
      </c>
      <c r="AW450" s="15" t="s">
        <v>39</v>
      </c>
      <c r="AX450" s="15" t="s">
        <v>83</v>
      </c>
      <c r="AY450" s="261" t="s">
        <v>211</v>
      </c>
    </row>
    <row r="451" spans="2:65" s="1" customFormat="1" ht="22.5" customHeight="1">
      <c r="B451" s="42"/>
      <c r="C451" s="205" t="s">
        <v>1295</v>
      </c>
      <c r="D451" s="205" t="s">
        <v>213</v>
      </c>
      <c r="E451" s="206" t="s">
        <v>2685</v>
      </c>
      <c r="F451" s="207" t="s">
        <v>2686</v>
      </c>
      <c r="G451" s="208" t="s">
        <v>275</v>
      </c>
      <c r="H451" s="209">
        <v>2</v>
      </c>
      <c r="I451" s="210"/>
      <c r="J451" s="211">
        <f>ROUND(I451*H451,2)</f>
        <v>0</v>
      </c>
      <c r="K451" s="207" t="s">
        <v>217</v>
      </c>
      <c r="L451" s="62"/>
      <c r="M451" s="212" t="s">
        <v>21</v>
      </c>
      <c r="N451" s="213" t="s">
        <v>47</v>
      </c>
      <c r="O451" s="43"/>
      <c r="P451" s="214">
        <f>O451*H451</f>
        <v>0</v>
      </c>
      <c r="Q451" s="214">
        <v>2.7999999999999998E-4</v>
      </c>
      <c r="R451" s="214">
        <f>Q451*H451</f>
        <v>5.5999999999999995E-4</v>
      </c>
      <c r="S451" s="214">
        <v>0</v>
      </c>
      <c r="T451" s="215">
        <f>S451*H451</f>
        <v>0</v>
      </c>
      <c r="AR451" s="25" t="s">
        <v>309</v>
      </c>
      <c r="AT451" s="25" t="s">
        <v>213</v>
      </c>
      <c r="AU451" s="25" t="s">
        <v>85</v>
      </c>
      <c r="AY451" s="25" t="s">
        <v>211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25" t="s">
        <v>83</v>
      </c>
      <c r="BK451" s="216">
        <f>ROUND(I451*H451,2)</f>
        <v>0</v>
      </c>
      <c r="BL451" s="25" t="s">
        <v>309</v>
      </c>
      <c r="BM451" s="25" t="s">
        <v>2687</v>
      </c>
    </row>
    <row r="452" spans="2:65" s="13" customFormat="1" ht="13.5">
      <c r="B452" s="229"/>
      <c r="C452" s="230"/>
      <c r="D452" s="219" t="s">
        <v>219</v>
      </c>
      <c r="E452" s="231" t="s">
        <v>21</v>
      </c>
      <c r="F452" s="232" t="s">
        <v>2488</v>
      </c>
      <c r="G452" s="230"/>
      <c r="H452" s="233">
        <v>2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219</v>
      </c>
      <c r="AU452" s="239" t="s">
        <v>85</v>
      </c>
      <c r="AV452" s="13" t="s">
        <v>85</v>
      </c>
      <c r="AW452" s="13" t="s">
        <v>39</v>
      </c>
      <c r="AX452" s="13" t="s">
        <v>76</v>
      </c>
      <c r="AY452" s="239" t="s">
        <v>211</v>
      </c>
    </row>
    <row r="453" spans="2:65" s="15" customFormat="1" ht="13.5">
      <c r="B453" s="251"/>
      <c r="C453" s="252"/>
      <c r="D453" s="262" t="s">
        <v>219</v>
      </c>
      <c r="E453" s="263" t="s">
        <v>21</v>
      </c>
      <c r="F453" s="264" t="s">
        <v>226</v>
      </c>
      <c r="G453" s="252"/>
      <c r="H453" s="265">
        <v>2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AT453" s="261" t="s">
        <v>219</v>
      </c>
      <c r="AU453" s="261" t="s">
        <v>85</v>
      </c>
      <c r="AV453" s="15" t="s">
        <v>100</v>
      </c>
      <c r="AW453" s="15" t="s">
        <v>39</v>
      </c>
      <c r="AX453" s="15" t="s">
        <v>83</v>
      </c>
      <c r="AY453" s="261" t="s">
        <v>211</v>
      </c>
    </row>
    <row r="454" spans="2:65" s="1" customFormat="1" ht="31.5" customHeight="1">
      <c r="B454" s="42"/>
      <c r="C454" s="205" t="s">
        <v>1300</v>
      </c>
      <c r="D454" s="205" t="s">
        <v>213</v>
      </c>
      <c r="E454" s="206" t="s">
        <v>2688</v>
      </c>
      <c r="F454" s="207" t="s">
        <v>2689</v>
      </c>
      <c r="G454" s="208" t="s">
        <v>275</v>
      </c>
      <c r="H454" s="209">
        <v>1</v>
      </c>
      <c r="I454" s="210"/>
      <c r="J454" s="211">
        <f>ROUND(I454*H454,2)</f>
        <v>0</v>
      </c>
      <c r="K454" s="207" t="s">
        <v>217</v>
      </c>
      <c r="L454" s="62"/>
      <c r="M454" s="212" t="s">
        <v>21</v>
      </c>
      <c r="N454" s="213" t="s">
        <v>47</v>
      </c>
      <c r="O454" s="43"/>
      <c r="P454" s="214">
        <f>O454*H454</f>
        <v>0</v>
      </c>
      <c r="Q454" s="214">
        <v>7.3999999999999999E-4</v>
      </c>
      <c r="R454" s="214">
        <f>Q454*H454</f>
        <v>7.3999999999999999E-4</v>
      </c>
      <c r="S454" s="214">
        <v>0</v>
      </c>
      <c r="T454" s="215">
        <f>S454*H454</f>
        <v>0</v>
      </c>
      <c r="AR454" s="25" t="s">
        <v>309</v>
      </c>
      <c r="AT454" s="25" t="s">
        <v>213</v>
      </c>
      <c r="AU454" s="25" t="s">
        <v>85</v>
      </c>
      <c r="AY454" s="25" t="s">
        <v>211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25" t="s">
        <v>83</v>
      </c>
      <c r="BK454" s="216">
        <f>ROUND(I454*H454,2)</f>
        <v>0</v>
      </c>
      <c r="BL454" s="25" t="s">
        <v>309</v>
      </c>
      <c r="BM454" s="25" t="s">
        <v>2690</v>
      </c>
    </row>
    <row r="455" spans="2:65" s="13" customFormat="1" ht="13.5">
      <c r="B455" s="229"/>
      <c r="C455" s="230"/>
      <c r="D455" s="219" t="s">
        <v>219</v>
      </c>
      <c r="E455" s="231" t="s">
        <v>21</v>
      </c>
      <c r="F455" s="232" t="s">
        <v>2490</v>
      </c>
      <c r="G455" s="230"/>
      <c r="H455" s="233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219</v>
      </c>
      <c r="AU455" s="239" t="s">
        <v>85</v>
      </c>
      <c r="AV455" s="13" t="s">
        <v>85</v>
      </c>
      <c r="AW455" s="13" t="s">
        <v>39</v>
      </c>
      <c r="AX455" s="13" t="s">
        <v>76</v>
      </c>
      <c r="AY455" s="239" t="s">
        <v>211</v>
      </c>
    </row>
    <row r="456" spans="2:65" s="15" customFormat="1" ht="13.5">
      <c r="B456" s="251"/>
      <c r="C456" s="252"/>
      <c r="D456" s="262" t="s">
        <v>219</v>
      </c>
      <c r="E456" s="263" t="s">
        <v>21</v>
      </c>
      <c r="F456" s="264" t="s">
        <v>226</v>
      </c>
      <c r="G456" s="252"/>
      <c r="H456" s="265">
        <v>1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AT456" s="261" t="s">
        <v>219</v>
      </c>
      <c r="AU456" s="261" t="s">
        <v>85</v>
      </c>
      <c r="AV456" s="15" t="s">
        <v>100</v>
      </c>
      <c r="AW456" s="15" t="s">
        <v>39</v>
      </c>
      <c r="AX456" s="15" t="s">
        <v>83</v>
      </c>
      <c r="AY456" s="261" t="s">
        <v>211</v>
      </c>
    </row>
    <row r="457" spans="2:65" s="1" customFormat="1" ht="31.5" customHeight="1">
      <c r="B457" s="42"/>
      <c r="C457" s="205" t="s">
        <v>1311</v>
      </c>
      <c r="D457" s="205" t="s">
        <v>213</v>
      </c>
      <c r="E457" s="206" t="s">
        <v>1458</v>
      </c>
      <c r="F457" s="207" t="s">
        <v>1459</v>
      </c>
      <c r="G457" s="208" t="s">
        <v>1460</v>
      </c>
      <c r="H457" s="287"/>
      <c r="I457" s="210"/>
      <c r="J457" s="211">
        <f>ROUND(I457*H457,2)</f>
        <v>0</v>
      </c>
      <c r="K457" s="207" t="s">
        <v>217</v>
      </c>
      <c r="L457" s="62"/>
      <c r="M457" s="212" t="s">
        <v>21</v>
      </c>
      <c r="N457" s="280" t="s">
        <v>47</v>
      </c>
      <c r="O457" s="281"/>
      <c r="P457" s="282">
        <f>O457*H457</f>
        <v>0</v>
      </c>
      <c r="Q457" s="282">
        <v>0</v>
      </c>
      <c r="R457" s="282">
        <f>Q457*H457</f>
        <v>0</v>
      </c>
      <c r="S457" s="282">
        <v>0</v>
      </c>
      <c r="T457" s="283">
        <f>S457*H457</f>
        <v>0</v>
      </c>
      <c r="AR457" s="25" t="s">
        <v>309</v>
      </c>
      <c r="AT457" s="25" t="s">
        <v>213</v>
      </c>
      <c r="AU457" s="25" t="s">
        <v>85</v>
      </c>
      <c r="AY457" s="25" t="s">
        <v>211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25" t="s">
        <v>83</v>
      </c>
      <c r="BK457" s="216">
        <f>ROUND(I457*H457,2)</f>
        <v>0</v>
      </c>
      <c r="BL457" s="25" t="s">
        <v>309</v>
      </c>
      <c r="BM457" s="25" t="s">
        <v>2691</v>
      </c>
    </row>
    <row r="458" spans="2:65" s="1" customFormat="1" ht="6.95" customHeight="1">
      <c r="B458" s="57"/>
      <c r="C458" s="58"/>
      <c r="D458" s="58"/>
      <c r="E458" s="58"/>
      <c r="F458" s="58"/>
      <c r="G458" s="58"/>
      <c r="H458" s="58"/>
      <c r="I458" s="149"/>
      <c r="J458" s="58"/>
      <c r="K458" s="58"/>
      <c r="L458" s="62"/>
    </row>
  </sheetData>
  <sheetProtection password="CC35" sheet="1" objects="1" scenarios="1" formatCells="0" formatColumns="0" formatRows="0" sort="0" autoFilter="0"/>
  <autoFilter ref="C94:K457"/>
  <mergeCells count="15">
    <mergeCell ref="E85:H85"/>
    <mergeCell ref="E83:H83"/>
    <mergeCell ref="E87:H87"/>
    <mergeCell ref="G1:H1"/>
    <mergeCell ref="L2:V2"/>
    <mergeCell ref="E49:H49"/>
    <mergeCell ref="E53:H53"/>
    <mergeCell ref="E51:H51"/>
    <mergeCell ref="E55:H55"/>
    <mergeCell ref="E81:H81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134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1997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2692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ROUND(J96,2)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ROUND(SUM(BE96:BE247), 2)</f>
        <v>0</v>
      </c>
      <c r="G34" s="43"/>
      <c r="H34" s="43"/>
      <c r="I34" s="141">
        <v>0.21</v>
      </c>
      <c r="J34" s="140">
        <f>ROUND(ROUND((SUM(BE96:BE247)),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ROUND(SUM(BF96:BF247), 2)</f>
        <v>0</v>
      </c>
      <c r="G35" s="43"/>
      <c r="H35" s="43"/>
      <c r="I35" s="141">
        <v>0.15</v>
      </c>
      <c r="J35" s="140">
        <f>ROUND(ROUND((SUM(BF96:BF247)),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ROUND(SUM(BG96:BG247),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ROUND(SUM(BH96:BH247),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ROUND(SUM(BI96:BI247),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1997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2_04_4.4 - Zařízení silnoproudé elektrotechniky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J96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186</v>
      </c>
      <c r="E65" s="162"/>
      <c r="F65" s="162"/>
      <c r="G65" s="162"/>
      <c r="H65" s="162"/>
      <c r="I65" s="163"/>
      <c r="J65" s="164">
        <f>J97</f>
        <v>0</v>
      </c>
      <c r="K65" s="165"/>
    </row>
    <row r="66" spans="2:12" s="9" customFormat="1" ht="19.899999999999999" customHeight="1">
      <c r="B66" s="166"/>
      <c r="C66" s="167"/>
      <c r="D66" s="168" t="s">
        <v>1463</v>
      </c>
      <c r="E66" s="169"/>
      <c r="F66" s="169"/>
      <c r="G66" s="169"/>
      <c r="H66" s="169"/>
      <c r="I66" s="170"/>
      <c r="J66" s="171">
        <f>J98</f>
        <v>0</v>
      </c>
      <c r="K66" s="172"/>
    </row>
    <row r="67" spans="2:12" s="9" customFormat="1" ht="19.899999999999999" customHeight="1">
      <c r="B67" s="166"/>
      <c r="C67" s="167"/>
      <c r="D67" s="168" t="s">
        <v>2693</v>
      </c>
      <c r="E67" s="169"/>
      <c r="F67" s="169"/>
      <c r="G67" s="169"/>
      <c r="H67" s="169"/>
      <c r="I67" s="170"/>
      <c r="J67" s="171">
        <f>J108</f>
        <v>0</v>
      </c>
      <c r="K67" s="172"/>
    </row>
    <row r="68" spans="2:12" s="9" customFormat="1" ht="19.899999999999999" customHeight="1">
      <c r="B68" s="166"/>
      <c r="C68" s="167"/>
      <c r="D68" s="168" t="s">
        <v>2694</v>
      </c>
      <c r="E68" s="169"/>
      <c r="F68" s="169"/>
      <c r="G68" s="169"/>
      <c r="H68" s="169"/>
      <c r="I68" s="170"/>
      <c r="J68" s="171">
        <f>J129</f>
        <v>0</v>
      </c>
      <c r="K68" s="172"/>
    </row>
    <row r="69" spans="2:12" s="9" customFormat="1" ht="19.899999999999999" customHeight="1">
      <c r="B69" s="166"/>
      <c r="C69" s="167"/>
      <c r="D69" s="168" t="s">
        <v>1465</v>
      </c>
      <c r="E69" s="169"/>
      <c r="F69" s="169"/>
      <c r="G69" s="169"/>
      <c r="H69" s="169"/>
      <c r="I69" s="170"/>
      <c r="J69" s="171">
        <f>J146</f>
        <v>0</v>
      </c>
      <c r="K69" s="172"/>
    </row>
    <row r="70" spans="2:12" s="9" customFormat="1" ht="19.899999999999999" customHeight="1">
      <c r="B70" s="166"/>
      <c r="C70" s="167"/>
      <c r="D70" s="168" t="s">
        <v>1466</v>
      </c>
      <c r="E70" s="169"/>
      <c r="F70" s="169"/>
      <c r="G70" s="169"/>
      <c r="H70" s="169"/>
      <c r="I70" s="170"/>
      <c r="J70" s="171">
        <f>J189</f>
        <v>0</v>
      </c>
      <c r="K70" s="172"/>
    </row>
    <row r="71" spans="2:12" s="9" customFormat="1" ht="19.899999999999999" customHeight="1">
      <c r="B71" s="166"/>
      <c r="C71" s="167"/>
      <c r="D71" s="168" t="s">
        <v>1467</v>
      </c>
      <c r="E71" s="169"/>
      <c r="F71" s="169"/>
      <c r="G71" s="169"/>
      <c r="H71" s="169"/>
      <c r="I71" s="170"/>
      <c r="J71" s="171">
        <f>J224</f>
        <v>0</v>
      </c>
      <c r="K71" s="172"/>
    </row>
    <row r="72" spans="2:12" s="9" customFormat="1" ht="19.899999999999999" customHeight="1">
      <c r="B72" s="166"/>
      <c r="C72" s="167"/>
      <c r="D72" s="168" t="s">
        <v>1468</v>
      </c>
      <c r="E72" s="169"/>
      <c r="F72" s="169"/>
      <c r="G72" s="169"/>
      <c r="H72" s="169"/>
      <c r="I72" s="170"/>
      <c r="J72" s="171">
        <f>J240</f>
        <v>0</v>
      </c>
      <c r="K72" s="172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28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9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52"/>
      <c r="J78" s="61"/>
      <c r="K78" s="61"/>
      <c r="L78" s="62"/>
    </row>
    <row r="79" spans="2:12" s="1" customFormat="1" ht="36.950000000000003" customHeight="1">
      <c r="B79" s="42"/>
      <c r="C79" s="63" t="s">
        <v>195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6.95" customHeight="1">
      <c r="B80" s="42"/>
      <c r="C80" s="64"/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14.45" customHeight="1">
      <c r="B81" s="42"/>
      <c r="C81" s="66" t="s">
        <v>18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22.5" customHeight="1">
      <c r="B82" s="42"/>
      <c r="C82" s="64"/>
      <c r="D82" s="64"/>
      <c r="E82" s="419" t="str">
        <f>E7</f>
        <v>Beroun, MŠ Pod Homolkou - technické instalace</v>
      </c>
      <c r="F82" s="420"/>
      <c r="G82" s="420"/>
      <c r="H82" s="420"/>
      <c r="I82" s="173"/>
      <c r="J82" s="64"/>
      <c r="K82" s="64"/>
      <c r="L82" s="62"/>
    </row>
    <row r="83" spans="2:63">
      <c r="B83" s="29"/>
      <c r="C83" s="66" t="s">
        <v>167</v>
      </c>
      <c r="D83" s="174"/>
      <c r="E83" s="174"/>
      <c r="F83" s="174"/>
      <c r="G83" s="174"/>
      <c r="H83" s="174"/>
      <c r="J83" s="174"/>
      <c r="K83" s="174"/>
      <c r="L83" s="175"/>
    </row>
    <row r="84" spans="2:63" ht="22.5" customHeight="1">
      <c r="B84" s="29"/>
      <c r="C84" s="174"/>
      <c r="D84" s="174"/>
      <c r="E84" s="419" t="s">
        <v>168</v>
      </c>
      <c r="F84" s="423"/>
      <c r="G84" s="423"/>
      <c r="H84" s="423"/>
      <c r="J84" s="174"/>
      <c r="K84" s="174"/>
      <c r="L84" s="175"/>
    </row>
    <row r="85" spans="2:63">
      <c r="B85" s="29"/>
      <c r="C85" s="66" t="s">
        <v>169</v>
      </c>
      <c r="D85" s="174"/>
      <c r="E85" s="174"/>
      <c r="F85" s="174"/>
      <c r="G85" s="174"/>
      <c r="H85" s="174"/>
      <c r="J85" s="174"/>
      <c r="K85" s="174"/>
      <c r="L85" s="175"/>
    </row>
    <row r="86" spans="2:63" s="1" customFormat="1" ht="22.5" customHeight="1">
      <c r="B86" s="42"/>
      <c r="C86" s="64"/>
      <c r="D86" s="64"/>
      <c r="E86" s="421" t="s">
        <v>1997</v>
      </c>
      <c r="F86" s="422"/>
      <c r="G86" s="422"/>
      <c r="H86" s="422"/>
      <c r="I86" s="173"/>
      <c r="J86" s="64"/>
      <c r="K86" s="64"/>
      <c r="L86" s="62"/>
    </row>
    <row r="87" spans="2:63" s="1" customFormat="1" ht="14.45" customHeight="1">
      <c r="B87" s="42"/>
      <c r="C87" s="66" t="s">
        <v>171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23.25" customHeight="1">
      <c r="B88" s="42"/>
      <c r="C88" s="64"/>
      <c r="D88" s="64"/>
      <c r="E88" s="390" t="str">
        <f>E13</f>
        <v>2_04_4.4 - Zařízení silnoproudé elektrotechniky</v>
      </c>
      <c r="F88" s="422"/>
      <c r="G88" s="422"/>
      <c r="H88" s="422"/>
      <c r="I88" s="173"/>
      <c r="J88" s="64"/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8" customHeight="1">
      <c r="B90" s="42"/>
      <c r="C90" s="66" t="s">
        <v>23</v>
      </c>
      <c r="D90" s="64"/>
      <c r="E90" s="64"/>
      <c r="F90" s="176" t="str">
        <f>F16</f>
        <v>Beroun</v>
      </c>
      <c r="G90" s="64"/>
      <c r="H90" s="64"/>
      <c r="I90" s="177" t="s">
        <v>25</v>
      </c>
      <c r="J90" s="74" t="str">
        <f>IF(J16="","",J16)</f>
        <v>21. 3. 2017</v>
      </c>
      <c r="K90" s="64"/>
      <c r="L90" s="62"/>
    </row>
    <row r="91" spans="2:63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" customFormat="1">
      <c r="B92" s="42"/>
      <c r="C92" s="66" t="s">
        <v>27</v>
      </c>
      <c r="D92" s="64"/>
      <c r="E92" s="64"/>
      <c r="F92" s="176" t="str">
        <f>E19</f>
        <v>Město Beroun</v>
      </c>
      <c r="G92" s="64"/>
      <c r="H92" s="64"/>
      <c r="I92" s="177" t="s">
        <v>35</v>
      </c>
      <c r="J92" s="176" t="str">
        <f>E25</f>
        <v>SPECTA, s.r.o.</v>
      </c>
      <c r="K92" s="64"/>
      <c r="L92" s="62"/>
    </row>
    <row r="93" spans="2:63" s="1" customFormat="1" ht="14.45" customHeight="1">
      <c r="B93" s="42"/>
      <c r="C93" s="66" t="s">
        <v>33</v>
      </c>
      <c r="D93" s="64"/>
      <c r="E93" s="64"/>
      <c r="F93" s="176" t="str">
        <f>IF(E22="","",E22)</f>
        <v/>
      </c>
      <c r="G93" s="64"/>
      <c r="H93" s="64"/>
      <c r="I93" s="173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63" s="10" customFormat="1" ht="29.25" customHeight="1">
      <c r="B95" s="178"/>
      <c r="C95" s="179" t="s">
        <v>196</v>
      </c>
      <c r="D95" s="180" t="s">
        <v>61</v>
      </c>
      <c r="E95" s="180" t="s">
        <v>57</v>
      </c>
      <c r="F95" s="180" t="s">
        <v>197</v>
      </c>
      <c r="G95" s="180" t="s">
        <v>198</v>
      </c>
      <c r="H95" s="180" t="s">
        <v>199</v>
      </c>
      <c r="I95" s="181" t="s">
        <v>200</v>
      </c>
      <c r="J95" s="180" t="s">
        <v>175</v>
      </c>
      <c r="K95" s="182" t="s">
        <v>201</v>
      </c>
      <c r="L95" s="183"/>
      <c r="M95" s="82" t="s">
        <v>202</v>
      </c>
      <c r="N95" s="83" t="s">
        <v>46</v>
      </c>
      <c r="O95" s="83" t="s">
        <v>203</v>
      </c>
      <c r="P95" s="83" t="s">
        <v>204</v>
      </c>
      <c r="Q95" s="83" t="s">
        <v>205</v>
      </c>
      <c r="R95" s="83" t="s">
        <v>206</v>
      </c>
      <c r="S95" s="83" t="s">
        <v>207</v>
      </c>
      <c r="T95" s="84" t="s">
        <v>208</v>
      </c>
    </row>
    <row r="96" spans="2:63" s="1" customFormat="1" ht="29.25" customHeight="1">
      <c r="B96" s="42"/>
      <c r="C96" s="88" t="s">
        <v>176</v>
      </c>
      <c r="D96" s="64"/>
      <c r="E96" s="64"/>
      <c r="F96" s="64"/>
      <c r="G96" s="64"/>
      <c r="H96" s="64"/>
      <c r="I96" s="173"/>
      <c r="J96" s="184">
        <f>BK96</f>
        <v>0</v>
      </c>
      <c r="K96" s="64"/>
      <c r="L96" s="62"/>
      <c r="M96" s="85"/>
      <c r="N96" s="86"/>
      <c r="O96" s="86"/>
      <c r="P96" s="185">
        <f>P97</f>
        <v>0</v>
      </c>
      <c r="Q96" s="86"/>
      <c r="R96" s="185">
        <f>R97</f>
        <v>0</v>
      </c>
      <c r="S96" s="86"/>
      <c r="T96" s="186">
        <f>T97</f>
        <v>0</v>
      </c>
      <c r="AT96" s="25" t="s">
        <v>75</v>
      </c>
      <c r="AU96" s="25" t="s">
        <v>177</v>
      </c>
      <c r="BK96" s="187">
        <f>BK97</f>
        <v>0</v>
      </c>
    </row>
    <row r="97" spans="2:65" s="11" customFormat="1" ht="37.35" customHeight="1">
      <c r="B97" s="188"/>
      <c r="C97" s="189"/>
      <c r="D97" s="190" t="s">
        <v>75</v>
      </c>
      <c r="E97" s="191" t="s">
        <v>420</v>
      </c>
      <c r="F97" s="191" t="s">
        <v>421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P98+P108+P129+P146+P189+P224+P240</f>
        <v>0</v>
      </c>
      <c r="Q97" s="196"/>
      <c r="R97" s="197">
        <f>R98+R108+R129+R146+R189+R224+R240</f>
        <v>0</v>
      </c>
      <c r="S97" s="196"/>
      <c r="T97" s="198">
        <f>T98+T108+T129+T146+T189+T224+T240</f>
        <v>0</v>
      </c>
      <c r="AR97" s="199" t="s">
        <v>85</v>
      </c>
      <c r="AT97" s="200" t="s">
        <v>75</v>
      </c>
      <c r="AU97" s="200" t="s">
        <v>76</v>
      </c>
      <c r="AY97" s="199" t="s">
        <v>211</v>
      </c>
      <c r="BK97" s="201">
        <f>BK98+BK108+BK129+BK146+BK189+BK224+BK240</f>
        <v>0</v>
      </c>
    </row>
    <row r="98" spans="2:65" s="11" customFormat="1" ht="19.899999999999999" customHeight="1">
      <c r="B98" s="188"/>
      <c r="C98" s="189"/>
      <c r="D98" s="202" t="s">
        <v>75</v>
      </c>
      <c r="E98" s="203" t="s">
        <v>1469</v>
      </c>
      <c r="F98" s="203" t="s">
        <v>1470</v>
      </c>
      <c r="G98" s="189"/>
      <c r="H98" s="189"/>
      <c r="I98" s="192"/>
      <c r="J98" s="204">
        <f>BK98</f>
        <v>0</v>
      </c>
      <c r="K98" s="189"/>
      <c r="L98" s="194"/>
      <c r="M98" s="195"/>
      <c r="N98" s="196"/>
      <c r="O98" s="196"/>
      <c r="P98" s="197">
        <f>SUM(P99:P107)</f>
        <v>0</v>
      </c>
      <c r="Q98" s="196"/>
      <c r="R98" s="197">
        <f>SUM(R99:R107)</f>
        <v>0</v>
      </c>
      <c r="S98" s="196"/>
      <c r="T98" s="198">
        <f>SUM(T99:T107)</f>
        <v>0</v>
      </c>
      <c r="AR98" s="199" t="s">
        <v>85</v>
      </c>
      <c r="AT98" s="200" t="s">
        <v>75</v>
      </c>
      <c r="AU98" s="200" t="s">
        <v>83</v>
      </c>
      <c r="AY98" s="199" t="s">
        <v>211</v>
      </c>
      <c r="BK98" s="201">
        <f>SUM(BK99:BK107)</f>
        <v>0</v>
      </c>
    </row>
    <row r="99" spans="2:65" s="1" customFormat="1" ht="22.5" customHeight="1">
      <c r="B99" s="42"/>
      <c r="C99" s="268" t="s">
        <v>83</v>
      </c>
      <c r="D99" s="268" t="s">
        <v>429</v>
      </c>
      <c r="E99" s="269" t="s">
        <v>1471</v>
      </c>
      <c r="F99" s="270" t="s">
        <v>2695</v>
      </c>
      <c r="G99" s="271" t="s">
        <v>275</v>
      </c>
      <c r="H99" s="272">
        <v>56</v>
      </c>
      <c r="I99" s="273"/>
      <c r="J99" s="274">
        <f t="shared" ref="J99:J107" si="0">ROUND(I99*H99,2)</f>
        <v>0</v>
      </c>
      <c r="K99" s="270" t="s">
        <v>21</v>
      </c>
      <c r="L99" s="275"/>
      <c r="M99" s="276" t="s">
        <v>21</v>
      </c>
      <c r="N99" s="277" t="s">
        <v>47</v>
      </c>
      <c r="O99" s="43"/>
      <c r="P99" s="214">
        <f t="shared" ref="P99:P107" si="1">O99*H99</f>
        <v>0</v>
      </c>
      <c r="Q99" s="214">
        <v>0</v>
      </c>
      <c r="R99" s="214">
        <f t="shared" ref="R99:R107" si="2">Q99*H99</f>
        <v>0</v>
      </c>
      <c r="S99" s="214">
        <v>0</v>
      </c>
      <c r="T99" s="215">
        <f t="shared" ref="T99:T107" si="3">S99*H99</f>
        <v>0</v>
      </c>
      <c r="AR99" s="25" t="s">
        <v>424</v>
      </c>
      <c r="AT99" s="25" t="s">
        <v>429</v>
      </c>
      <c r="AU99" s="25" t="s">
        <v>85</v>
      </c>
      <c r="AY99" s="25" t="s">
        <v>211</v>
      </c>
      <c r="BE99" s="216">
        <f t="shared" ref="BE99:BE107" si="4">IF(N99="základní",J99,0)</f>
        <v>0</v>
      </c>
      <c r="BF99" s="216">
        <f t="shared" ref="BF99:BF107" si="5">IF(N99="snížená",J99,0)</f>
        <v>0</v>
      </c>
      <c r="BG99" s="216">
        <f t="shared" ref="BG99:BG107" si="6">IF(N99="zákl. přenesená",J99,0)</f>
        <v>0</v>
      </c>
      <c r="BH99" s="216">
        <f t="shared" ref="BH99:BH107" si="7">IF(N99="sníž. přenesená",J99,0)</f>
        <v>0</v>
      </c>
      <c r="BI99" s="216">
        <f t="shared" ref="BI99:BI107" si="8">IF(N99="nulová",J99,0)</f>
        <v>0</v>
      </c>
      <c r="BJ99" s="25" t="s">
        <v>83</v>
      </c>
      <c r="BK99" s="216">
        <f t="shared" ref="BK99:BK107" si="9">ROUND(I99*H99,2)</f>
        <v>0</v>
      </c>
      <c r="BL99" s="25" t="s">
        <v>309</v>
      </c>
      <c r="BM99" s="25" t="s">
        <v>2696</v>
      </c>
    </row>
    <row r="100" spans="2:65" s="1" customFormat="1" ht="22.5" customHeight="1">
      <c r="B100" s="42"/>
      <c r="C100" s="268" t="s">
        <v>85</v>
      </c>
      <c r="D100" s="268" t="s">
        <v>429</v>
      </c>
      <c r="E100" s="269" t="s">
        <v>1474</v>
      </c>
      <c r="F100" s="270" t="s">
        <v>2697</v>
      </c>
      <c r="G100" s="271" t="s">
        <v>275</v>
      </c>
      <c r="H100" s="272">
        <v>10</v>
      </c>
      <c r="I100" s="273"/>
      <c r="J100" s="274">
        <f t="shared" si="0"/>
        <v>0</v>
      </c>
      <c r="K100" s="270" t="s">
        <v>21</v>
      </c>
      <c r="L100" s="275"/>
      <c r="M100" s="276" t="s">
        <v>21</v>
      </c>
      <c r="N100" s="277" t="s">
        <v>47</v>
      </c>
      <c r="O100" s="43"/>
      <c r="P100" s="214">
        <f t="shared" si="1"/>
        <v>0</v>
      </c>
      <c r="Q100" s="214">
        <v>0</v>
      </c>
      <c r="R100" s="214">
        <f t="shared" si="2"/>
        <v>0</v>
      </c>
      <c r="S100" s="214">
        <v>0</v>
      </c>
      <c r="T100" s="215">
        <f t="shared" si="3"/>
        <v>0</v>
      </c>
      <c r="AR100" s="25" t="s">
        <v>424</v>
      </c>
      <c r="AT100" s="25" t="s">
        <v>429</v>
      </c>
      <c r="AU100" s="25" t="s">
        <v>85</v>
      </c>
      <c r="AY100" s="25" t="s">
        <v>211</v>
      </c>
      <c r="BE100" s="216">
        <f t="shared" si="4"/>
        <v>0</v>
      </c>
      <c r="BF100" s="216">
        <f t="shared" si="5"/>
        <v>0</v>
      </c>
      <c r="BG100" s="216">
        <f t="shared" si="6"/>
        <v>0</v>
      </c>
      <c r="BH100" s="216">
        <f t="shared" si="7"/>
        <v>0</v>
      </c>
      <c r="BI100" s="216">
        <f t="shared" si="8"/>
        <v>0</v>
      </c>
      <c r="BJ100" s="25" t="s">
        <v>83</v>
      </c>
      <c r="BK100" s="216">
        <f t="shared" si="9"/>
        <v>0</v>
      </c>
      <c r="BL100" s="25" t="s">
        <v>309</v>
      </c>
      <c r="BM100" s="25" t="s">
        <v>2698</v>
      </c>
    </row>
    <row r="101" spans="2:65" s="1" customFormat="1" ht="22.5" customHeight="1">
      <c r="B101" s="42"/>
      <c r="C101" s="268" t="s">
        <v>93</v>
      </c>
      <c r="D101" s="268" t="s">
        <v>429</v>
      </c>
      <c r="E101" s="269" t="s">
        <v>1477</v>
      </c>
      <c r="F101" s="270" t="s">
        <v>2699</v>
      </c>
      <c r="G101" s="271" t="s">
        <v>275</v>
      </c>
      <c r="H101" s="272">
        <v>3</v>
      </c>
      <c r="I101" s="273"/>
      <c r="J101" s="274">
        <f t="shared" si="0"/>
        <v>0</v>
      </c>
      <c r="K101" s="270" t="s">
        <v>21</v>
      </c>
      <c r="L101" s="275"/>
      <c r="M101" s="276" t="s">
        <v>21</v>
      </c>
      <c r="N101" s="277" t="s">
        <v>47</v>
      </c>
      <c r="O101" s="43"/>
      <c r="P101" s="214">
        <f t="shared" si="1"/>
        <v>0</v>
      </c>
      <c r="Q101" s="214">
        <v>0</v>
      </c>
      <c r="R101" s="214">
        <f t="shared" si="2"/>
        <v>0</v>
      </c>
      <c r="S101" s="214">
        <v>0</v>
      </c>
      <c r="T101" s="215">
        <f t="shared" si="3"/>
        <v>0</v>
      </c>
      <c r="AR101" s="25" t="s">
        <v>424</v>
      </c>
      <c r="AT101" s="25" t="s">
        <v>429</v>
      </c>
      <c r="AU101" s="25" t="s">
        <v>85</v>
      </c>
      <c r="AY101" s="25" t="s">
        <v>211</v>
      </c>
      <c r="BE101" s="216">
        <f t="shared" si="4"/>
        <v>0</v>
      </c>
      <c r="BF101" s="216">
        <f t="shared" si="5"/>
        <v>0</v>
      </c>
      <c r="BG101" s="216">
        <f t="shared" si="6"/>
        <v>0</v>
      </c>
      <c r="BH101" s="216">
        <f t="shared" si="7"/>
        <v>0</v>
      </c>
      <c r="BI101" s="216">
        <f t="shared" si="8"/>
        <v>0</v>
      </c>
      <c r="BJ101" s="25" t="s">
        <v>83</v>
      </c>
      <c r="BK101" s="216">
        <f t="shared" si="9"/>
        <v>0</v>
      </c>
      <c r="BL101" s="25" t="s">
        <v>309</v>
      </c>
      <c r="BM101" s="25" t="s">
        <v>2700</v>
      </c>
    </row>
    <row r="102" spans="2:65" s="1" customFormat="1" ht="22.5" customHeight="1">
      <c r="B102" s="42"/>
      <c r="C102" s="268" t="s">
        <v>100</v>
      </c>
      <c r="D102" s="268" t="s">
        <v>429</v>
      </c>
      <c r="E102" s="269" t="s">
        <v>1480</v>
      </c>
      <c r="F102" s="270" t="s">
        <v>1478</v>
      </c>
      <c r="G102" s="271" t="s">
        <v>275</v>
      </c>
      <c r="H102" s="272">
        <v>2</v>
      </c>
      <c r="I102" s="273"/>
      <c r="J102" s="274">
        <f t="shared" si="0"/>
        <v>0</v>
      </c>
      <c r="K102" s="270" t="s">
        <v>21</v>
      </c>
      <c r="L102" s="275"/>
      <c r="M102" s="276" t="s">
        <v>21</v>
      </c>
      <c r="N102" s="277" t="s">
        <v>47</v>
      </c>
      <c r="O102" s="43"/>
      <c r="P102" s="214">
        <f t="shared" si="1"/>
        <v>0</v>
      </c>
      <c r="Q102" s="214">
        <v>0</v>
      </c>
      <c r="R102" s="214">
        <f t="shared" si="2"/>
        <v>0</v>
      </c>
      <c r="S102" s="214">
        <v>0</v>
      </c>
      <c r="T102" s="215">
        <f t="shared" si="3"/>
        <v>0</v>
      </c>
      <c r="AR102" s="25" t="s">
        <v>424</v>
      </c>
      <c r="AT102" s="25" t="s">
        <v>429</v>
      </c>
      <c r="AU102" s="25" t="s">
        <v>85</v>
      </c>
      <c r="AY102" s="25" t="s">
        <v>211</v>
      </c>
      <c r="BE102" s="216">
        <f t="shared" si="4"/>
        <v>0</v>
      </c>
      <c r="BF102" s="216">
        <f t="shared" si="5"/>
        <v>0</v>
      </c>
      <c r="BG102" s="216">
        <f t="shared" si="6"/>
        <v>0</v>
      </c>
      <c r="BH102" s="216">
        <f t="shared" si="7"/>
        <v>0</v>
      </c>
      <c r="BI102" s="216">
        <f t="shared" si="8"/>
        <v>0</v>
      </c>
      <c r="BJ102" s="25" t="s">
        <v>83</v>
      </c>
      <c r="BK102" s="216">
        <f t="shared" si="9"/>
        <v>0</v>
      </c>
      <c r="BL102" s="25" t="s">
        <v>309</v>
      </c>
      <c r="BM102" s="25" t="s">
        <v>2701</v>
      </c>
    </row>
    <row r="103" spans="2:65" s="1" customFormat="1" ht="22.5" customHeight="1">
      <c r="B103" s="42"/>
      <c r="C103" s="268" t="s">
        <v>242</v>
      </c>
      <c r="D103" s="268" t="s">
        <v>429</v>
      </c>
      <c r="E103" s="269" t="s">
        <v>1483</v>
      </c>
      <c r="F103" s="270" t="s">
        <v>2702</v>
      </c>
      <c r="G103" s="271" t="s">
        <v>275</v>
      </c>
      <c r="H103" s="272">
        <v>9</v>
      </c>
      <c r="I103" s="273"/>
      <c r="J103" s="274">
        <f t="shared" si="0"/>
        <v>0</v>
      </c>
      <c r="K103" s="270" t="s">
        <v>21</v>
      </c>
      <c r="L103" s="275"/>
      <c r="M103" s="276" t="s">
        <v>21</v>
      </c>
      <c r="N103" s="277" t="s">
        <v>47</v>
      </c>
      <c r="O103" s="43"/>
      <c r="P103" s="214">
        <f t="shared" si="1"/>
        <v>0</v>
      </c>
      <c r="Q103" s="214">
        <v>0</v>
      </c>
      <c r="R103" s="214">
        <f t="shared" si="2"/>
        <v>0</v>
      </c>
      <c r="S103" s="214">
        <v>0</v>
      </c>
      <c r="T103" s="215">
        <f t="shared" si="3"/>
        <v>0</v>
      </c>
      <c r="AR103" s="25" t="s">
        <v>424</v>
      </c>
      <c r="AT103" s="25" t="s">
        <v>429</v>
      </c>
      <c r="AU103" s="25" t="s">
        <v>85</v>
      </c>
      <c r="AY103" s="25" t="s">
        <v>211</v>
      </c>
      <c r="BE103" s="216">
        <f t="shared" si="4"/>
        <v>0</v>
      </c>
      <c r="BF103" s="216">
        <f t="shared" si="5"/>
        <v>0</v>
      </c>
      <c r="BG103" s="216">
        <f t="shared" si="6"/>
        <v>0</v>
      </c>
      <c r="BH103" s="216">
        <f t="shared" si="7"/>
        <v>0</v>
      </c>
      <c r="BI103" s="216">
        <f t="shared" si="8"/>
        <v>0</v>
      </c>
      <c r="BJ103" s="25" t="s">
        <v>83</v>
      </c>
      <c r="BK103" s="216">
        <f t="shared" si="9"/>
        <v>0</v>
      </c>
      <c r="BL103" s="25" t="s">
        <v>309</v>
      </c>
      <c r="BM103" s="25" t="s">
        <v>2703</v>
      </c>
    </row>
    <row r="104" spans="2:65" s="1" customFormat="1" ht="22.5" customHeight="1">
      <c r="B104" s="42"/>
      <c r="C104" s="268" t="s">
        <v>250</v>
      </c>
      <c r="D104" s="268" t="s">
        <v>429</v>
      </c>
      <c r="E104" s="269" t="s">
        <v>1486</v>
      </c>
      <c r="F104" s="270" t="s">
        <v>2704</v>
      </c>
      <c r="G104" s="271" t="s">
        <v>275</v>
      </c>
      <c r="H104" s="272">
        <v>2</v>
      </c>
      <c r="I104" s="273"/>
      <c r="J104" s="274">
        <f t="shared" si="0"/>
        <v>0</v>
      </c>
      <c r="K104" s="270" t="s">
        <v>21</v>
      </c>
      <c r="L104" s="275"/>
      <c r="M104" s="276" t="s">
        <v>21</v>
      </c>
      <c r="N104" s="277" t="s">
        <v>47</v>
      </c>
      <c r="O104" s="43"/>
      <c r="P104" s="214">
        <f t="shared" si="1"/>
        <v>0</v>
      </c>
      <c r="Q104" s="214">
        <v>0</v>
      </c>
      <c r="R104" s="214">
        <f t="shared" si="2"/>
        <v>0</v>
      </c>
      <c r="S104" s="214">
        <v>0</v>
      </c>
      <c r="T104" s="215">
        <f t="shared" si="3"/>
        <v>0</v>
      </c>
      <c r="AR104" s="25" t="s">
        <v>424</v>
      </c>
      <c r="AT104" s="25" t="s">
        <v>429</v>
      </c>
      <c r="AU104" s="25" t="s">
        <v>85</v>
      </c>
      <c r="AY104" s="25" t="s">
        <v>211</v>
      </c>
      <c r="BE104" s="216">
        <f t="shared" si="4"/>
        <v>0</v>
      </c>
      <c r="BF104" s="216">
        <f t="shared" si="5"/>
        <v>0</v>
      </c>
      <c r="BG104" s="216">
        <f t="shared" si="6"/>
        <v>0</v>
      </c>
      <c r="BH104" s="216">
        <f t="shared" si="7"/>
        <v>0</v>
      </c>
      <c r="BI104" s="216">
        <f t="shared" si="8"/>
        <v>0</v>
      </c>
      <c r="BJ104" s="25" t="s">
        <v>83</v>
      </c>
      <c r="BK104" s="216">
        <f t="shared" si="9"/>
        <v>0</v>
      </c>
      <c r="BL104" s="25" t="s">
        <v>309</v>
      </c>
      <c r="BM104" s="25" t="s">
        <v>2705</v>
      </c>
    </row>
    <row r="105" spans="2:65" s="1" customFormat="1" ht="22.5" customHeight="1">
      <c r="B105" s="42"/>
      <c r="C105" s="268" t="s">
        <v>256</v>
      </c>
      <c r="D105" s="268" t="s">
        <v>429</v>
      </c>
      <c r="E105" s="269" t="s">
        <v>1489</v>
      </c>
      <c r="F105" s="270" t="s">
        <v>2706</v>
      </c>
      <c r="G105" s="271" t="s">
        <v>275</v>
      </c>
      <c r="H105" s="272">
        <v>3</v>
      </c>
      <c r="I105" s="273"/>
      <c r="J105" s="274">
        <f t="shared" si="0"/>
        <v>0</v>
      </c>
      <c r="K105" s="270" t="s">
        <v>21</v>
      </c>
      <c r="L105" s="275"/>
      <c r="M105" s="276" t="s">
        <v>21</v>
      </c>
      <c r="N105" s="277" t="s">
        <v>47</v>
      </c>
      <c r="O105" s="43"/>
      <c r="P105" s="214">
        <f t="shared" si="1"/>
        <v>0</v>
      </c>
      <c r="Q105" s="214">
        <v>0</v>
      </c>
      <c r="R105" s="214">
        <f t="shared" si="2"/>
        <v>0</v>
      </c>
      <c r="S105" s="214">
        <v>0</v>
      </c>
      <c r="T105" s="215">
        <f t="shared" si="3"/>
        <v>0</v>
      </c>
      <c r="AR105" s="25" t="s">
        <v>424</v>
      </c>
      <c r="AT105" s="25" t="s">
        <v>429</v>
      </c>
      <c r="AU105" s="25" t="s">
        <v>85</v>
      </c>
      <c r="AY105" s="25" t="s">
        <v>211</v>
      </c>
      <c r="BE105" s="216">
        <f t="shared" si="4"/>
        <v>0</v>
      </c>
      <c r="BF105" s="216">
        <f t="shared" si="5"/>
        <v>0</v>
      </c>
      <c r="BG105" s="216">
        <f t="shared" si="6"/>
        <v>0</v>
      </c>
      <c r="BH105" s="216">
        <f t="shared" si="7"/>
        <v>0</v>
      </c>
      <c r="BI105" s="216">
        <f t="shared" si="8"/>
        <v>0</v>
      </c>
      <c r="BJ105" s="25" t="s">
        <v>83</v>
      </c>
      <c r="BK105" s="216">
        <f t="shared" si="9"/>
        <v>0</v>
      </c>
      <c r="BL105" s="25" t="s">
        <v>309</v>
      </c>
      <c r="BM105" s="25" t="s">
        <v>2707</v>
      </c>
    </row>
    <row r="106" spans="2:65" s="1" customFormat="1" ht="22.5" customHeight="1">
      <c r="B106" s="42"/>
      <c r="C106" s="268" t="s">
        <v>261</v>
      </c>
      <c r="D106" s="268" t="s">
        <v>429</v>
      </c>
      <c r="E106" s="269" t="s">
        <v>1492</v>
      </c>
      <c r="F106" s="270" t="s">
        <v>1499</v>
      </c>
      <c r="G106" s="271" t="s">
        <v>275</v>
      </c>
      <c r="H106" s="272">
        <v>20</v>
      </c>
      <c r="I106" s="273"/>
      <c r="J106" s="274">
        <f t="shared" si="0"/>
        <v>0</v>
      </c>
      <c r="K106" s="270" t="s">
        <v>21</v>
      </c>
      <c r="L106" s="275"/>
      <c r="M106" s="276" t="s">
        <v>21</v>
      </c>
      <c r="N106" s="277" t="s">
        <v>47</v>
      </c>
      <c r="O106" s="43"/>
      <c r="P106" s="214">
        <f t="shared" si="1"/>
        <v>0</v>
      </c>
      <c r="Q106" s="214">
        <v>0</v>
      </c>
      <c r="R106" s="214">
        <f t="shared" si="2"/>
        <v>0</v>
      </c>
      <c r="S106" s="214">
        <v>0</v>
      </c>
      <c r="T106" s="215">
        <f t="shared" si="3"/>
        <v>0</v>
      </c>
      <c r="AR106" s="25" t="s">
        <v>424</v>
      </c>
      <c r="AT106" s="25" t="s">
        <v>429</v>
      </c>
      <c r="AU106" s="25" t="s">
        <v>85</v>
      </c>
      <c r="AY106" s="25" t="s">
        <v>211</v>
      </c>
      <c r="BE106" s="216">
        <f t="shared" si="4"/>
        <v>0</v>
      </c>
      <c r="BF106" s="216">
        <f t="shared" si="5"/>
        <v>0</v>
      </c>
      <c r="BG106" s="216">
        <f t="shared" si="6"/>
        <v>0</v>
      </c>
      <c r="BH106" s="216">
        <f t="shared" si="7"/>
        <v>0</v>
      </c>
      <c r="BI106" s="216">
        <f t="shared" si="8"/>
        <v>0</v>
      </c>
      <c r="BJ106" s="25" t="s">
        <v>83</v>
      </c>
      <c r="BK106" s="216">
        <f t="shared" si="9"/>
        <v>0</v>
      </c>
      <c r="BL106" s="25" t="s">
        <v>309</v>
      </c>
      <c r="BM106" s="25" t="s">
        <v>2708</v>
      </c>
    </row>
    <row r="107" spans="2:65" s="1" customFormat="1" ht="31.5" customHeight="1">
      <c r="B107" s="42"/>
      <c r="C107" s="268" t="s">
        <v>267</v>
      </c>
      <c r="D107" s="268" t="s">
        <v>429</v>
      </c>
      <c r="E107" s="269" t="s">
        <v>1498</v>
      </c>
      <c r="F107" s="270" t="s">
        <v>2709</v>
      </c>
      <c r="G107" s="271" t="s">
        <v>275</v>
      </c>
      <c r="H107" s="272">
        <v>1</v>
      </c>
      <c r="I107" s="273"/>
      <c r="J107" s="274">
        <f t="shared" si="0"/>
        <v>0</v>
      </c>
      <c r="K107" s="270" t="s">
        <v>21</v>
      </c>
      <c r="L107" s="275"/>
      <c r="M107" s="276" t="s">
        <v>21</v>
      </c>
      <c r="N107" s="277" t="s">
        <v>47</v>
      </c>
      <c r="O107" s="43"/>
      <c r="P107" s="214">
        <f t="shared" si="1"/>
        <v>0</v>
      </c>
      <c r="Q107" s="214">
        <v>0</v>
      </c>
      <c r="R107" s="214">
        <f t="shared" si="2"/>
        <v>0</v>
      </c>
      <c r="S107" s="214">
        <v>0</v>
      </c>
      <c r="T107" s="215">
        <f t="shared" si="3"/>
        <v>0</v>
      </c>
      <c r="AR107" s="25" t="s">
        <v>424</v>
      </c>
      <c r="AT107" s="25" t="s">
        <v>429</v>
      </c>
      <c r="AU107" s="25" t="s">
        <v>85</v>
      </c>
      <c r="AY107" s="25" t="s">
        <v>211</v>
      </c>
      <c r="BE107" s="216">
        <f t="shared" si="4"/>
        <v>0</v>
      </c>
      <c r="BF107" s="216">
        <f t="shared" si="5"/>
        <v>0</v>
      </c>
      <c r="BG107" s="216">
        <f t="shared" si="6"/>
        <v>0</v>
      </c>
      <c r="BH107" s="216">
        <f t="shared" si="7"/>
        <v>0</v>
      </c>
      <c r="BI107" s="216">
        <f t="shared" si="8"/>
        <v>0</v>
      </c>
      <c r="BJ107" s="25" t="s">
        <v>83</v>
      </c>
      <c r="BK107" s="216">
        <f t="shared" si="9"/>
        <v>0</v>
      </c>
      <c r="BL107" s="25" t="s">
        <v>309</v>
      </c>
      <c r="BM107" s="25" t="s">
        <v>2710</v>
      </c>
    </row>
    <row r="108" spans="2:65" s="11" customFormat="1" ht="29.85" customHeight="1">
      <c r="B108" s="188"/>
      <c r="C108" s="189"/>
      <c r="D108" s="202" t="s">
        <v>75</v>
      </c>
      <c r="E108" s="203" t="s">
        <v>1501</v>
      </c>
      <c r="F108" s="203" t="s">
        <v>2711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SUM(P109:P128)</f>
        <v>0</v>
      </c>
      <c r="Q108" s="196"/>
      <c r="R108" s="197">
        <f>SUM(R109:R128)</f>
        <v>0</v>
      </c>
      <c r="S108" s="196"/>
      <c r="T108" s="198">
        <f>SUM(T109:T128)</f>
        <v>0</v>
      </c>
      <c r="AR108" s="199" t="s">
        <v>85</v>
      </c>
      <c r="AT108" s="200" t="s">
        <v>75</v>
      </c>
      <c r="AU108" s="200" t="s">
        <v>83</v>
      </c>
      <c r="AY108" s="199" t="s">
        <v>211</v>
      </c>
      <c r="BK108" s="201">
        <f>SUM(BK109:BK128)</f>
        <v>0</v>
      </c>
    </row>
    <row r="109" spans="2:65" s="1" customFormat="1" ht="22.5" customHeight="1">
      <c r="B109" s="42"/>
      <c r="C109" s="268" t="s">
        <v>272</v>
      </c>
      <c r="D109" s="268" t="s">
        <v>429</v>
      </c>
      <c r="E109" s="269" t="s">
        <v>1503</v>
      </c>
      <c r="F109" s="270" t="s">
        <v>2712</v>
      </c>
      <c r="G109" s="271" t="s">
        <v>275</v>
      </c>
      <c r="H109" s="272">
        <v>3</v>
      </c>
      <c r="I109" s="273"/>
      <c r="J109" s="274">
        <f t="shared" ref="J109:J128" si="10">ROUND(I109*H109,2)</f>
        <v>0</v>
      </c>
      <c r="K109" s="270" t="s">
        <v>21</v>
      </c>
      <c r="L109" s="275"/>
      <c r="M109" s="276" t="s">
        <v>21</v>
      </c>
      <c r="N109" s="277" t="s">
        <v>47</v>
      </c>
      <c r="O109" s="43"/>
      <c r="P109" s="214">
        <f t="shared" ref="P109:P128" si="11">O109*H109</f>
        <v>0</v>
      </c>
      <c r="Q109" s="214">
        <v>0</v>
      </c>
      <c r="R109" s="214">
        <f t="shared" ref="R109:R128" si="12">Q109*H109</f>
        <v>0</v>
      </c>
      <c r="S109" s="214">
        <v>0</v>
      </c>
      <c r="T109" s="215">
        <f t="shared" ref="T109:T128" si="13">S109*H109</f>
        <v>0</v>
      </c>
      <c r="AR109" s="25" t="s">
        <v>424</v>
      </c>
      <c r="AT109" s="25" t="s">
        <v>429</v>
      </c>
      <c r="AU109" s="25" t="s">
        <v>85</v>
      </c>
      <c r="AY109" s="25" t="s">
        <v>211</v>
      </c>
      <c r="BE109" s="216">
        <f t="shared" ref="BE109:BE128" si="14">IF(N109="základní",J109,0)</f>
        <v>0</v>
      </c>
      <c r="BF109" s="216">
        <f t="shared" ref="BF109:BF128" si="15">IF(N109="snížená",J109,0)</f>
        <v>0</v>
      </c>
      <c r="BG109" s="216">
        <f t="shared" ref="BG109:BG128" si="16">IF(N109="zákl. přenesená",J109,0)</f>
        <v>0</v>
      </c>
      <c r="BH109" s="216">
        <f t="shared" ref="BH109:BH128" si="17">IF(N109="sníž. přenesená",J109,0)</f>
        <v>0</v>
      </c>
      <c r="BI109" s="216">
        <f t="shared" ref="BI109:BI128" si="18">IF(N109="nulová",J109,0)</f>
        <v>0</v>
      </c>
      <c r="BJ109" s="25" t="s">
        <v>83</v>
      </c>
      <c r="BK109" s="216">
        <f t="shared" ref="BK109:BK128" si="19">ROUND(I109*H109,2)</f>
        <v>0</v>
      </c>
      <c r="BL109" s="25" t="s">
        <v>309</v>
      </c>
      <c r="BM109" s="25" t="s">
        <v>2713</v>
      </c>
    </row>
    <row r="110" spans="2:65" s="1" customFormat="1" ht="22.5" customHeight="1">
      <c r="B110" s="42"/>
      <c r="C110" s="268" t="s">
        <v>283</v>
      </c>
      <c r="D110" s="268" t="s">
        <v>429</v>
      </c>
      <c r="E110" s="269" t="s">
        <v>1506</v>
      </c>
      <c r="F110" s="270" t="s">
        <v>2714</v>
      </c>
      <c r="G110" s="271" t="s">
        <v>275</v>
      </c>
      <c r="H110" s="272">
        <v>1</v>
      </c>
      <c r="I110" s="273"/>
      <c r="J110" s="274">
        <f t="shared" si="10"/>
        <v>0</v>
      </c>
      <c r="K110" s="270" t="s">
        <v>21</v>
      </c>
      <c r="L110" s="275"/>
      <c r="M110" s="276" t="s">
        <v>21</v>
      </c>
      <c r="N110" s="277" t="s">
        <v>47</v>
      </c>
      <c r="O110" s="43"/>
      <c r="P110" s="214">
        <f t="shared" si="11"/>
        <v>0</v>
      </c>
      <c r="Q110" s="214">
        <v>0</v>
      </c>
      <c r="R110" s="214">
        <f t="shared" si="12"/>
        <v>0</v>
      </c>
      <c r="S110" s="214">
        <v>0</v>
      </c>
      <c r="T110" s="215">
        <f t="shared" si="13"/>
        <v>0</v>
      </c>
      <c r="AR110" s="25" t="s">
        <v>424</v>
      </c>
      <c r="AT110" s="25" t="s">
        <v>429</v>
      </c>
      <c r="AU110" s="25" t="s">
        <v>85</v>
      </c>
      <c r="AY110" s="25" t="s">
        <v>211</v>
      </c>
      <c r="BE110" s="216">
        <f t="shared" si="14"/>
        <v>0</v>
      </c>
      <c r="BF110" s="216">
        <f t="shared" si="15"/>
        <v>0</v>
      </c>
      <c r="BG110" s="216">
        <f t="shared" si="16"/>
        <v>0</v>
      </c>
      <c r="BH110" s="216">
        <f t="shared" si="17"/>
        <v>0</v>
      </c>
      <c r="BI110" s="216">
        <f t="shared" si="18"/>
        <v>0</v>
      </c>
      <c r="BJ110" s="25" t="s">
        <v>83</v>
      </c>
      <c r="BK110" s="216">
        <f t="shared" si="19"/>
        <v>0</v>
      </c>
      <c r="BL110" s="25" t="s">
        <v>309</v>
      </c>
      <c r="BM110" s="25" t="s">
        <v>2715</v>
      </c>
    </row>
    <row r="111" spans="2:65" s="1" customFormat="1" ht="22.5" customHeight="1">
      <c r="B111" s="42"/>
      <c r="C111" s="268" t="s">
        <v>290</v>
      </c>
      <c r="D111" s="268" t="s">
        <v>429</v>
      </c>
      <c r="E111" s="269" t="s">
        <v>1509</v>
      </c>
      <c r="F111" s="270" t="s">
        <v>2716</v>
      </c>
      <c r="G111" s="271" t="s">
        <v>275</v>
      </c>
      <c r="H111" s="272">
        <v>1</v>
      </c>
      <c r="I111" s="273"/>
      <c r="J111" s="274">
        <f t="shared" si="10"/>
        <v>0</v>
      </c>
      <c r="K111" s="270" t="s">
        <v>21</v>
      </c>
      <c r="L111" s="275"/>
      <c r="M111" s="276" t="s">
        <v>21</v>
      </c>
      <c r="N111" s="277" t="s">
        <v>47</v>
      </c>
      <c r="O111" s="43"/>
      <c r="P111" s="214">
        <f t="shared" si="11"/>
        <v>0</v>
      </c>
      <c r="Q111" s="214">
        <v>0</v>
      </c>
      <c r="R111" s="214">
        <f t="shared" si="12"/>
        <v>0</v>
      </c>
      <c r="S111" s="214">
        <v>0</v>
      </c>
      <c r="T111" s="215">
        <f t="shared" si="13"/>
        <v>0</v>
      </c>
      <c r="AR111" s="25" t="s">
        <v>424</v>
      </c>
      <c r="AT111" s="25" t="s">
        <v>429</v>
      </c>
      <c r="AU111" s="25" t="s">
        <v>85</v>
      </c>
      <c r="AY111" s="25" t="s">
        <v>211</v>
      </c>
      <c r="BE111" s="216">
        <f t="shared" si="14"/>
        <v>0</v>
      </c>
      <c r="BF111" s="216">
        <f t="shared" si="15"/>
        <v>0</v>
      </c>
      <c r="BG111" s="216">
        <f t="shared" si="16"/>
        <v>0</v>
      </c>
      <c r="BH111" s="216">
        <f t="shared" si="17"/>
        <v>0</v>
      </c>
      <c r="BI111" s="216">
        <f t="shared" si="18"/>
        <v>0</v>
      </c>
      <c r="BJ111" s="25" t="s">
        <v>83</v>
      </c>
      <c r="BK111" s="216">
        <f t="shared" si="19"/>
        <v>0</v>
      </c>
      <c r="BL111" s="25" t="s">
        <v>309</v>
      </c>
      <c r="BM111" s="25" t="s">
        <v>2717</v>
      </c>
    </row>
    <row r="112" spans="2:65" s="1" customFormat="1" ht="22.5" customHeight="1">
      <c r="B112" s="42"/>
      <c r="C112" s="268" t="s">
        <v>296</v>
      </c>
      <c r="D112" s="268" t="s">
        <v>429</v>
      </c>
      <c r="E112" s="269" t="s">
        <v>1512</v>
      </c>
      <c r="F112" s="270" t="s">
        <v>2718</v>
      </c>
      <c r="G112" s="271" t="s">
        <v>275</v>
      </c>
      <c r="H112" s="272">
        <v>4</v>
      </c>
      <c r="I112" s="273"/>
      <c r="J112" s="274">
        <f t="shared" si="10"/>
        <v>0</v>
      </c>
      <c r="K112" s="270" t="s">
        <v>21</v>
      </c>
      <c r="L112" s="275"/>
      <c r="M112" s="276" t="s">
        <v>21</v>
      </c>
      <c r="N112" s="277" t="s">
        <v>47</v>
      </c>
      <c r="O112" s="43"/>
      <c r="P112" s="214">
        <f t="shared" si="11"/>
        <v>0</v>
      </c>
      <c r="Q112" s="214">
        <v>0</v>
      </c>
      <c r="R112" s="214">
        <f t="shared" si="12"/>
        <v>0</v>
      </c>
      <c r="S112" s="214">
        <v>0</v>
      </c>
      <c r="T112" s="215">
        <f t="shared" si="13"/>
        <v>0</v>
      </c>
      <c r="AR112" s="25" t="s">
        <v>424</v>
      </c>
      <c r="AT112" s="25" t="s">
        <v>429</v>
      </c>
      <c r="AU112" s="25" t="s">
        <v>85</v>
      </c>
      <c r="AY112" s="25" t="s">
        <v>211</v>
      </c>
      <c r="BE112" s="216">
        <f t="shared" si="14"/>
        <v>0</v>
      </c>
      <c r="BF112" s="216">
        <f t="shared" si="15"/>
        <v>0</v>
      </c>
      <c r="BG112" s="216">
        <f t="shared" si="16"/>
        <v>0</v>
      </c>
      <c r="BH112" s="216">
        <f t="shared" si="17"/>
        <v>0</v>
      </c>
      <c r="BI112" s="216">
        <f t="shared" si="18"/>
        <v>0</v>
      </c>
      <c r="BJ112" s="25" t="s">
        <v>83</v>
      </c>
      <c r="BK112" s="216">
        <f t="shared" si="19"/>
        <v>0</v>
      </c>
      <c r="BL112" s="25" t="s">
        <v>309</v>
      </c>
      <c r="BM112" s="25" t="s">
        <v>2719</v>
      </c>
    </row>
    <row r="113" spans="2:65" s="1" customFormat="1" ht="22.5" customHeight="1">
      <c r="B113" s="42"/>
      <c r="C113" s="268" t="s">
        <v>300</v>
      </c>
      <c r="D113" s="268" t="s">
        <v>429</v>
      </c>
      <c r="E113" s="269" t="s">
        <v>1515</v>
      </c>
      <c r="F113" s="270" t="s">
        <v>2720</v>
      </c>
      <c r="G113" s="271" t="s">
        <v>275</v>
      </c>
      <c r="H113" s="272">
        <v>5</v>
      </c>
      <c r="I113" s="273"/>
      <c r="J113" s="274">
        <f t="shared" si="10"/>
        <v>0</v>
      </c>
      <c r="K113" s="270" t="s">
        <v>21</v>
      </c>
      <c r="L113" s="275"/>
      <c r="M113" s="276" t="s">
        <v>21</v>
      </c>
      <c r="N113" s="277" t="s">
        <v>47</v>
      </c>
      <c r="O113" s="43"/>
      <c r="P113" s="214">
        <f t="shared" si="11"/>
        <v>0</v>
      </c>
      <c r="Q113" s="214">
        <v>0</v>
      </c>
      <c r="R113" s="214">
        <f t="shared" si="12"/>
        <v>0</v>
      </c>
      <c r="S113" s="214">
        <v>0</v>
      </c>
      <c r="T113" s="215">
        <f t="shared" si="13"/>
        <v>0</v>
      </c>
      <c r="AR113" s="25" t="s">
        <v>424</v>
      </c>
      <c r="AT113" s="25" t="s">
        <v>429</v>
      </c>
      <c r="AU113" s="25" t="s">
        <v>85</v>
      </c>
      <c r="AY113" s="25" t="s">
        <v>211</v>
      </c>
      <c r="BE113" s="216">
        <f t="shared" si="14"/>
        <v>0</v>
      </c>
      <c r="BF113" s="216">
        <f t="shared" si="15"/>
        <v>0</v>
      </c>
      <c r="BG113" s="216">
        <f t="shared" si="16"/>
        <v>0</v>
      </c>
      <c r="BH113" s="216">
        <f t="shared" si="17"/>
        <v>0</v>
      </c>
      <c r="BI113" s="216">
        <f t="shared" si="18"/>
        <v>0</v>
      </c>
      <c r="BJ113" s="25" t="s">
        <v>83</v>
      </c>
      <c r="BK113" s="216">
        <f t="shared" si="19"/>
        <v>0</v>
      </c>
      <c r="BL113" s="25" t="s">
        <v>309</v>
      </c>
      <c r="BM113" s="25" t="s">
        <v>2721</v>
      </c>
    </row>
    <row r="114" spans="2:65" s="1" customFormat="1" ht="22.5" customHeight="1">
      <c r="B114" s="42"/>
      <c r="C114" s="268" t="s">
        <v>10</v>
      </c>
      <c r="D114" s="268" t="s">
        <v>429</v>
      </c>
      <c r="E114" s="269" t="s">
        <v>1518</v>
      </c>
      <c r="F114" s="270" t="s">
        <v>2722</v>
      </c>
      <c r="G114" s="271" t="s">
        <v>275</v>
      </c>
      <c r="H114" s="272">
        <v>3</v>
      </c>
      <c r="I114" s="273"/>
      <c r="J114" s="274">
        <f t="shared" si="10"/>
        <v>0</v>
      </c>
      <c r="K114" s="270" t="s">
        <v>21</v>
      </c>
      <c r="L114" s="275"/>
      <c r="M114" s="276" t="s">
        <v>21</v>
      </c>
      <c r="N114" s="277" t="s">
        <v>47</v>
      </c>
      <c r="O114" s="43"/>
      <c r="P114" s="214">
        <f t="shared" si="11"/>
        <v>0</v>
      </c>
      <c r="Q114" s="214">
        <v>0</v>
      </c>
      <c r="R114" s="214">
        <f t="shared" si="12"/>
        <v>0</v>
      </c>
      <c r="S114" s="214">
        <v>0</v>
      </c>
      <c r="T114" s="215">
        <f t="shared" si="13"/>
        <v>0</v>
      </c>
      <c r="AR114" s="25" t="s">
        <v>424</v>
      </c>
      <c r="AT114" s="25" t="s">
        <v>429</v>
      </c>
      <c r="AU114" s="25" t="s">
        <v>85</v>
      </c>
      <c r="AY114" s="25" t="s">
        <v>211</v>
      </c>
      <c r="BE114" s="216">
        <f t="shared" si="14"/>
        <v>0</v>
      </c>
      <c r="BF114" s="216">
        <f t="shared" si="15"/>
        <v>0</v>
      </c>
      <c r="BG114" s="216">
        <f t="shared" si="16"/>
        <v>0</v>
      </c>
      <c r="BH114" s="216">
        <f t="shared" si="17"/>
        <v>0</v>
      </c>
      <c r="BI114" s="216">
        <f t="shared" si="18"/>
        <v>0</v>
      </c>
      <c r="BJ114" s="25" t="s">
        <v>83</v>
      </c>
      <c r="BK114" s="216">
        <f t="shared" si="19"/>
        <v>0</v>
      </c>
      <c r="BL114" s="25" t="s">
        <v>309</v>
      </c>
      <c r="BM114" s="25" t="s">
        <v>2723</v>
      </c>
    </row>
    <row r="115" spans="2:65" s="1" customFormat="1" ht="22.5" customHeight="1">
      <c r="B115" s="42"/>
      <c r="C115" s="268" t="s">
        <v>309</v>
      </c>
      <c r="D115" s="268" t="s">
        <v>429</v>
      </c>
      <c r="E115" s="269" t="s">
        <v>1521</v>
      </c>
      <c r="F115" s="270" t="s">
        <v>2724</v>
      </c>
      <c r="G115" s="271" t="s">
        <v>275</v>
      </c>
      <c r="H115" s="272">
        <v>1</v>
      </c>
      <c r="I115" s="273"/>
      <c r="J115" s="274">
        <f t="shared" si="10"/>
        <v>0</v>
      </c>
      <c r="K115" s="270" t="s">
        <v>21</v>
      </c>
      <c r="L115" s="275"/>
      <c r="M115" s="276" t="s">
        <v>21</v>
      </c>
      <c r="N115" s="277" t="s">
        <v>47</v>
      </c>
      <c r="O115" s="43"/>
      <c r="P115" s="214">
        <f t="shared" si="11"/>
        <v>0</v>
      </c>
      <c r="Q115" s="214">
        <v>0</v>
      </c>
      <c r="R115" s="214">
        <f t="shared" si="12"/>
        <v>0</v>
      </c>
      <c r="S115" s="214">
        <v>0</v>
      </c>
      <c r="T115" s="215">
        <f t="shared" si="13"/>
        <v>0</v>
      </c>
      <c r="AR115" s="25" t="s">
        <v>424</v>
      </c>
      <c r="AT115" s="25" t="s">
        <v>429</v>
      </c>
      <c r="AU115" s="25" t="s">
        <v>85</v>
      </c>
      <c r="AY115" s="25" t="s">
        <v>211</v>
      </c>
      <c r="BE115" s="216">
        <f t="shared" si="14"/>
        <v>0</v>
      </c>
      <c r="BF115" s="216">
        <f t="shared" si="15"/>
        <v>0</v>
      </c>
      <c r="BG115" s="216">
        <f t="shared" si="16"/>
        <v>0</v>
      </c>
      <c r="BH115" s="216">
        <f t="shared" si="17"/>
        <v>0</v>
      </c>
      <c r="BI115" s="216">
        <f t="shared" si="18"/>
        <v>0</v>
      </c>
      <c r="BJ115" s="25" t="s">
        <v>83</v>
      </c>
      <c r="BK115" s="216">
        <f t="shared" si="19"/>
        <v>0</v>
      </c>
      <c r="BL115" s="25" t="s">
        <v>309</v>
      </c>
      <c r="BM115" s="25" t="s">
        <v>2725</v>
      </c>
    </row>
    <row r="116" spans="2:65" s="1" customFormat="1" ht="22.5" customHeight="1">
      <c r="B116" s="42"/>
      <c r="C116" s="268" t="s">
        <v>316</v>
      </c>
      <c r="D116" s="268" t="s">
        <v>429</v>
      </c>
      <c r="E116" s="269" t="s">
        <v>2726</v>
      </c>
      <c r="F116" s="270" t="s">
        <v>2727</v>
      </c>
      <c r="G116" s="271" t="s">
        <v>275</v>
      </c>
      <c r="H116" s="272">
        <v>1</v>
      </c>
      <c r="I116" s="273"/>
      <c r="J116" s="274">
        <f t="shared" si="10"/>
        <v>0</v>
      </c>
      <c r="K116" s="270" t="s">
        <v>21</v>
      </c>
      <c r="L116" s="275"/>
      <c r="M116" s="276" t="s">
        <v>21</v>
      </c>
      <c r="N116" s="277" t="s">
        <v>47</v>
      </c>
      <c r="O116" s="43"/>
      <c r="P116" s="214">
        <f t="shared" si="11"/>
        <v>0</v>
      </c>
      <c r="Q116" s="214">
        <v>0</v>
      </c>
      <c r="R116" s="214">
        <f t="shared" si="12"/>
        <v>0</v>
      </c>
      <c r="S116" s="214">
        <v>0</v>
      </c>
      <c r="T116" s="215">
        <f t="shared" si="13"/>
        <v>0</v>
      </c>
      <c r="AR116" s="25" t="s">
        <v>424</v>
      </c>
      <c r="AT116" s="25" t="s">
        <v>429</v>
      </c>
      <c r="AU116" s="25" t="s">
        <v>85</v>
      </c>
      <c r="AY116" s="25" t="s">
        <v>211</v>
      </c>
      <c r="BE116" s="216">
        <f t="shared" si="14"/>
        <v>0</v>
      </c>
      <c r="BF116" s="216">
        <f t="shared" si="15"/>
        <v>0</v>
      </c>
      <c r="BG116" s="216">
        <f t="shared" si="16"/>
        <v>0</v>
      </c>
      <c r="BH116" s="216">
        <f t="shared" si="17"/>
        <v>0</v>
      </c>
      <c r="BI116" s="216">
        <f t="shared" si="18"/>
        <v>0</v>
      </c>
      <c r="BJ116" s="25" t="s">
        <v>83</v>
      </c>
      <c r="BK116" s="216">
        <f t="shared" si="19"/>
        <v>0</v>
      </c>
      <c r="BL116" s="25" t="s">
        <v>309</v>
      </c>
      <c r="BM116" s="25" t="s">
        <v>2728</v>
      </c>
    </row>
    <row r="117" spans="2:65" s="1" customFormat="1" ht="22.5" customHeight="1">
      <c r="B117" s="42"/>
      <c r="C117" s="268" t="s">
        <v>324</v>
      </c>
      <c r="D117" s="268" t="s">
        <v>429</v>
      </c>
      <c r="E117" s="269" t="s">
        <v>1524</v>
      </c>
      <c r="F117" s="270" t="s">
        <v>2729</v>
      </c>
      <c r="G117" s="271" t="s">
        <v>275</v>
      </c>
      <c r="H117" s="272">
        <v>1</v>
      </c>
      <c r="I117" s="273"/>
      <c r="J117" s="274">
        <f t="shared" si="10"/>
        <v>0</v>
      </c>
      <c r="K117" s="270" t="s">
        <v>21</v>
      </c>
      <c r="L117" s="275"/>
      <c r="M117" s="276" t="s">
        <v>21</v>
      </c>
      <c r="N117" s="277" t="s">
        <v>47</v>
      </c>
      <c r="O117" s="43"/>
      <c r="P117" s="214">
        <f t="shared" si="11"/>
        <v>0</v>
      </c>
      <c r="Q117" s="214">
        <v>0</v>
      </c>
      <c r="R117" s="214">
        <f t="shared" si="12"/>
        <v>0</v>
      </c>
      <c r="S117" s="214">
        <v>0</v>
      </c>
      <c r="T117" s="215">
        <f t="shared" si="13"/>
        <v>0</v>
      </c>
      <c r="AR117" s="25" t="s">
        <v>424</v>
      </c>
      <c r="AT117" s="25" t="s">
        <v>429</v>
      </c>
      <c r="AU117" s="25" t="s">
        <v>85</v>
      </c>
      <c r="AY117" s="25" t="s">
        <v>211</v>
      </c>
      <c r="BE117" s="216">
        <f t="shared" si="14"/>
        <v>0</v>
      </c>
      <c r="BF117" s="216">
        <f t="shared" si="15"/>
        <v>0</v>
      </c>
      <c r="BG117" s="216">
        <f t="shared" si="16"/>
        <v>0</v>
      </c>
      <c r="BH117" s="216">
        <f t="shared" si="17"/>
        <v>0</v>
      </c>
      <c r="BI117" s="216">
        <f t="shared" si="18"/>
        <v>0</v>
      </c>
      <c r="BJ117" s="25" t="s">
        <v>83</v>
      </c>
      <c r="BK117" s="216">
        <f t="shared" si="19"/>
        <v>0</v>
      </c>
      <c r="BL117" s="25" t="s">
        <v>309</v>
      </c>
      <c r="BM117" s="25" t="s">
        <v>2730</v>
      </c>
    </row>
    <row r="118" spans="2:65" s="1" customFormat="1" ht="22.5" customHeight="1">
      <c r="B118" s="42"/>
      <c r="C118" s="268" t="s">
        <v>329</v>
      </c>
      <c r="D118" s="268" t="s">
        <v>429</v>
      </c>
      <c r="E118" s="269" t="s">
        <v>1527</v>
      </c>
      <c r="F118" s="270" t="s">
        <v>2731</v>
      </c>
      <c r="G118" s="271" t="s">
        <v>275</v>
      </c>
      <c r="H118" s="272">
        <v>1</v>
      </c>
      <c r="I118" s="273"/>
      <c r="J118" s="274">
        <f t="shared" si="10"/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si="11"/>
        <v>0</v>
      </c>
      <c r="Q118" s="214">
        <v>0</v>
      </c>
      <c r="R118" s="214">
        <f t="shared" si="12"/>
        <v>0</v>
      </c>
      <c r="S118" s="214">
        <v>0</v>
      </c>
      <c r="T118" s="215">
        <f t="shared" si="13"/>
        <v>0</v>
      </c>
      <c r="AR118" s="25" t="s">
        <v>424</v>
      </c>
      <c r="AT118" s="25" t="s">
        <v>429</v>
      </c>
      <c r="AU118" s="25" t="s">
        <v>85</v>
      </c>
      <c r="AY118" s="25" t="s">
        <v>211</v>
      </c>
      <c r="BE118" s="216">
        <f t="shared" si="14"/>
        <v>0</v>
      </c>
      <c r="BF118" s="216">
        <f t="shared" si="15"/>
        <v>0</v>
      </c>
      <c r="BG118" s="216">
        <f t="shared" si="16"/>
        <v>0</v>
      </c>
      <c r="BH118" s="216">
        <f t="shared" si="17"/>
        <v>0</v>
      </c>
      <c r="BI118" s="216">
        <f t="shared" si="18"/>
        <v>0</v>
      </c>
      <c r="BJ118" s="25" t="s">
        <v>83</v>
      </c>
      <c r="BK118" s="216">
        <f t="shared" si="19"/>
        <v>0</v>
      </c>
      <c r="BL118" s="25" t="s">
        <v>309</v>
      </c>
      <c r="BM118" s="25" t="s">
        <v>2732</v>
      </c>
    </row>
    <row r="119" spans="2:65" s="1" customFormat="1" ht="22.5" customHeight="1">
      <c r="B119" s="42"/>
      <c r="C119" s="268" t="s">
        <v>365</v>
      </c>
      <c r="D119" s="268" t="s">
        <v>429</v>
      </c>
      <c r="E119" s="269" t="s">
        <v>1530</v>
      </c>
      <c r="F119" s="270" t="s">
        <v>2733</v>
      </c>
      <c r="G119" s="271" t="s">
        <v>275</v>
      </c>
      <c r="H119" s="272">
        <v>1</v>
      </c>
      <c r="I119" s="273"/>
      <c r="J119" s="274">
        <f t="shared" si="1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1"/>
        <v>0</v>
      </c>
      <c r="Q119" s="214">
        <v>0</v>
      </c>
      <c r="R119" s="214">
        <f t="shared" si="12"/>
        <v>0</v>
      </c>
      <c r="S119" s="214">
        <v>0</v>
      </c>
      <c r="T119" s="215">
        <f t="shared" si="13"/>
        <v>0</v>
      </c>
      <c r="AR119" s="25" t="s">
        <v>424</v>
      </c>
      <c r="AT119" s="25" t="s">
        <v>429</v>
      </c>
      <c r="AU119" s="25" t="s">
        <v>85</v>
      </c>
      <c r="AY119" s="25" t="s">
        <v>211</v>
      </c>
      <c r="BE119" s="216">
        <f t="shared" si="14"/>
        <v>0</v>
      </c>
      <c r="BF119" s="216">
        <f t="shared" si="15"/>
        <v>0</v>
      </c>
      <c r="BG119" s="216">
        <f t="shared" si="16"/>
        <v>0</v>
      </c>
      <c r="BH119" s="216">
        <f t="shared" si="17"/>
        <v>0</v>
      </c>
      <c r="BI119" s="216">
        <f t="shared" si="18"/>
        <v>0</v>
      </c>
      <c r="BJ119" s="25" t="s">
        <v>83</v>
      </c>
      <c r="BK119" s="216">
        <f t="shared" si="19"/>
        <v>0</v>
      </c>
      <c r="BL119" s="25" t="s">
        <v>309</v>
      </c>
      <c r="BM119" s="25" t="s">
        <v>2734</v>
      </c>
    </row>
    <row r="120" spans="2:65" s="1" customFormat="1" ht="22.5" customHeight="1">
      <c r="B120" s="42"/>
      <c r="C120" s="268" t="s">
        <v>9</v>
      </c>
      <c r="D120" s="268" t="s">
        <v>429</v>
      </c>
      <c r="E120" s="269" t="s">
        <v>1533</v>
      </c>
      <c r="F120" s="270" t="s">
        <v>2735</v>
      </c>
      <c r="G120" s="271" t="s">
        <v>275</v>
      </c>
      <c r="H120" s="272">
        <v>8</v>
      </c>
      <c r="I120" s="273"/>
      <c r="J120" s="274">
        <f t="shared" si="1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1"/>
        <v>0</v>
      </c>
      <c r="Q120" s="214">
        <v>0</v>
      </c>
      <c r="R120" s="214">
        <f t="shared" si="12"/>
        <v>0</v>
      </c>
      <c r="S120" s="214">
        <v>0</v>
      </c>
      <c r="T120" s="215">
        <f t="shared" si="13"/>
        <v>0</v>
      </c>
      <c r="AR120" s="25" t="s">
        <v>424</v>
      </c>
      <c r="AT120" s="25" t="s">
        <v>429</v>
      </c>
      <c r="AU120" s="25" t="s">
        <v>85</v>
      </c>
      <c r="AY120" s="25" t="s">
        <v>211</v>
      </c>
      <c r="BE120" s="216">
        <f t="shared" si="14"/>
        <v>0</v>
      </c>
      <c r="BF120" s="216">
        <f t="shared" si="15"/>
        <v>0</v>
      </c>
      <c r="BG120" s="216">
        <f t="shared" si="16"/>
        <v>0</v>
      </c>
      <c r="BH120" s="216">
        <f t="shared" si="17"/>
        <v>0</v>
      </c>
      <c r="BI120" s="216">
        <f t="shared" si="18"/>
        <v>0</v>
      </c>
      <c r="BJ120" s="25" t="s">
        <v>83</v>
      </c>
      <c r="BK120" s="216">
        <f t="shared" si="19"/>
        <v>0</v>
      </c>
      <c r="BL120" s="25" t="s">
        <v>309</v>
      </c>
      <c r="BM120" s="25" t="s">
        <v>2736</v>
      </c>
    </row>
    <row r="121" spans="2:65" s="1" customFormat="1" ht="22.5" customHeight="1">
      <c r="B121" s="42"/>
      <c r="C121" s="268" t="s">
        <v>374</v>
      </c>
      <c r="D121" s="268" t="s">
        <v>429</v>
      </c>
      <c r="E121" s="269" t="s">
        <v>1536</v>
      </c>
      <c r="F121" s="270" t="s">
        <v>2737</v>
      </c>
      <c r="G121" s="271" t="s">
        <v>275</v>
      </c>
      <c r="H121" s="272">
        <v>1</v>
      </c>
      <c r="I121" s="273"/>
      <c r="J121" s="274">
        <f t="shared" si="1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1"/>
        <v>0</v>
      </c>
      <c r="Q121" s="214">
        <v>0</v>
      </c>
      <c r="R121" s="214">
        <f t="shared" si="12"/>
        <v>0</v>
      </c>
      <c r="S121" s="214">
        <v>0</v>
      </c>
      <c r="T121" s="215">
        <f t="shared" si="13"/>
        <v>0</v>
      </c>
      <c r="AR121" s="25" t="s">
        <v>424</v>
      </c>
      <c r="AT121" s="25" t="s">
        <v>429</v>
      </c>
      <c r="AU121" s="25" t="s">
        <v>85</v>
      </c>
      <c r="AY121" s="25" t="s">
        <v>211</v>
      </c>
      <c r="BE121" s="216">
        <f t="shared" si="14"/>
        <v>0</v>
      </c>
      <c r="BF121" s="216">
        <f t="shared" si="15"/>
        <v>0</v>
      </c>
      <c r="BG121" s="216">
        <f t="shared" si="16"/>
        <v>0</v>
      </c>
      <c r="BH121" s="216">
        <f t="shared" si="17"/>
        <v>0</v>
      </c>
      <c r="BI121" s="216">
        <f t="shared" si="18"/>
        <v>0</v>
      </c>
      <c r="BJ121" s="25" t="s">
        <v>83</v>
      </c>
      <c r="BK121" s="216">
        <f t="shared" si="19"/>
        <v>0</v>
      </c>
      <c r="BL121" s="25" t="s">
        <v>309</v>
      </c>
      <c r="BM121" s="25" t="s">
        <v>2738</v>
      </c>
    </row>
    <row r="122" spans="2:65" s="1" customFormat="1" ht="22.5" customHeight="1">
      <c r="B122" s="42"/>
      <c r="C122" s="268" t="s">
        <v>378</v>
      </c>
      <c r="D122" s="268" t="s">
        <v>429</v>
      </c>
      <c r="E122" s="269" t="s">
        <v>1539</v>
      </c>
      <c r="F122" s="270" t="s">
        <v>2739</v>
      </c>
      <c r="G122" s="271" t="s">
        <v>275</v>
      </c>
      <c r="H122" s="272">
        <v>1</v>
      </c>
      <c r="I122" s="273"/>
      <c r="J122" s="274">
        <f t="shared" si="1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1"/>
        <v>0</v>
      </c>
      <c r="Q122" s="214">
        <v>0</v>
      </c>
      <c r="R122" s="214">
        <f t="shared" si="12"/>
        <v>0</v>
      </c>
      <c r="S122" s="214">
        <v>0</v>
      </c>
      <c r="T122" s="215">
        <f t="shared" si="13"/>
        <v>0</v>
      </c>
      <c r="AR122" s="25" t="s">
        <v>424</v>
      </c>
      <c r="AT122" s="25" t="s">
        <v>429</v>
      </c>
      <c r="AU122" s="25" t="s">
        <v>85</v>
      </c>
      <c r="AY122" s="25" t="s">
        <v>211</v>
      </c>
      <c r="BE122" s="216">
        <f t="shared" si="14"/>
        <v>0</v>
      </c>
      <c r="BF122" s="216">
        <f t="shared" si="15"/>
        <v>0</v>
      </c>
      <c r="BG122" s="216">
        <f t="shared" si="16"/>
        <v>0</v>
      </c>
      <c r="BH122" s="216">
        <f t="shared" si="17"/>
        <v>0</v>
      </c>
      <c r="BI122" s="216">
        <f t="shared" si="18"/>
        <v>0</v>
      </c>
      <c r="BJ122" s="25" t="s">
        <v>83</v>
      </c>
      <c r="BK122" s="216">
        <f t="shared" si="19"/>
        <v>0</v>
      </c>
      <c r="BL122" s="25" t="s">
        <v>309</v>
      </c>
      <c r="BM122" s="25" t="s">
        <v>2740</v>
      </c>
    </row>
    <row r="123" spans="2:65" s="1" customFormat="1" ht="22.5" customHeight="1">
      <c r="B123" s="42"/>
      <c r="C123" s="268" t="s">
        <v>383</v>
      </c>
      <c r="D123" s="268" t="s">
        <v>429</v>
      </c>
      <c r="E123" s="269" t="s">
        <v>1542</v>
      </c>
      <c r="F123" s="270" t="s">
        <v>2741</v>
      </c>
      <c r="G123" s="271" t="s">
        <v>275</v>
      </c>
      <c r="H123" s="272">
        <v>1</v>
      </c>
      <c r="I123" s="273"/>
      <c r="J123" s="274">
        <f t="shared" si="1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1"/>
        <v>0</v>
      </c>
      <c r="Q123" s="214">
        <v>0</v>
      </c>
      <c r="R123" s="214">
        <f t="shared" si="12"/>
        <v>0</v>
      </c>
      <c r="S123" s="214">
        <v>0</v>
      </c>
      <c r="T123" s="215">
        <f t="shared" si="13"/>
        <v>0</v>
      </c>
      <c r="AR123" s="25" t="s">
        <v>424</v>
      </c>
      <c r="AT123" s="25" t="s">
        <v>429</v>
      </c>
      <c r="AU123" s="25" t="s">
        <v>85</v>
      </c>
      <c r="AY123" s="25" t="s">
        <v>211</v>
      </c>
      <c r="BE123" s="216">
        <f t="shared" si="14"/>
        <v>0</v>
      </c>
      <c r="BF123" s="216">
        <f t="shared" si="15"/>
        <v>0</v>
      </c>
      <c r="BG123" s="216">
        <f t="shared" si="16"/>
        <v>0</v>
      </c>
      <c r="BH123" s="216">
        <f t="shared" si="17"/>
        <v>0</v>
      </c>
      <c r="BI123" s="216">
        <f t="shared" si="18"/>
        <v>0</v>
      </c>
      <c r="BJ123" s="25" t="s">
        <v>83</v>
      </c>
      <c r="BK123" s="216">
        <f t="shared" si="19"/>
        <v>0</v>
      </c>
      <c r="BL123" s="25" t="s">
        <v>309</v>
      </c>
      <c r="BM123" s="25" t="s">
        <v>2742</v>
      </c>
    </row>
    <row r="124" spans="2:65" s="1" customFormat="1" ht="22.5" customHeight="1">
      <c r="B124" s="42"/>
      <c r="C124" s="268" t="s">
        <v>387</v>
      </c>
      <c r="D124" s="268" t="s">
        <v>429</v>
      </c>
      <c r="E124" s="269" t="s">
        <v>1545</v>
      </c>
      <c r="F124" s="270" t="s">
        <v>2743</v>
      </c>
      <c r="G124" s="271" t="s">
        <v>275</v>
      </c>
      <c r="H124" s="272">
        <v>1</v>
      </c>
      <c r="I124" s="273"/>
      <c r="J124" s="274">
        <f t="shared" si="10"/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si="11"/>
        <v>0</v>
      </c>
      <c r="Q124" s="214">
        <v>0</v>
      </c>
      <c r="R124" s="214">
        <f t="shared" si="12"/>
        <v>0</v>
      </c>
      <c r="S124" s="214">
        <v>0</v>
      </c>
      <c r="T124" s="215">
        <f t="shared" si="13"/>
        <v>0</v>
      </c>
      <c r="AR124" s="25" t="s">
        <v>424</v>
      </c>
      <c r="AT124" s="25" t="s">
        <v>429</v>
      </c>
      <c r="AU124" s="25" t="s">
        <v>85</v>
      </c>
      <c r="AY124" s="25" t="s">
        <v>211</v>
      </c>
      <c r="BE124" s="216">
        <f t="shared" si="14"/>
        <v>0</v>
      </c>
      <c r="BF124" s="216">
        <f t="shared" si="15"/>
        <v>0</v>
      </c>
      <c r="BG124" s="216">
        <f t="shared" si="16"/>
        <v>0</v>
      </c>
      <c r="BH124" s="216">
        <f t="shared" si="17"/>
        <v>0</v>
      </c>
      <c r="BI124" s="216">
        <f t="shared" si="18"/>
        <v>0</v>
      </c>
      <c r="BJ124" s="25" t="s">
        <v>83</v>
      </c>
      <c r="BK124" s="216">
        <f t="shared" si="19"/>
        <v>0</v>
      </c>
      <c r="BL124" s="25" t="s">
        <v>309</v>
      </c>
      <c r="BM124" s="25" t="s">
        <v>2744</v>
      </c>
    </row>
    <row r="125" spans="2:65" s="1" customFormat="1" ht="22.5" customHeight="1">
      <c r="B125" s="42"/>
      <c r="C125" s="205" t="s">
        <v>382</v>
      </c>
      <c r="D125" s="205" t="s">
        <v>213</v>
      </c>
      <c r="E125" s="206" t="s">
        <v>1563</v>
      </c>
      <c r="F125" s="207" t="s">
        <v>2745</v>
      </c>
      <c r="G125" s="208" t="s">
        <v>553</v>
      </c>
      <c r="H125" s="209">
        <v>1</v>
      </c>
      <c r="I125" s="210"/>
      <c r="J125" s="211">
        <f t="shared" si="10"/>
        <v>0</v>
      </c>
      <c r="K125" s="207" t="s">
        <v>21</v>
      </c>
      <c r="L125" s="62"/>
      <c r="M125" s="212" t="s">
        <v>21</v>
      </c>
      <c r="N125" s="213" t="s">
        <v>47</v>
      </c>
      <c r="O125" s="43"/>
      <c r="P125" s="214">
        <f t="shared" si="11"/>
        <v>0</v>
      </c>
      <c r="Q125" s="214">
        <v>0</v>
      </c>
      <c r="R125" s="214">
        <f t="shared" si="12"/>
        <v>0</v>
      </c>
      <c r="S125" s="214">
        <v>0</v>
      </c>
      <c r="T125" s="215">
        <f t="shared" si="13"/>
        <v>0</v>
      </c>
      <c r="AR125" s="25" t="s">
        <v>309</v>
      </c>
      <c r="AT125" s="25" t="s">
        <v>213</v>
      </c>
      <c r="AU125" s="25" t="s">
        <v>85</v>
      </c>
      <c r="AY125" s="25" t="s">
        <v>211</v>
      </c>
      <c r="BE125" s="216">
        <f t="shared" si="14"/>
        <v>0</v>
      </c>
      <c r="BF125" s="216">
        <f t="shared" si="15"/>
        <v>0</v>
      </c>
      <c r="BG125" s="216">
        <f t="shared" si="16"/>
        <v>0</v>
      </c>
      <c r="BH125" s="216">
        <f t="shared" si="17"/>
        <v>0</v>
      </c>
      <c r="BI125" s="216">
        <f t="shared" si="18"/>
        <v>0</v>
      </c>
      <c r="BJ125" s="25" t="s">
        <v>83</v>
      </c>
      <c r="BK125" s="216">
        <f t="shared" si="19"/>
        <v>0</v>
      </c>
      <c r="BL125" s="25" t="s">
        <v>309</v>
      </c>
      <c r="BM125" s="25" t="s">
        <v>2746</v>
      </c>
    </row>
    <row r="126" spans="2:65" s="1" customFormat="1" ht="22.5" customHeight="1">
      <c r="B126" s="42"/>
      <c r="C126" s="205" t="s">
        <v>395</v>
      </c>
      <c r="D126" s="205" t="s">
        <v>213</v>
      </c>
      <c r="E126" s="206" t="s">
        <v>1566</v>
      </c>
      <c r="F126" s="207" t="s">
        <v>2747</v>
      </c>
      <c r="G126" s="208" t="s">
        <v>553</v>
      </c>
      <c r="H126" s="209">
        <v>1</v>
      </c>
      <c r="I126" s="210"/>
      <c r="J126" s="211">
        <f t="shared" si="10"/>
        <v>0</v>
      </c>
      <c r="K126" s="207" t="s">
        <v>21</v>
      </c>
      <c r="L126" s="62"/>
      <c r="M126" s="212" t="s">
        <v>21</v>
      </c>
      <c r="N126" s="213" t="s">
        <v>47</v>
      </c>
      <c r="O126" s="43"/>
      <c r="P126" s="214">
        <f t="shared" si="11"/>
        <v>0</v>
      </c>
      <c r="Q126" s="214">
        <v>0</v>
      </c>
      <c r="R126" s="214">
        <f t="shared" si="12"/>
        <v>0</v>
      </c>
      <c r="S126" s="214">
        <v>0</v>
      </c>
      <c r="T126" s="215">
        <f t="shared" si="13"/>
        <v>0</v>
      </c>
      <c r="AR126" s="25" t="s">
        <v>309</v>
      </c>
      <c r="AT126" s="25" t="s">
        <v>213</v>
      </c>
      <c r="AU126" s="25" t="s">
        <v>85</v>
      </c>
      <c r="AY126" s="25" t="s">
        <v>211</v>
      </c>
      <c r="BE126" s="216">
        <f t="shared" si="14"/>
        <v>0</v>
      </c>
      <c r="BF126" s="216">
        <f t="shared" si="15"/>
        <v>0</v>
      </c>
      <c r="BG126" s="216">
        <f t="shared" si="16"/>
        <v>0</v>
      </c>
      <c r="BH126" s="216">
        <f t="shared" si="17"/>
        <v>0</v>
      </c>
      <c r="BI126" s="216">
        <f t="shared" si="18"/>
        <v>0</v>
      </c>
      <c r="BJ126" s="25" t="s">
        <v>83</v>
      </c>
      <c r="BK126" s="216">
        <f t="shared" si="19"/>
        <v>0</v>
      </c>
      <c r="BL126" s="25" t="s">
        <v>309</v>
      </c>
      <c r="BM126" s="25" t="s">
        <v>2748</v>
      </c>
    </row>
    <row r="127" spans="2:65" s="1" customFormat="1" ht="22.5" customHeight="1">
      <c r="B127" s="42"/>
      <c r="C127" s="205" t="s">
        <v>401</v>
      </c>
      <c r="D127" s="205" t="s">
        <v>213</v>
      </c>
      <c r="E127" s="206" t="s">
        <v>1569</v>
      </c>
      <c r="F127" s="207" t="s">
        <v>2749</v>
      </c>
      <c r="G127" s="208" t="s">
        <v>553</v>
      </c>
      <c r="H127" s="209">
        <v>1</v>
      </c>
      <c r="I127" s="210"/>
      <c r="J127" s="211">
        <f t="shared" si="10"/>
        <v>0</v>
      </c>
      <c r="K127" s="207" t="s">
        <v>21</v>
      </c>
      <c r="L127" s="62"/>
      <c r="M127" s="212" t="s">
        <v>21</v>
      </c>
      <c r="N127" s="213" t="s">
        <v>47</v>
      </c>
      <c r="O127" s="43"/>
      <c r="P127" s="214">
        <f t="shared" si="11"/>
        <v>0</v>
      </c>
      <c r="Q127" s="214">
        <v>0</v>
      </c>
      <c r="R127" s="214">
        <f t="shared" si="12"/>
        <v>0</v>
      </c>
      <c r="S127" s="214">
        <v>0</v>
      </c>
      <c r="T127" s="215">
        <f t="shared" si="13"/>
        <v>0</v>
      </c>
      <c r="AR127" s="25" t="s">
        <v>309</v>
      </c>
      <c r="AT127" s="25" t="s">
        <v>213</v>
      </c>
      <c r="AU127" s="25" t="s">
        <v>85</v>
      </c>
      <c r="AY127" s="25" t="s">
        <v>211</v>
      </c>
      <c r="BE127" s="216">
        <f t="shared" si="14"/>
        <v>0</v>
      </c>
      <c r="BF127" s="216">
        <f t="shared" si="15"/>
        <v>0</v>
      </c>
      <c r="BG127" s="216">
        <f t="shared" si="16"/>
        <v>0</v>
      </c>
      <c r="BH127" s="216">
        <f t="shared" si="17"/>
        <v>0</v>
      </c>
      <c r="BI127" s="216">
        <f t="shared" si="18"/>
        <v>0</v>
      </c>
      <c r="BJ127" s="25" t="s">
        <v>83</v>
      </c>
      <c r="BK127" s="216">
        <f t="shared" si="19"/>
        <v>0</v>
      </c>
      <c r="BL127" s="25" t="s">
        <v>309</v>
      </c>
      <c r="BM127" s="25" t="s">
        <v>2750</v>
      </c>
    </row>
    <row r="128" spans="2:65" s="1" customFormat="1" ht="22.5" customHeight="1">
      <c r="B128" s="42"/>
      <c r="C128" s="205" t="s">
        <v>405</v>
      </c>
      <c r="D128" s="205" t="s">
        <v>213</v>
      </c>
      <c r="E128" s="206" t="s">
        <v>2751</v>
      </c>
      <c r="F128" s="207" t="s">
        <v>2752</v>
      </c>
      <c r="G128" s="208" t="s">
        <v>553</v>
      </c>
      <c r="H128" s="209">
        <v>1</v>
      </c>
      <c r="I128" s="210"/>
      <c r="J128" s="211">
        <f t="shared" si="10"/>
        <v>0</v>
      </c>
      <c r="K128" s="207" t="s">
        <v>21</v>
      </c>
      <c r="L128" s="62"/>
      <c r="M128" s="212" t="s">
        <v>21</v>
      </c>
      <c r="N128" s="213" t="s">
        <v>47</v>
      </c>
      <c r="O128" s="43"/>
      <c r="P128" s="214">
        <f t="shared" si="11"/>
        <v>0</v>
      </c>
      <c r="Q128" s="214">
        <v>0</v>
      </c>
      <c r="R128" s="214">
        <f t="shared" si="12"/>
        <v>0</v>
      </c>
      <c r="S128" s="214">
        <v>0</v>
      </c>
      <c r="T128" s="215">
        <f t="shared" si="13"/>
        <v>0</v>
      </c>
      <c r="AR128" s="25" t="s">
        <v>309</v>
      </c>
      <c r="AT128" s="25" t="s">
        <v>213</v>
      </c>
      <c r="AU128" s="25" t="s">
        <v>85</v>
      </c>
      <c r="AY128" s="25" t="s">
        <v>211</v>
      </c>
      <c r="BE128" s="216">
        <f t="shared" si="14"/>
        <v>0</v>
      </c>
      <c r="BF128" s="216">
        <f t="shared" si="15"/>
        <v>0</v>
      </c>
      <c r="BG128" s="216">
        <f t="shared" si="16"/>
        <v>0</v>
      </c>
      <c r="BH128" s="216">
        <f t="shared" si="17"/>
        <v>0</v>
      </c>
      <c r="BI128" s="216">
        <f t="shared" si="18"/>
        <v>0</v>
      </c>
      <c r="BJ128" s="25" t="s">
        <v>83</v>
      </c>
      <c r="BK128" s="216">
        <f t="shared" si="19"/>
        <v>0</v>
      </c>
      <c r="BL128" s="25" t="s">
        <v>309</v>
      </c>
      <c r="BM128" s="25" t="s">
        <v>2753</v>
      </c>
    </row>
    <row r="129" spans="2:65" s="11" customFormat="1" ht="29.85" customHeight="1">
      <c r="B129" s="188"/>
      <c r="C129" s="189"/>
      <c r="D129" s="202" t="s">
        <v>75</v>
      </c>
      <c r="E129" s="203" t="s">
        <v>2754</v>
      </c>
      <c r="F129" s="203" t="s">
        <v>2755</v>
      </c>
      <c r="G129" s="189"/>
      <c r="H129" s="189"/>
      <c r="I129" s="192"/>
      <c r="J129" s="204">
        <f>BK129</f>
        <v>0</v>
      </c>
      <c r="K129" s="189"/>
      <c r="L129" s="194"/>
      <c r="M129" s="195"/>
      <c r="N129" s="196"/>
      <c r="O129" s="196"/>
      <c r="P129" s="197">
        <f>SUM(P130:P145)</f>
        <v>0</v>
      </c>
      <c r="Q129" s="196"/>
      <c r="R129" s="197">
        <f>SUM(R130:R145)</f>
        <v>0</v>
      </c>
      <c r="S129" s="196"/>
      <c r="T129" s="198">
        <f>SUM(T130:T145)</f>
        <v>0</v>
      </c>
      <c r="AR129" s="199" t="s">
        <v>85</v>
      </c>
      <c r="AT129" s="200" t="s">
        <v>75</v>
      </c>
      <c r="AU129" s="200" t="s">
        <v>83</v>
      </c>
      <c r="AY129" s="199" t="s">
        <v>211</v>
      </c>
      <c r="BK129" s="201">
        <f>SUM(BK130:BK145)</f>
        <v>0</v>
      </c>
    </row>
    <row r="130" spans="2:65" s="1" customFormat="1" ht="22.5" customHeight="1">
      <c r="B130" s="42"/>
      <c r="C130" s="268" t="s">
        <v>410</v>
      </c>
      <c r="D130" s="268" t="s">
        <v>429</v>
      </c>
      <c r="E130" s="269" t="s">
        <v>2756</v>
      </c>
      <c r="F130" s="270" t="s">
        <v>2757</v>
      </c>
      <c r="G130" s="271" t="s">
        <v>275</v>
      </c>
      <c r="H130" s="272">
        <v>1</v>
      </c>
      <c r="I130" s="273"/>
      <c r="J130" s="274">
        <f t="shared" ref="J130:J145" si="20">ROUND(I130*H130,2)</f>
        <v>0</v>
      </c>
      <c r="K130" s="270" t="s">
        <v>21</v>
      </c>
      <c r="L130" s="275"/>
      <c r="M130" s="276" t="s">
        <v>21</v>
      </c>
      <c r="N130" s="277" t="s">
        <v>47</v>
      </c>
      <c r="O130" s="43"/>
      <c r="P130" s="214">
        <f t="shared" ref="P130:P145" si="21">O130*H130</f>
        <v>0</v>
      </c>
      <c r="Q130" s="214">
        <v>0</v>
      </c>
      <c r="R130" s="214">
        <f t="shared" ref="R130:R145" si="22">Q130*H130</f>
        <v>0</v>
      </c>
      <c r="S130" s="214">
        <v>0</v>
      </c>
      <c r="T130" s="215">
        <f t="shared" ref="T130:T145" si="23">S130*H130</f>
        <v>0</v>
      </c>
      <c r="AR130" s="25" t="s">
        <v>424</v>
      </c>
      <c r="AT130" s="25" t="s">
        <v>429</v>
      </c>
      <c r="AU130" s="25" t="s">
        <v>85</v>
      </c>
      <c r="AY130" s="25" t="s">
        <v>211</v>
      </c>
      <c r="BE130" s="216">
        <f t="shared" ref="BE130:BE145" si="24">IF(N130="základní",J130,0)</f>
        <v>0</v>
      </c>
      <c r="BF130" s="216">
        <f t="shared" ref="BF130:BF145" si="25">IF(N130="snížená",J130,0)</f>
        <v>0</v>
      </c>
      <c r="BG130" s="216">
        <f t="shared" ref="BG130:BG145" si="26">IF(N130="zákl. přenesená",J130,0)</f>
        <v>0</v>
      </c>
      <c r="BH130" s="216">
        <f t="shared" ref="BH130:BH145" si="27">IF(N130="sníž. přenesená",J130,0)</f>
        <v>0</v>
      </c>
      <c r="BI130" s="216">
        <f t="shared" ref="BI130:BI145" si="28">IF(N130="nulová",J130,0)</f>
        <v>0</v>
      </c>
      <c r="BJ130" s="25" t="s">
        <v>83</v>
      </c>
      <c r="BK130" s="216">
        <f t="shared" ref="BK130:BK145" si="29">ROUND(I130*H130,2)</f>
        <v>0</v>
      </c>
      <c r="BL130" s="25" t="s">
        <v>309</v>
      </c>
      <c r="BM130" s="25" t="s">
        <v>2758</v>
      </c>
    </row>
    <row r="131" spans="2:65" s="1" customFormat="1" ht="22.5" customHeight="1">
      <c r="B131" s="42"/>
      <c r="C131" s="268" t="s">
        <v>416</v>
      </c>
      <c r="D131" s="268" t="s">
        <v>429</v>
      </c>
      <c r="E131" s="269" t="s">
        <v>2759</v>
      </c>
      <c r="F131" s="270" t="s">
        <v>2716</v>
      </c>
      <c r="G131" s="271" t="s">
        <v>275</v>
      </c>
      <c r="H131" s="272">
        <v>1</v>
      </c>
      <c r="I131" s="273"/>
      <c r="J131" s="274">
        <f t="shared" si="20"/>
        <v>0</v>
      </c>
      <c r="K131" s="270" t="s">
        <v>21</v>
      </c>
      <c r="L131" s="275"/>
      <c r="M131" s="276" t="s">
        <v>21</v>
      </c>
      <c r="N131" s="277" t="s">
        <v>47</v>
      </c>
      <c r="O131" s="43"/>
      <c r="P131" s="214">
        <f t="shared" si="21"/>
        <v>0</v>
      </c>
      <c r="Q131" s="214">
        <v>0</v>
      </c>
      <c r="R131" s="214">
        <f t="shared" si="22"/>
        <v>0</v>
      </c>
      <c r="S131" s="214">
        <v>0</v>
      </c>
      <c r="T131" s="215">
        <f t="shared" si="23"/>
        <v>0</v>
      </c>
      <c r="AR131" s="25" t="s">
        <v>424</v>
      </c>
      <c r="AT131" s="25" t="s">
        <v>429</v>
      </c>
      <c r="AU131" s="25" t="s">
        <v>85</v>
      </c>
      <c r="AY131" s="25" t="s">
        <v>211</v>
      </c>
      <c r="BE131" s="216">
        <f t="shared" si="24"/>
        <v>0</v>
      </c>
      <c r="BF131" s="216">
        <f t="shared" si="25"/>
        <v>0</v>
      </c>
      <c r="BG131" s="216">
        <f t="shared" si="26"/>
        <v>0</v>
      </c>
      <c r="BH131" s="216">
        <f t="shared" si="27"/>
        <v>0</v>
      </c>
      <c r="BI131" s="216">
        <f t="shared" si="28"/>
        <v>0</v>
      </c>
      <c r="BJ131" s="25" t="s">
        <v>83</v>
      </c>
      <c r="BK131" s="216">
        <f t="shared" si="29"/>
        <v>0</v>
      </c>
      <c r="BL131" s="25" t="s">
        <v>309</v>
      </c>
      <c r="BM131" s="25" t="s">
        <v>2760</v>
      </c>
    </row>
    <row r="132" spans="2:65" s="1" customFormat="1" ht="22.5" customHeight="1">
      <c r="B132" s="42"/>
      <c r="C132" s="268" t="s">
        <v>424</v>
      </c>
      <c r="D132" s="268" t="s">
        <v>429</v>
      </c>
      <c r="E132" s="269" t="s">
        <v>2761</v>
      </c>
      <c r="F132" s="270" t="s">
        <v>2718</v>
      </c>
      <c r="G132" s="271" t="s">
        <v>275</v>
      </c>
      <c r="H132" s="272">
        <v>4</v>
      </c>
      <c r="I132" s="273"/>
      <c r="J132" s="274">
        <f t="shared" si="20"/>
        <v>0</v>
      </c>
      <c r="K132" s="270" t="s">
        <v>21</v>
      </c>
      <c r="L132" s="275"/>
      <c r="M132" s="276" t="s">
        <v>21</v>
      </c>
      <c r="N132" s="277" t="s">
        <v>47</v>
      </c>
      <c r="O132" s="43"/>
      <c r="P132" s="214">
        <f t="shared" si="21"/>
        <v>0</v>
      </c>
      <c r="Q132" s="214">
        <v>0</v>
      </c>
      <c r="R132" s="214">
        <f t="shared" si="22"/>
        <v>0</v>
      </c>
      <c r="S132" s="214">
        <v>0</v>
      </c>
      <c r="T132" s="215">
        <f t="shared" si="23"/>
        <v>0</v>
      </c>
      <c r="AR132" s="25" t="s">
        <v>424</v>
      </c>
      <c r="AT132" s="25" t="s">
        <v>429</v>
      </c>
      <c r="AU132" s="25" t="s">
        <v>85</v>
      </c>
      <c r="AY132" s="25" t="s">
        <v>211</v>
      </c>
      <c r="BE132" s="216">
        <f t="shared" si="24"/>
        <v>0</v>
      </c>
      <c r="BF132" s="216">
        <f t="shared" si="25"/>
        <v>0</v>
      </c>
      <c r="BG132" s="216">
        <f t="shared" si="26"/>
        <v>0</v>
      </c>
      <c r="BH132" s="216">
        <f t="shared" si="27"/>
        <v>0</v>
      </c>
      <c r="BI132" s="216">
        <f t="shared" si="28"/>
        <v>0</v>
      </c>
      <c r="BJ132" s="25" t="s">
        <v>83</v>
      </c>
      <c r="BK132" s="216">
        <f t="shared" si="29"/>
        <v>0</v>
      </c>
      <c r="BL132" s="25" t="s">
        <v>309</v>
      </c>
      <c r="BM132" s="25" t="s">
        <v>2762</v>
      </c>
    </row>
    <row r="133" spans="2:65" s="1" customFormat="1" ht="22.5" customHeight="1">
      <c r="B133" s="42"/>
      <c r="C133" s="268" t="s">
        <v>428</v>
      </c>
      <c r="D133" s="268" t="s">
        <v>429</v>
      </c>
      <c r="E133" s="269" t="s">
        <v>2763</v>
      </c>
      <c r="F133" s="270" t="s">
        <v>2720</v>
      </c>
      <c r="G133" s="271" t="s">
        <v>275</v>
      </c>
      <c r="H133" s="272">
        <v>2</v>
      </c>
      <c r="I133" s="273"/>
      <c r="J133" s="274">
        <f t="shared" si="20"/>
        <v>0</v>
      </c>
      <c r="K133" s="270" t="s">
        <v>21</v>
      </c>
      <c r="L133" s="275"/>
      <c r="M133" s="276" t="s">
        <v>21</v>
      </c>
      <c r="N133" s="277" t="s">
        <v>47</v>
      </c>
      <c r="O133" s="43"/>
      <c r="P133" s="214">
        <f t="shared" si="21"/>
        <v>0</v>
      </c>
      <c r="Q133" s="214">
        <v>0</v>
      </c>
      <c r="R133" s="214">
        <f t="shared" si="22"/>
        <v>0</v>
      </c>
      <c r="S133" s="214">
        <v>0</v>
      </c>
      <c r="T133" s="215">
        <f t="shared" si="23"/>
        <v>0</v>
      </c>
      <c r="AR133" s="25" t="s">
        <v>424</v>
      </c>
      <c r="AT133" s="25" t="s">
        <v>429</v>
      </c>
      <c r="AU133" s="25" t="s">
        <v>85</v>
      </c>
      <c r="AY133" s="25" t="s">
        <v>211</v>
      </c>
      <c r="BE133" s="216">
        <f t="shared" si="24"/>
        <v>0</v>
      </c>
      <c r="BF133" s="216">
        <f t="shared" si="25"/>
        <v>0</v>
      </c>
      <c r="BG133" s="216">
        <f t="shared" si="26"/>
        <v>0</v>
      </c>
      <c r="BH133" s="216">
        <f t="shared" si="27"/>
        <v>0</v>
      </c>
      <c r="BI133" s="216">
        <f t="shared" si="28"/>
        <v>0</v>
      </c>
      <c r="BJ133" s="25" t="s">
        <v>83</v>
      </c>
      <c r="BK133" s="216">
        <f t="shared" si="29"/>
        <v>0</v>
      </c>
      <c r="BL133" s="25" t="s">
        <v>309</v>
      </c>
      <c r="BM133" s="25" t="s">
        <v>2764</v>
      </c>
    </row>
    <row r="134" spans="2:65" s="1" customFormat="1" ht="22.5" customHeight="1">
      <c r="B134" s="42"/>
      <c r="C134" s="268" t="s">
        <v>436</v>
      </c>
      <c r="D134" s="268" t="s">
        <v>429</v>
      </c>
      <c r="E134" s="269" t="s">
        <v>2765</v>
      </c>
      <c r="F134" s="270" t="s">
        <v>2722</v>
      </c>
      <c r="G134" s="271" t="s">
        <v>275</v>
      </c>
      <c r="H134" s="272">
        <v>2</v>
      </c>
      <c r="I134" s="273"/>
      <c r="J134" s="274">
        <f t="shared" si="20"/>
        <v>0</v>
      </c>
      <c r="K134" s="270" t="s">
        <v>21</v>
      </c>
      <c r="L134" s="275"/>
      <c r="M134" s="276" t="s">
        <v>21</v>
      </c>
      <c r="N134" s="277" t="s">
        <v>47</v>
      </c>
      <c r="O134" s="43"/>
      <c r="P134" s="214">
        <f t="shared" si="21"/>
        <v>0</v>
      </c>
      <c r="Q134" s="214">
        <v>0</v>
      </c>
      <c r="R134" s="214">
        <f t="shared" si="22"/>
        <v>0</v>
      </c>
      <c r="S134" s="214">
        <v>0</v>
      </c>
      <c r="T134" s="215">
        <f t="shared" si="23"/>
        <v>0</v>
      </c>
      <c r="AR134" s="25" t="s">
        <v>424</v>
      </c>
      <c r="AT134" s="25" t="s">
        <v>429</v>
      </c>
      <c r="AU134" s="25" t="s">
        <v>85</v>
      </c>
      <c r="AY134" s="25" t="s">
        <v>211</v>
      </c>
      <c r="BE134" s="216">
        <f t="shared" si="24"/>
        <v>0</v>
      </c>
      <c r="BF134" s="216">
        <f t="shared" si="25"/>
        <v>0</v>
      </c>
      <c r="BG134" s="216">
        <f t="shared" si="26"/>
        <v>0</v>
      </c>
      <c r="BH134" s="216">
        <f t="shared" si="27"/>
        <v>0</v>
      </c>
      <c r="BI134" s="216">
        <f t="shared" si="28"/>
        <v>0</v>
      </c>
      <c r="BJ134" s="25" t="s">
        <v>83</v>
      </c>
      <c r="BK134" s="216">
        <f t="shared" si="29"/>
        <v>0</v>
      </c>
      <c r="BL134" s="25" t="s">
        <v>309</v>
      </c>
      <c r="BM134" s="25" t="s">
        <v>2766</v>
      </c>
    </row>
    <row r="135" spans="2:65" s="1" customFormat="1" ht="22.5" customHeight="1">
      <c r="B135" s="42"/>
      <c r="C135" s="268" t="s">
        <v>440</v>
      </c>
      <c r="D135" s="268" t="s">
        <v>429</v>
      </c>
      <c r="E135" s="269" t="s">
        <v>2767</v>
      </c>
      <c r="F135" s="270" t="s">
        <v>2768</v>
      </c>
      <c r="G135" s="271" t="s">
        <v>275</v>
      </c>
      <c r="H135" s="272">
        <v>1</v>
      </c>
      <c r="I135" s="273"/>
      <c r="J135" s="274">
        <f t="shared" si="20"/>
        <v>0</v>
      </c>
      <c r="K135" s="270" t="s">
        <v>21</v>
      </c>
      <c r="L135" s="275"/>
      <c r="M135" s="276" t="s">
        <v>21</v>
      </c>
      <c r="N135" s="277" t="s">
        <v>47</v>
      </c>
      <c r="O135" s="43"/>
      <c r="P135" s="214">
        <f t="shared" si="21"/>
        <v>0</v>
      </c>
      <c r="Q135" s="214">
        <v>0</v>
      </c>
      <c r="R135" s="214">
        <f t="shared" si="22"/>
        <v>0</v>
      </c>
      <c r="S135" s="214">
        <v>0</v>
      </c>
      <c r="T135" s="215">
        <f t="shared" si="23"/>
        <v>0</v>
      </c>
      <c r="AR135" s="25" t="s">
        <v>424</v>
      </c>
      <c r="AT135" s="25" t="s">
        <v>429</v>
      </c>
      <c r="AU135" s="25" t="s">
        <v>85</v>
      </c>
      <c r="AY135" s="25" t="s">
        <v>211</v>
      </c>
      <c r="BE135" s="216">
        <f t="shared" si="24"/>
        <v>0</v>
      </c>
      <c r="BF135" s="216">
        <f t="shared" si="25"/>
        <v>0</v>
      </c>
      <c r="BG135" s="216">
        <f t="shared" si="26"/>
        <v>0</v>
      </c>
      <c r="BH135" s="216">
        <f t="shared" si="27"/>
        <v>0</v>
      </c>
      <c r="BI135" s="216">
        <f t="shared" si="28"/>
        <v>0</v>
      </c>
      <c r="BJ135" s="25" t="s">
        <v>83</v>
      </c>
      <c r="BK135" s="216">
        <f t="shared" si="29"/>
        <v>0</v>
      </c>
      <c r="BL135" s="25" t="s">
        <v>309</v>
      </c>
      <c r="BM135" s="25" t="s">
        <v>2769</v>
      </c>
    </row>
    <row r="136" spans="2:65" s="1" customFormat="1" ht="22.5" customHeight="1">
      <c r="B136" s="42"/>
      <c r="C136" s="268" t="s">
        <v>446</v>
      </c>
      <c r="D136" s="268" t="s">
        <v>429</v>
      </c>
      <c r="E136" s="269" t="s">
        <v>2770</v>
      </c>
      <c r="F136" s="270" t="s">
        <v>2733</v>
      </c>
      <c r="G136" s="271" t="s">
        <v>275</v>
      </c>
      <c r="H136" s="272">
        <v>1</v>
      </c>
      <c r="I136" s="273"/>
      <c r="J136" s="274">
        <f t="shared" si="20"/>
        <v>0</v>
      </c>
      <c r="K136" s="270" t="s">
        <v>21</v>
      </c>
      <c r="L136" s="275"/>
      <c r="M136" s="276" t="s">
        <v>21</v>
      </c>
      <c r="N136" s="277" t="s">
        <v>47</v>
      </c>
      <c r="O136" s="43"/>
      <c r="P136" s="214">
        <f t="shared" si="21"/>
        <v>0</v>
      </c>
      <c r="Q136" s="214">
        <v>0</v>
      </c>
      <c r="R136" s="214">
        <f t="shared" si="22"/>
        <v>0</v>
      </c>
      <c r="S136" s="214">
        <v>0</v>
      </c>
      <c r="T136" s="215">
        <f t="shared" si="23"/>
        <v>0</v>
      </c>
      <c r="AR136" s="25" t="s">
        <v>424</v>
      </c>
      <c r="AT136" s="25" t="s">
        <v>429</v>
      </c>
      <c r="AU136" s="25" t="s">
        <v>85</v>
      </c>
      <c r="AY136" s="25" t="s">
        <v>211</v>
      </c>
      <c r="BE136" s="216">
        <f t="shared" si="24"/>
        <v>0</v>
      </c>
      <c r="BF136" s="216">
        <f t="shared" si="25"/>
        <v>0</v>
      </c>
      <c r="BG136" s="216">
        <f t="shared" si="26"/>
        <v>0</v>
      </c>
      <c r="BH136" s="216">
        <f t="shared" si="27"/>
        <v>0</v>
      </c>
      <c r="BI136" s="216">
        <f t="shared" si="28"/>
        <v>0</v>
      </c>
      <c r="BJ136" s="25" t="s">
        <v>83</v>
      </c>
      <c r="BK136" s="216">
        <f t="shared" si="29"/>
        <v>0</v>
      </c>
      <c r="BL136" s="25" t="s">
        <v>309</v>
      </c>
      <c r="BM136" s="25" t="s">
        <v>2771</v>
      </c>
    </row>
    <row r="137" spans="2:65" s="1" customFormat="1" ht="22.5" customHeight="1">
      <c r="B137" s="42"/>
      <c r="C137" s="268" t="s">
        <v>451</v>
      </c>
      <c r="D137" s="268" t="s">
        <v>429</v>
      </c>
      <c r="E137" s="269" t="s">
        <v>2772</v>
      </c>
      <c r="F137" s="270" t="s">
        <v>2733</v>
      </c>
      <c r="G137" s="271" t="s">
        <v>275</v>
      </c>
      <c r="H137" s="272">
        <v>6</v>
      </c>
      <c r="I137" s="273"/>
      <c r="J137" s="274">
        <f t="shared" si="20"/>
        <v>0</v>
      </c>
      <c r="K137" s="270" t="s">
        <v>21</v>
      </c>
      <c r="L137" s="275"/>
      <c r="M137" s="276" t="s">
        <v>21</v>
      </c>
      <c r="N137" s="277" t="s">
        <v>47</v>
      </c>
      <c r="O137" s="43"/>
      <c r="P137" s="214">
        <f t="shared" si="21"/>
        <v>0</v>
      </c>
      <c r="Q137" s="214">
        <v>0</v>
      </c>
      <c r="R137" s="214">
        <f t="shared" si="22"/>
        <v>0</v>
      </c>
      <c r="S137" s="214">
        <v>0</v>
      </c>
      <c r="T137" s="215">
        <f t="shared" si="23"/>
        <v>0</v>
      </c>
      <c r="AR137" s="25" t="s">
        <v>424</v>
      </c>
      <c r="AT137" s="25" t="s">
        <v>429</v>
      </c>
      <c r="AU137" s="25" t="s">
        <v>85</v>
      </c>
      <c r="AY137" s="25" t="s">
        <v>211</v>
      </c>
      <c r="BE137" s="216">
        <f t="shared" si="24"/>
        <v>0</v>
      </c>
      <c r="BF137" s="216">
        <f t="shared" si="25"/>
        <v>0</v>
      </c>
      <c r="BG137" s="216">
        <f t="shared" si="26"/>
        <v>0</v>
      </c>
      <c r="BH137" s="216">
        <f t="shared" si="27"/>
        <v>0</v>
      </c>
      <c r="BI137" s="216">
        <f t="shared" si="28"/>
        <v>0</v>
      </c>
      <c r="BJ137" s="25" t="s">
        <v>83</v>
      </c>
      <c r="BK137" s="216">
        <f t="shared" si="29"/>
        <v>0</v>
      </c>
      <c r="BL137" s="25" t="s">
        <v>309</v>
      </c>
      <c r="BM137" s="25" t="s">
        <v>2773</v>
      </c>
    </row>
    <row r="138" spans="2:65" s="1" customFormat="1" ht="22.5" customHeight="1">
      <c r="B138" s="42"/>
      <c r="C138" s="268" t="s">
        <v>455</v>
      </c>
      <c r="D138" s="268" t="s">
        <v>429</v>
      </c>
      <c r="E138" s="269" t="s">
        <v>2774</v>
      </c>
      <c r="F138" s="270" t="s">
        <v>2775</v>
      </c>
      <c r="G138" s="271" t="s">
        <v>275</v>
      </c>
      <c r="H138" s="272">
        <v>1</v>
      </c>
      <c r="I138" s="273"/>
      <c r="J138" s="274">
        <f t="shared" si="20"/>
        <v>0</v>
      </c>
      <c r="K138" s="270" t="s">
        <v>21</v>
      </c>
      <c r="L138" s="275"/>
      <c r="M138" s="276" t="s">
        <v>21</v>
      </c>
      <c r="N138" s="277" t="s">
        <v>47</v>
      </c>
      <c r="O138" s="43"/>
      <c r="P138" s="214">
        <f t="shared" si="21"/>
        <v>0</v>
      </c>
      <c r="Q138" s="214">
        <v>0</v>
      </c>
      <c r="R138" s="214">
        <f t="shared" si="22"/>
        <v>0</v>
      </c>
      <c r="S138" s="214">
        <v>0</v>
      </c>
      <c r="T138" s="215">
        <f t="shared" si="23"/>
        <v>0</v>
      </c>
      <c r="AR138" s="25" t="s">
        <v>424</v>
      </c>
      <c r="AT138" s="25" t="s">
        <v>429</v>
      </c>
      <c r="AU138" s="25" t="s">
        <v>85</v>
      </c>
      <c r="AY138" s="25" t="s">
        <v>211</v>
      </c>
      <c r="BE138" s="216">
        <f t="shared" si="24"/>
        <v>0</v>
      </c>
      <c r="BF138" s="216">
        <f t="shared" si="25"/>
        <v>0</v>
      </c>
      <c r="BG138" s="216">
        <f t="shared" si="26"/>
        <v>0</v>
      </c>
      <c r="BH138" s="216">
        <f t="shared" si="27"/>
        <v>0</v>
      </c>
      <c r="BI138" s="216">
        <f t="shared" si="28"/>
        <v>0</v>
      </c>
      <c r="BJ138" s="25" t="s">
        <v>83</v>
      </c>
      <c r="BK138" s="216">
        <f t="shared" si="29"/>
        <v>0</v>
      </c>
      <c r="BL138" s="25" t="s">
        <v>309</v>
      </c>
      <c r="BM138" s="25" t="s">
        <v>2776</v>
      </c>
    </row>
    <row r="139" spans="2:65" s="1" customFormat="1" ht="22.5" customHeight="1">
      <c r="B139" s="42"/>
      <c r="C139" s="268" t="s">
        <v>461</v>
      </c>
      <c r="D139" s="268" t="s">
        <v>429</v>
      </c>
      <c r="E139" s="269" t="s">
        <v>2777</v>
      </c>
      <c r="F139" s="270" t="s">
        <v>2741</v>
      </c>
      <c r="G139" s="271" t="s">
        <v>275</v>
      </c>
      <c r="H139" s="272">
        <v>1</v>
      </c>
      <c r="I139" s="273"/>
      <c r="J139" s="274">
        <f t="shared" si="20"/>
        <v>0</v>
      </c>
      <c r="K139" s="270" t="s">
        <v>21</v>
      </c>
      <c r="L139" s="275"/>
      <c r="M139" s="276" t="s">
        <v>21</v>
      </c>
      <c r="N139" s="277" t="s">
        <v>47</v>
      </c>
      <c r="O139" s="43"/>
      <c r="P139" s="214">
        <f t="shared" si="21"/>
        <v>0</v>
      </c>
      <c r="Q139" s="214">
        <v>0</v>
      </c>
      <c r="R139" s="214">
        <f t="shared" si="22"/>
        <v>0</v>
      </c>
      <c r="S139" s="214">
        <v>0</v>
      </c>
      <c r="T139" s="215">
        <f t="shared" si="23"/>
        <v>0</v>
      </c>
      <c r="AR139" s="25" t="s">
        <v>424</v>
      </c>
      <c r="AT139" s="25" t="s">
        <v>429</v>
      </c>
      <c r="AU139" s="25" t="s">
        <v>85</v>
      </c>
      <c r="AY139" s="25" t="s">
        <v>211</v>
      </c>
      <c r="BE139" s="216">
        <f t="shared" si="24"/>
        <v>0</v>
      </c>
      <c r="BF139" s="216">
        <f t="shared" si="25"/>
        <v>0</v>
      </c>
      <c r="BG139" s="216">
        <f t="shared" si="26"/>
        <v>0</v>
      </c>
      <c r="BH139" s="216">
        <f t="shared" si="27"/>
        <v>0</v>
      </c>
      <c r="BI139" s="216">
        <f t="shared" si="28"/>
        <v>0</v>
      </c>
      <c r="BJ139" s="25" t="s">
        <v>83</v>
      </c>
      <c r="BK139" s="216">
        <f t="shared" si="29"/>
        <v>0</v>
      </c>
      <c r="BL139" s="25" t="s">
        <v>309</v>
      </c>
      <c r="BM139" s="25" t="s">
        <v>2778</v>
      </c>
    </row>
    <row r="140" spans="2:65" s="1" customFormat="1" ht="22.5" customHeight="1">
      <c r="B140" s="42"/>
      <c r="C140" s="268" t="s">
        <v>466</v>
      </c>
      <c r="D140" s="268" t="s">
        <v>429</v>
      </c>
      <c r="E140" s="269" t="s">
        <v>2779</v>
      </c>
      <c r="F140" s="270" t="s">
        <v>2743</v>
      </c>
      <c r="G140" s="271" t="s">
        <v>275</v>
      </c>
      <c r="H140" s="272">
        <v>1</v>
      </c>
      <c r="I140" s="273"/>
      <c r="J140" s="274">
        <f t="shared" si="20"/>
        <v>0</v>
      </c>
      <c r="K140" s="270" t="s">
        <v>21</v>
      </c>
      <c r="L140" s="275"/>
      <c r="M140" s="276" t="s">
        <v>21</v>
      </c>
      <c r="N140" s="277" t="s">
        <v>47</v>
      </c>
      <c r="O140" s="43"/>
      <c r="P140" s="214">
        <f t="shared" si="21"/>
        <v>0</v>
      </c>
      <c r="Q140" s="214">
        <v>0</v>
      </c>
      <c r="R140" s="214">
        <f t="shared" si="22"/>
        <v>0</v>
      </c>
      <c r="S140" s="214">
        <v>0</v>
      </c>
      <c r="T140" s="215">
        <f t="shared" si="23"/>
        <v>0</v>
      </c>
      <c r="AR140" s="25" t="s">
        <v>424</v>
      </c>
      <c r="AT140" s="25" t="s">
        <v>429</v>
      </c>
      <c r="AU140" s="25" t="s">
        <v>85</v>
      </c>
      <c r="AY140" s="25" t="s">
        <v>211</v>
      </c>
      <c r="BE140" s="216">
        <f t="shared" si="24"/>
        <v>0</v>
      </c>
      <c r="BF140" s="216">
        <f t="shared" si="25"/>
        <v>0</v>
      </c>
      <c r="BG140" s="216">
        <f t="shared" si="26"/>
        <v>0</v>
      </c>
      <c r="BH140" s="216">
        <f t="shared" si="27"/>
        <v>0</v>
      </c>
      <c r="BI140" s="216">
        <f t="shared" si="28"/>
        <v>0</v>
      </c>
      <c r="BJ140" s="25" t="s">
        <v>83</v>
      </c>
      <c r="BK140" s="216">
        <f t="shared" si="29"/>
        <v>0</v>
      </c>
      <c r="BL140" s="25" t="s">
        <v>309</v>
      </c>
      <c r="BM140" s="25" t="s">
        <v>2780</v>
      </c>
    </row>
    <row r="141" spans="2:65" s="1" customFormat="1" ht="22.5" customHeight="1">
      <c r="B141" s="42"/>
      <c r="C141" s="268" t="s">
        <v>471</v>
      </c>
      <c r="D141" s="268" t="s">
        <v>429</v>
      </c>
      <c r="E141" s="269" t="s">
        <v>2781</v>
      </c>
      <c r="F141" s="270" t="s">
        <v>2782</v>
      </c>
      <c r="G141" s="271" t="s">
        <v>275</v>
      </c>
      <c r="H141" s="272">
        <v>1</v>
      </c>
      <c r="I141" s="273"/>
      <c r="J141" s="274">
        <f t="shared" si="20"/>
        <v>0</v>
      </c>
      <c r="K141" s="270" t="s">
        <v>21</v>
      </c>
      <c r="L141" s="275"/>
      <c r="M141" s="276" t="s">
        <v>21</v>
      </c>
      <c r="N141" s="277" t="s">
        <v>47</v>
      </c>
      <c r="O141" s="43"/>
      <c r="P141" s="214">
        <f t="shared" si="21"/>
        <v>0</v>
      </c>
      <c r="Q141" s="214">
        <v>0</v>
      </c>
      <c r="R141" s="214">
        <f t="shared" si="22"/>
        <v>0</v>
      </c>
      <c r="S141" s="214">
        <v>0</v>
      </c>
      <c r="T141" s="215">
        <f t="shared" si="23"/>
        <v>0</v>
      </c>
      <c r="AR141" s="25" t="s">
        <v>424</v>
      </c>
      <c r="AT141" s="25" t="s">
        <v>429</v>
      </c>
      <c r="AU141" s="25" t="s">
        <v>85</v>
      </c>
      <c r="AY141" s="25" t="s">
        <v>211</v>
      </c>
      <c r="BE141" s="216">
        <f t="shared" si="24"/>
        <v>0</v>
      </c>
      <c r="BF141" s="216">
        <f t="shared" si="25"/>
        <v>0</v>
      </c>
      <c r="BG141" s="216">
        <f t="shared" si="26"/>
        <v>0</v>
      </c>
      <c r="BH141" s="216">
        <f t="shared" si="27"/>
        <v>0</v>
      </c>
      <c r="BI141" s="216">
        <f t="shared" si="28"/>
        <v>0</v>
      </c>
      <c r="BJ141" s="25" t="s">
        <v>83</v>
      </c>
      <c r="BK141" s="216">
        <f t="shared" si="29"/>
        <v>0</v>
      </c>
      <c r="BL141" s="25" t="s">
        <v>309</v>
      </c>
      <c r="BM141" s="25" t="s">
        <v>2783</v>
      </c>
    </row>
    <row r="142" spans="2:65" s="1" customFormat="1" ht="22.5" customHeight="1">
      <c r="B142" s="42"/>
      <c r="C142" s="205" t="s">
        <v>475</v>
      </c>
      <c r="D142" s="205" t="s">
        <v>213</v>
      </c>
      <c r="E142" s="206" t="s">
        <v>2784</v>
      </c>
      <c r="F142" s="207" t="s">
        <v>2745</v>
      </c>
      <c r="G142" s="208" t="s">
        <v>553</v>
      </c>
      <c r="H142" s="209">
        <v>1</v>
      </c>
      <c r="I142" s="210"/>
      <c r="J142" s="211">
        <f t="shared" si="20"/>
        <v>0</v>
      </c>
      <c r="K142" s="207" t="s">
        <v>21</v>
      </c>
      <c r="L142" s="62"/>
      <c r="M142" s="212" t="s">
        <v>21</v>
      </c>
      <c r="N142" s="213" t="s">
        <v>47</v>
      </c>
      <c r="O142" s="43"/>
      <c r="P142" s="214">
        <f t="shared" si="21"/>
        <v>0</v>
      </c>
      <c r="Q142" s="214">
        <v>0</v>
      </c>
      <c r="R142" s="214">
        <f t="shared" si="22"/>
        <v>0</v>
      </c>
      <c r="S142" s="214">
        <v>0</v>
      </c>
      <c r="T142" s="215">
        <f t="shared" si="23"/>
        <v>0</v>
      </c>
      <c r="AR142" s="25" t="s">
        <v>309</v>
      </c>
      <c r="AT142" s="25" t="s">
        <v>213</v>
      </c>
      <c r="AU142" s="25" t="s">
        <v>85</v>
      </c>
      <c r="AY142" s="25" t="s">
        <v>211</v>
      </c>
      <c r="BE142" s="216">
        <f t="shared" si="24"/>
        <v>0</v>
      </c>
      <c r="BF142" s="216">
        <f t="shared" si="25"/>
        <v>0</v>
      </c>
      <c r="BG142" s="216">
        <f t="shared" si="26"/>
        <v>0</v>
      </c>
      <c r="BH142" s="216">
        <f t="shared" si="27"/>
        <v>0</v>
      </c>
      <c r="BI142" s="216">
        <f t="shared" si="28"/>
        <v>0</v>
      </c>
      <c r="BJ142" s="25" t="s">
        <v>83</v>
      </c>
      <c r="BK142" s="216">
        <f t="shared" si="29"/>
        <v>0</v>
      </c>
      <c r="BL142" s="25" t="s">
        <v>309</v>
      </c>
      <c r="BM142" s="25" t="s">
        <v>2785</v>
      </c>
    </row>
    <row r="143" spans="2:65" s="1" customFormat="1" ht="22.5" customHeight="1">
      <c r="B143" s="42"/>
      <c r="C143" s="205" t="s">
        <v>481</v>
      </c>
      <c r="D143" s="205" t="s">
        <v>213</v>
      </c>
      <c r="E143" s="206" t="s">
        <v>2786</v>
      </c>
      <c r="F143" s="207" t="s">
        <v>2747</v>
      </c>
      <c r="G143" s="208" t="s">
        <v>553</v>
      </c>
      <c r="H143" s="209">
        <v>1</v>
      </c>
      <c r="I143" s="210"/>
      <c r="J143" s="211">
        <f t="shared" si="20"/>
        <v>0</v>
      </c>
      <c r="K143" s="207" t="s">
        <v>21</v>
      </c>
      <c r="L143" s="62"/>
      <c r="M143" s="212" t="s">
        <v>21</v>
      </c>
      <c r="N143" s="213" t="s">
        <v>47</v>
      </c>
      <c r="O143" s="43"/>
      <c r="P143" s="214">
        <f t="shared" si="21"/>
        <v>0</v>
      </c>
      <c r="Q143" s="214">
        <v>0</v>
      </c>
      <c r="R143" s="214">
        <f t="shared" si="22"/>
        <v>0</v>
      </c>
      <c r="S143" s="214">
        <v>0</v>
      </c>
      <c r="T143" s="215">
        <f t="shared" si="23"/>
        <v>0</v>
      </c>
      <c r="AR143" s="25" t="s">
        <v>309</v>
      </c>
      <c r="AT143" s="25" t="s">
        <v>213</v>
      </c>
      <c r="AU143" s="25" t="s">
        <v>85</v>
      </c>
      <c r="AY143" s="25" t="s">
        <v>211</v>
      </c>
      <c r="BE143" s="216">
        <f t="shared" si="24"/>
        <v>0</v>
      </c>
      <c r="BF143" s="216">
        <f t="shared" si="25"/>
        <v>0</v>
      </c>
      <c r="BG143" s="216">
        <f t="shared" si="26"/>
        <v>0</v>
      </c>
      <c r="BH143" s="216">
        <f t="shared" si="27"/>
        <v>0</v>
      </c>
      <c r="BI143" s="216">
        <f t="shared" si="28"/>
        <v>0</v>
      </c>
      <c r="BJ143" s="25" t="s">
        <v>83</v>
      </c>
      <c r="BK143" s="216">
        <f t="shared" si="29"/>
        <v>0</v>
      </c>
      <c r="BL143" s="25" t="s">
        <v>309</v>
      </c>
      <c r="BM143" s="25" t="s">
        <v>2787</v>
      </c>
    </row>
    <row r="144" spans="2:65" s="1" customFormat="1" ht="22.5" customHeight="1">
      <c r="B144" s="42"/>
      <c r="C144" s="205" t="s">
        <v>484</v>
      </c>
      <c r="D144" s="205" t="s">
        <v>213</v>
      </c>
      <c r="E144" s="206" t="s">
        <v>2788</v>
      </c>
      <c r="F144" s="207" t="s">
        <v>2749</v>
      </c>
      <c r="G144" s="208" t="s">
        <v>553</v>
      </c>
      <c r="H144" s="209">
        <v>1</v>
      </c>
      <c r="I144" s="210"/>
      <c r="J144" s="211">
        <f t="shared" si="20"/>
        <v>0</v>
      </c>
      <c r="K144" s="207" t="s">
        <v>21</v>
      </c>
      <c r="L144" s="62"/>
      <c r="M144" s="212" t="s">
        <v>21</v>
      </c>
      <c r="N144" s="213" t="s">
        <v>47</v>
      </c>
      <c r="O144" s="43"/>
      <c r="P144" s="214">
        <f t="shared" si="21"/>
        <v>0</v>
      </c>
      <c r="Q144" s="214">
        <v>0</v>
      </c>
      <c r="R144" s="214">
        <f t="shared" si="22"/>
        <v>0</v>
      </c>
      <c r="S144" s="214">
        <v>0</v>
      </c>
      <c r="T144" s="215">
        <f t="shared" si="23"/>
        <v>0</v>
      </c>
      <c r="AR144" s="25" t="s">
        <v>309</v>
      </c>
      <c r="AT144" s="25" t="s">
        <v>213</v>
      </c>
      <c r="AU144" s="25" t="s">
        <v>85</v>
      </c>
      <c r="AY144" s="25" t="s">
        <v>211</v>
      </c>
      <c r="BE144" s="216">
        <f t="shared" si="24"/>
        <v>0</v>
      </c>
      <c r="BF144" s="216">
        <f t="shared" si="25"/>
        <v>0</v>
      </c>
      <c r="BG144" s="216">
        <f t="shared" si="26"/>
        <v>0</v>
      </c>
      <c r="BH144" s="216">
        <f t="shared" si="27"/>
        <v>0</v>
      </c>
      <c r="BI144" s="216">
        <f t="shared" si="28"/>
        <v>0</v>
      </c>
      <c r="BJ144" s="25" t="s">
        <v>83</v>
      </c>
      <c r="BK144" s="216">
        <f t="shared" si="29"/>
        <v>0</v>
      </c>
      <c r="BL144" s="25" t="s">
        <v>309</v>
      </c>
      <c r="BM144" s="25" t="s">
        <v>2789</v>
      </c>
    </row>
    <row r="145" spans="2:65" s="1" customFormat="1" ht="22.5" customHeight="1">
      <c r="B145" s="42"/>
      <c r="C145" s="205" t="s">
        <v>490</v>
      </c>
      <c r="D145" s="205" t="s">
        <v>213</v>
      </c>
      <c r="E145" s="206" t="s">
        <v>2790</v>
      </c>
      <c r="F145" s="207" t="s">
        <v>2752</v>
      </c>
      <c r="G145" s="208" t="s">
        <v>553</v>
      </c>
      <c r="H145" s="209">
        <v>1</v>
      </c>
      <c r="I145" s="210"/>
      <c r="J145" s="211">
        <f t="shared" si="20"/>
        <v>0</v>
      </c>
      <c r="K145" s="207" t="s">
        <v>21</v>
      </c>
      <c r="L145" s="62"/>
      <c r="M145" s="212" t="s">
        <v>21</v>
      </c>
      <c r="N145" s="213" t="s">
        <v>47</v>
      </c>
      <c r="O145" s="43"/>
      <c r="P145" s="214">
        <f t="shared" si="21"/>
        <v>0</v>
      </c>
      <c r="Q145" s="214">
        <v>0</v>
      </c>
      <c r="R145" s="214">
        <f t="shared" si="22"/>
        <v>0</v>
      </c>
      <c r="S145" s="214">
        <v>0</v>
      </c>
      <c r="T145" s="215">
        <f t="shared" si="23"/>
        <v>0</v>
      </c>
      <c r="AR145" s="25" t="s">
        <v>309</v>
      </c>
      <c r="AT145" s="25" t="s">
        <v>213</v>
      </c>
      <c r="AU145" s="25" t="s">
        <v>85</v>
      </c>
      <c r="AY145" s="25" t="s">
        <v>211</v>
      </c>
      <c r="BE145" s="216">
        <f t="shared" si="24"/>
        <v>0</v>
      </c>
      <c r="BF145" s="216">
        <f t="shared" si="25"/>
        <v>0</v>
      </c>
      <c r="BG145" s="216">
        <f t="shared" si="26"/>
        <v>0</v>
      </c>
      <c r="BH145" s="216">
        <f t="shared" si="27"/>
        <v>0</v>
      </c>
      <c r="BI145" s="216">
        <f t="shared" si="28"/>
        <v>0</v>
      </c>
      <c r="BJ145" s="25" t="s">
        <v>83</v>
      </c>
      <c r="BK145" s="216">
        <f t="shared" si="29"/>
        <v>0</v>
      </c>
      <c r="BL145" s="25" t="s">
        <v>309</v>
      </c>
      <c r="BM145" s="25" t="s">
        <v>2791</v>
      </c>
    </row>
    <row r="146" spans="2:65" s="11" customFormat="1" ht="29.85" customHeight="1">
      <c r="B146" s="188"/>
      <c r="C146" s="189"/>
      <c r="D146" s="202" t="s">
        <v>75</v>
      </c>
      <c r="E146" s="203" t="s">
        <v>1572</v>
      </c>
      <c r="F146" s="203" t="s">
        <v>1573</v>
      </c>
      <c r="G146" s="189"/>
      <c r="H146" s="189"/>
      <c r="I146" s="192"/>
      <c r="J146" s="204">
        <f>BK146</f>
        <v>0</v>
      </c>
      <c r="K146" s="189"/>
      <c r="L146" s="194"/>
      <c r="M146" s="195"/>
      <c r="N146" s="196"/>
      <c r="O146" s="196"/>
      <c r="P146" s="197">
        <f>SUM(P147:P188)</f>
        <v>0</v>
      </c>
      <c r="Q146" s="196"/>
      <c r="R146" s="197">
        <f>SUM(R147:R188)</f>
        <v>0</v>
      </c>
      <c r="S146" s="196"/>
      <c r="T146" s="198">
        <f>SUM(T147:T188)</f>
        <v>0</v>
      </c>
      <c r="AR146" s="199" t="s">
        <v>85</v>
      </c>
      <c r="AT146" s="200" t="s">
        <v>75</v>
      </c>
      <c r="AU146" s="200" t="s">
        <v>83</v>
      </c>
      <c r="AY146" s="199" t="s">
        <v>211</v>
      </c>
      <c r="BK146" s="201">
        <f>SUM(BK147:BK188)</f>
        <v>0</v>
      </c>
    </row>
    <row r="147" spans="2:65" s="1" customFormat="1" ht="22.5" customHeight="1">
      <c r="B147" s="42"/>
      <c r="C147" s="268" t="s">
        <v>496</v>
      </c>
      <c r="D147" s="268" t="s">
        <v>429</v>
      </c>
      <c r="E147" s="269" t="s">
        <v>1574</v>
      </c>
      <c r="F147" s="270" t="s">
        <v>1575</v>
      </c>
      <c r="G147" s="271" t="s">
        <v>275</v>
      </c>
      <c r="H147" s="272">
        <v>14</v>
      </c>
      <c r="I147" s="273"/>
      <c r="J147" s="274">
        <f t="shared" ref="J147:J188" si="30">ROUND(I147*H147,2)</f>
        <v>0</v>
      </c>
      <c r="K147" s="270" t="s">
        <v>21</v>
      </c>
      <c r="L147" s="275"/>
      <c r="M147" s="276" t="s">
        <v>21</v>
      </c>
      <c r="N147" s="277" t="s">
        <v>47</v>
      </c>
      <c r="O147" s="43"/>
      <c r="P147" s="214">
        <f t="shared" ref="P147:P188" si="31">O147*H147</f>
        <v>0</v>
      </c>
      <c r="Q147" s="214">
        <v>0</v>
      </c>
      <c r="R147" s="214">
        <f t="shared" ref="R147:R188" si="32">Q147*H147</f>
        <v>0</v>
      </c>
      <c r="S147" s="214">
        <v>0</v>
      </c>
      <c r="T147" s="215">
        <f t="shared" ref="T147:T188" si="33">S147*H147</f>
        <v>0</v>
      </c>
      <c r="AR147" s="25" t="s">
        <v>424</v>
      </c>
      <c r="AT147" s="25" t="s">
        <v>429</v>
      </c>
      <c r="AU147" s="25" t="s">
        <v>85</v>
      </c>
      <c r="AY147" s="25" t="s">
        <v>211</v>
      </c>
      <c r="BE147" s="216">
        <f t="shared" ref="BE147:BE188" si="34">IF(N147="základní",J147,0)</f>
        <v>0</v>
      </c>
      <c r="BF147" s="216">
        <f t="shared" ref="BF147:BF188" si="35">IF(N147="snížená",J147,0)</f>
        <v>0</v>
      </c>
      <c r="BG147" s="216">
        <f t="shared" ref="BG147:BG188" si="36">IF(N147="zákl. přenesená",J147,0)</f>
        <v>0</v>
      </c>
      <c r="BH147" s="216">
        <f t="shared" ref="BH147:BH188" si="37">IF(N147="sníž. přenesená",J147,0)</f>
        <v>0</v>
      </c>
      <c r="BI147" s="216">
        <f t="shared" ref="BI147:BI188" si="38">IF(N147="nulová",J147,0)</f>
        <v>0</v>
      </c>
      <c r="BJ147" s="25" t="s">
        <v>83</v>
      </c>
      <c r="BK147" s="216">
        <f t="shared" ref="BK147:BK188" si="39">ROUND(I147*H147,2)</f>
        <v>0</v>
      </c>
      <c r="BL147" s="25" t="s">
        <v>309</v>
      </c>
      <c r="BM147" s="25" t="s">
        <v>2792</v>
      </c>
    </row>
    <row r="148" spans="2:65" s="1" customFormat="1" ht="22.5" customHeight="1">
      <c r="B148" s="42"/>
      <c r="C148" s="268" t="s">
        <v>501</v>
      </c>
      <c r="D148" s="268" t="s">
        <v>429</v>
      </c>
      <c r="E148" s="269" t="s">
        <v>1577</v>
      </c>
      <c r="F148" s="270" t="s">
        <v>1578</v>
      </c>
      <c r="G148" s="271" t="s">
        <v>275</v>
      </c>
      <c r="H148" s="272">
        <v>14</v>
      </c>
      <c r="I148" s="273"/>
      <c r="J148" s="274">
        <f t="shared" si="30"/>
        <v>0</v>
      </c>
      <c r="K148" s="270" t="s">
        <v>21</v>
      </c>
      <c r="L148" s="275"/>
      <c r="M148" s="276" t="s">
        <v>21</v>
      </c>
      <c r="N148" s="277" t="s">
        <v>47</v>
      </c>
      <c r="O148" s="43"/>
      <c r="P148" s="214">
        <f t="shared" si="31"/>
        <v>0</v>
      </c>
      <c r="Q148" s="214">
        <v>0</v>
      </c>
      <c r="R148" s="214">
        <f t="shared" si="32"/>
        <v>0</v>
      </c>
      <c r="S148" s="214">
        <v>0</v>
      </c>
      <c r="T148" s="215">
        <f t="shared" si="33"/>
        <v>0</v>
      </c>
      <c r="AR148" s="25" t="s">
        <v>424</v>
      </c>
      <c r="AT148" s="25" t="s">
        <v>429</v>
      </c>
      <c r="AU148" s="25" t="s">
        <v>85</v>
      </c>
      <c r="AY148" s="25" t="s">
        <v>211</v>
      </c>
      <c r="BE148" s="216">
        <f t="shared" si="34"/>
        <v>0</v>
      </c>
      <c r="BF148" s="216">
        <f t="shared" si="35"/>
        <v>0</v>
      </c>
      <c r="BG148" s="216">
        <f t="shared" si="36"/>
        <v>0</v>
      </c>
      <c r="BH148" s="216">
        <f t="shared" si="37"/>
        <v>0</v>
      </c>
      <c r="BI148" s="216">
        <f t="shared" si="38"/>
        <v>0</v>
      </c>
      <c r="BJ148" s="25" t="s">
        <v>83</v>
      </c>
      <c r="BK148" s="216">
        <f t="shared" si="39"/>
        <v>0</v>
      </c>
      <c r="BL148" s="25" t="s">
        <v>309</v>
      </c>
      <c r="BM148" s="25" t="s">
        <v>2793</v>
      </c>
    </row>
    <row r="149" spans="2:65" s="1" customFormat="1" ht="22.5" customHeight="1">
      <c r="B149" s="42"/>
      <c r="C149" s="268" t="s">
        <v>506</v>
      </c>
      <c r="D149" s="268" t="s">
        <v>429</v>
      </c>
      <c r="E149" s="269" t="s">
        <v>1580</v>
      </c>
      <c r="F149" s="270" t="s">
        <v>1586</v>
      </c>
      <c r="G149" s="271" t="s">
        <v>275</v>
      </c>
      <c r="H149" s="272">
        <v>24</v>
      </c>
      <c r="I149" s="273"/>
      <c r="J149" s="274">
        <f t="shared" si="30"/>
        <v>0</v>
      </c>
      <c r="K149" s="270" t="s">
        <v>21</v>
      </c>
      <c r="L149" s="275"/>
      <c r="M149" s="276" t="s">
        <v>21</v>
      </c>
      <c r="N149" s="277" t="s">
        <v>47</v>
      </c>
      <c r="O149" s="43"/>
      <c r="P149" s="214">
        <f t="shared" si="31"/>
        <v>0</v>
      </c>
      <c r="Q149" s="214">
        <v>0</v>
      </c>
      <c r="R149" s="214">
        <f t="shared" si="32"/>
        <v>0</v>
      </c>
      <c r="S149" s="214">
        <v>0</v>
      </c>
      <c r="T149" s="215">
        <f t="shared" si="33"/>
        <v>0</v>
      </c>
      <c r="AR149" s="25" t="s">
        <v>424</v>
      </c>
      <c r="AT149" s="25" t="s">
        <v>429</v>
      </c>
      <c r="AU149" s="25" t="s">
        <v>85</v>
      </c>
      <c r="AY149" s="25" t="s">
        <v>211</v>
      </c>
      <c r="BE149" s="216">
        <f t="shared" si="34"/>
        <v>0</v>
      </c>
      <c r="BF149" s="216">
        <f t="shared" si="35"/>
        <v>0</v>
      </c>
      <c r="BG149" s="216">
        <f t="shared" si="36"/>
        <v>0</v>
      </c>
      <c r="BH149" s="216">
        <f t="shared" si="37"/>
        <v>0</v>
      </c>
      <c r="BI149" s="216">
        <f t="shared" si="38"/>
        <v>0</v>
      </c>
      <c r="BJ149" s="25" t="s">
        <v>83</v>
      </c>
      <c r="BK149" s="216">
        <f t="shared" si="39"/>
        <v>0</v>
      </c>
      <c r="BL149" s="25" t="s">
        <v>309</v>
      </c>
      <c r="BM149" s="25" t="s">
        <v>2794</v>
      </c>
    </row>
    <row r="150" spans="2:65" s="1" customFormat="1" ht="22.5" customHeight="1">
      <c r="B150" s="42"/>
      <c r="C150" s="268" t="s">
        <v>511</v>
      </c>
      <c r="D150" s="268" t="s">
        <v>429</v>
      </c>
      <c r="E150" s="269" t="s">
        <v>1583</v>
      </c>
      <c r="F150" s="270" t="s">
        <v>1578</v>
      </c>
      <c r="G150" s="271" t="s">
        <v>275</v>
      </c>
      <c r="H150" s="272">
        <v>24</v>
      </c>
      <c r="I150" s="273"/>
      <c r="J150" s="274">
        <f t="shared" si="30"/>
        <v>0</v>
      </c>
      <c r="K150" s="270" t="s">
        <v>21</v>
      </c>
      <c r="L150" s="275"/>
      <c r="M150" s="276" t="s">
        <v>21</v>
      </c>
      <c r="N150" s="277" t="s">
        <v>47</v>
      </c>
      <c r="O150" s="43"/>
      <c r="P150" s="214">
        <f t="shared" si="31"/>
        <v>0</v>
      </c>
      <c r="Q150" s="214">
        <v>0</v>
      </c>
      <c r="R150" s="214">
        <f t="shared" si="32"/>
        <v>0</v>
      </c>
      <c r="S150" s="214">
        <v>0</v>
      </c>
      <c r="T150" s="215">
        <f t="shared" si="33"/>
        <v>0</v>
      </c>
      <c r="AR150" s="25" t="s">
        <v>424</v>
      </c>
      <c r="AT150" s="25" t="s">
        <v>429</v>
      </c>
      <c r="AU150" s="25" t="s">
        <v>85</v>
      </c>
      <c r="AY150" s="25" t="s">
        <v>211</v>
      </c>
      <c r="BE150" s="216">
        <f t="shared" si="34"/>
        <v>0</v>
      </c>
      <c r="BF150" s="216">
        <f t="shared" si="35"/>
        <v>0</v>
      </c>
      <c r="BG150" s="216">
        <f t="shared" si="36"/>
        <v>0</v>
      </c>
      <c r="BH150" s="216">
        <f t="shared" si="37"/>
        <v>0</v>
      </c>
      <c r="BI150" s="216">
        <f t="shared" si="38"/>
        <v>0</v>
      </c>
      <c r="BJ150" s="25" t="s">
        <v>83</v>
      </c>
      <c r="BK150" s="216">
        <f t="shared" si="39"/>
        <v>0</v>
      </c>
      <c r="BL150" s="25" t="s">
        <v>309</v>
      </c>
      <c r="BM150" s="25" t="s">
        <v>2795</v>
      </c>
    </row>
    <row r="151" spans="2:65" s="1" customFormat="1" ht="22.5" customHeight="1">
      <c r="B151" s="42"/>
      <c r="C151" s="268" t="s">
        <v>517</v>
      </c>
      <c r="D151" s="268" t="s">
        <v>429</v>
      </c>
      <c r="E151" s="269" t="s">
        <v>1590</v>
      </c>
      <c r="F151" s="270" t="s">
        <v>2796</v>
      </c>
      <c r="G151" s="271" t="s">
        <v>275</v>
      </c>
      <c r="H151" s="272">
        <v>14</v>
      </c>
      <c r="I151" s="273"/>
      <c r="J151" s="274">
        <f t="shared" si="30"/>
        <v>0</v>
      </c>
      <c r="K151" s="270" t="s">
        <v>21</v>
      </c>
      <c r="L151" s="275"/>
      <c r="M151" s="276" t="s">
        <v>21</v>
      </c>
      <c r="N151" s="277" t="s">
        <v>47</v>
      </c>
      <c r="O151" s="43"/>
      <c r="P151" s="214">
        <f t="shared" si="31"/>
        <v>0</v>
      </c>
      <c r="Q151" s="214">
        <v>0</v>
      </c>
      <c r="R151" s="214">
        <f t="shared" si="32"/>
        <v>0</v>
      </c>
      <c r="S151" s="214">
        <v>0</v>
      </c>
      <c r="T151" s="215">
        <f t="shared" si="33"/>
        <v>0</v>
      </c>
      <c r="AR151" s="25" t="s">
        <v>424</v>
      </c>
      <c r="AT151" s="25" t="s">
        <v>429</v>
      </c>
      <c r="AU151" s="25" t="s">
        <v>85</v>
      </c>
      <c r="AY151" s="25" t="s">
        <v>211</v>
      </c>
      <c r="BE151" s="216">
        <f t="shared" si="34"/>
        <v>0</v>
      </c>
      <c r="BF151" s="216">
        <f t="shared" si="35"/>
        <v>0</v>
      </c>
      <c r="BG151" s="216">
        <f t="shared" si="36"/>
        <v>0</v>
      </c>
      <c r="BH151" s="216">
        <f t="shared" si="37"/>
        <v>0</v>
      </c>
      <c r="BI151" s="216">
        <f t="shared" si="38"/>
        <v>0</v>
      </c>
      <c r="BJ151" s="25" t="s">
        <v>83</v>
      </c>
      <c r="BK151" s="216">
        <f t="shared" si="39"/>
        <v>0</v>
      </c>
      <c r="BL151" s="25" t="s">
        <v>309</v>
      </c>
      <c r="BM151" s="25" t="s">
        <v>2797</v>
      </c>
    </row>
    <row r="152" spans="2:65" s="1" customFormat="1" ht="22.5" customHeight="1">
      <c r="B152" s="42"/>
      <c r="C152" s="268" t="s">
        <v>521</v>
      </c>
      <c r="D152" s="268" t="s">
        <v>429</v>
      </c>
      <c r="E152" s="269" t="s">
        <v>1593</v>
      </c>
      <c r="F152" s="270" t="s">
        <v>1578</v>
      </c>
      <c r="G152" s="271" t="s">
        <v>275</v>
      </c>
      <c r="H152" s="272">
        <v>14</v>
      </c>
      <c r="I152" s="273"/>
      <c r="J152" s="274">
        <f t="shared" si="30"/>
        <v>0</v>
      </c>
      <c r="K152" s="270" t="s">
        <v>21</v>
      </c>
      <c r="L152" s="275"/>
      <c r="M152" s="276" t="s">
        <v>21</v>
      </c>
      <c r="N152" s="277" t="s">
        <v>47</v>
      </c>
      <c r="O152" s="43"/>
      <c r="P152" s="214">
        <f t="shared" si="31"/>
        <v>0</v>
      </c>
      <c r="Q152" s="214">
        <v>0</v>
      </c>
      <c r="R152" s="214">
        <f t="shared" si="32"/>
        <v>0</v>
      </c>
      <c r="S152" s="214">
        <v>0</v>
      </c>
      <c r="T152" s="215">
        <f t="shared" si="33"/>
        <v>0</v>
      </c>
      <c r="AR152" s="25" t="s">
        <v>424</v>
      </c>
      <c r="AT152" s="25" t="s">
        <v>429</v>
      </c>
      <c r="AU152" s="25" t="s">
        <v>85</v>
      </c>
      <c r="AY152" s="25" t="s">
        <v>211</v>
      </c>
      <c r="BE152" s="216">
        <f t="shared" si="34"/>
        <v>0</v>
      </c>
      <c r="BF152" s="216">
        <f t="shared" si="35"/>
        <v>0</v>
      </c>
      <c r="BG152" s="216">
        <f t="shared" si="36"/>
        <v>0</v>
      </c>
      <c r="BH152" s="216">
        <f t="shared" si="37"/>
        <v>0</v>
      </c>
      <c r="BI152" s="216">
        <f t="shared" si="38"/>
        <v>0</v>
      </c>
      <c r="BJ152" s="25" t="s">
        <v>83</v>
      </c>
      <c r="BK152" s="216">
        <f t="shared" si="39"/>
        <v>0</v>
      </c>
      <c r="BL152" s="25" t="s">
        <v>309</v>
      </c>
      <c r="BM152" s="25" t="s">
        <v>2798</v>
      </c>
    </row>
    <row r="153" spans="2:65" s="1" customFormat="1" ht="22.5" customHeight="1">
      <c r="B153" s="42"/>
      <c r="C153" s="268" t="s">
        <v>525</v>
      </c>
      <c r="D153" s="268" t="s">
        <v>429</v>
      </c>
      <c r="E153" s="269" t="s">
        <v>1595</v>
      </c>
      <c r="F153" s="270" t="s">
        <v>2799</v>
      </c>
      <c r="G153" s="271" t="s">
        <v>275</v>
      </c>
      <c r="H153" s="272">
        <v>6</v>
      </c>
      <c r="I153" s="273"/>
      <c r="J153" s="274">
        <f t="shared" si="30"/>
        <v>0</v>
      </c>
      <c r="K153" s="270" t="s">
        <v>21</v>
      </c>
      <c r="L153" s="275"/>
      <c r="M153" s="276" t="s">
        <v>21</v>
      </c>
      <c r="N153" s="277" t="s">
        <v>47</v>
      </c>
      <c r="O153" s="43"/>
      <c r="P153" s="214">
        <f t="shared" si="31"/>
        <v>0</v>
      </c>
      <c r="Q153" s="214">
        <v>0</v>
      </c>
      <c r="R153" s="214">
        <f t="shared" si="32"/>
        <v>0</v>
      </c>
      <c r="S153" s="214">
        <v>0</v>
      </c>
      <c r="T153" s="215">
        <f t="shared" si="33"/>
        <v>0</v>
      </c>
      <c r="AR153" s="25" t="s">
        <v>424</v>
      </c>
      <c r="AT153" s="25" t="s">
        <v>429</v>
      </c>
      <c r="AU153" s="25" t="s">
        <v>85</v>
      </c>
      <c r="AY153" s="25" t="s">
        <v>211</v>
      </c>
      <c r="BE153" s="216">
        <f t="shared" si="34"/>
        <v>0</v>
      </c>
      <c r="BF153" s="216">
        <f t="shared" si="35"/>
        <v>0</v>
      </c>
      <c r="BG153" s="216">
        <f t="shared" si="36"/>
        <v>0</v>
      </c>
      <c r="BH153" s="216">
        <f t="shared" si="37"/>
        <v>0</v>
      </c>
      <c r="BI153" s="216">
        <f t="shared" si="38"/>
        <v>0</v>
      </c>
      <c r="BJ153" s="25" t="s">
        <v>83</v>
      </c>
      <c r="BK153" s="216">
        <f t="shared" si="39"/>
        <v>0</v>
      </c>
      <c r="BL153" s="25" t="s">
        <v>309</v>
      </c>
      <c r="BM153" s="25" t="s">
        <v>2800</v>
      </c>
    </row>
    <row r="154" spans="2:65" s="1" customFormat="1" ht="22.5" customHeight="1">
      <c r="B154" s="42"/>
      <c r="C154" s="268" t="s">
        <v>530</v>
      </c>
      <c r="D154" s="268" t="s">
        <v>429</v>
      </c>
      <c r="E154" s="269" t="s">
        <v>1598</v>
      </c>
      <c r="F154" s="270" t="s">
        <v>2801</v>
      </c>
      <c r="G154" s="271" t="s">
        <v>275</v>
      </c>
      <c r="H154" s="272">
        <v>2</v>
      </c>
      <c r="I154" s="273"/>
      <c r="J154" s="274">
        <f t="shared" si="30"/>
        <v>0</v>
      </c>
      <c r="K154" s="270" t="s">
        <v>21</v>
      </c>
      <c r="L154" s="275"/>
      <c r="M154" s="276" t="s">
        <v>21</v>
      </c>
      <c r="N154" s="277" t="s">
        <v>47</v>
      </c>
      <c r="O154" s="43"/>
      <c r="P154" s="214">
        <f t="shared" si="31"/>
        <v>0</v>
      </c>
      <c r="Q154" s="214">
        <v>0</v>
      </c>
      <c r="R154" s="214">
        <f t="shared" si="32"/>
        <v>0</v>
      </c>
      <c r="S154" s="214">
        <v>0</v>
      </c>
      <c r="T154" s="215">
        <f t="shared" si="33"/>
        <v>0</v>
      </c>
      <c r="AR154" s="25" t="s">
        <v>424</v>
      </c>
      <c r="AT154" s="25" t="s">
        <v>429</v>
      </c>
      <c r="AU154" s="25" t="s">
        <v>85</v>
      </c>
      <c r="AY154" s="25" t="s">
        <v>211</v>
      </c>
      <c r="BE154" s="216">
        <f t="shared" si="34"/>
        <v>0</v>
      </c>
      <c r="BF154" s="216">
        <f t="shared" si="35"/>
        <v>0</v>
      </c>
      <c r="BG154" s="216">
        <f t="shared" si="36"/>
        <v>0</v>
      </c>
      <c r="BH154" s="216">
        <f t="shared" si="37"/>
        <v>0</v>
      </c>
      <c r="BI154" s="216">
        <f t="shared" si="38"/>
        <v>0</v>
      </c>
      <c r="BJ154" s="25" t="s">
        <v>83</v>
      </c>
      <c r="BK154" s="216">
        <f t="shared" si="39"/>
        <v>0</v>
      </c>
      <c r="BL154" s="25" t="s">
        <v>309</v>
      </c>
      <c r="BM154" s="25" t="s">
        <v>2802</v>
      </c>
    </row>
    <row r="155" spans="2:65" s="1" customFormat="1" ht="22.5" customHeight="1">
      <c r="B155" s="42"/>
      <c r="C155" s="268" t="s">
        <v>536</v>
      </c>
      <c r="D155" s="268" t="s">
        <v>429</v>
      </c>
      <c r="E155" s="269" t="s">
        <v>2803</v>
      </c>
      <c r="F155" s="270" t="s">
        <v>2804</v>
      </c>
      <c r="G155" s="271" t="s">
        <v>275</v>
      </c>
      <c r="H155" s="272">
        <v>44</v>
      </c>
      <c r="I155" s="273"/>
      <c r="J155" s="274">
        <f t="shared" si="30"/>
        <v>0</v>
      </c>
      <c r="K155" s="270" t="s">
        <v>21</v>
      </c>
      <c r="L155" s="275"/>
      <c r="M155" s="276" t="s">
        <v>21</v>
      </c>
      <c r="N155" s="277" t="s">
        <v>47</v>
      </c>
      <c r="O155" s="43"/>
      <c r="P155" s="214">
        <f t="shared" si="31"/>
        <v>0</v>
      </c>
      <c r="Q155" s="214">
        <v>0</v>
      </c>
      <c r="R155" s="214">
        <f t="shared" si="32"/>
        <v>0</v>
      </c>
      <c r="S155" s="214">
        <v>0</v>
      </c>
      <c r="T155" s="215">
        <f t="shared" si="33"/>
        <v>0</v>
      </c>
      <c r="AR155" s="25" t="s">
        <v>424</v>
      </c>
      <c r="AT155" s="25" t="s">
        <v>429</v>
      </c>
      <c r="AU155" s="25" t="s">
        <v>85</v>
      </c>
      <c r="AY155" s="25" t="s">
        <v>211</v>
      </c>
      <c r="BE155" s="216">
        <f t="shared" si="34"/>
        <v>0</v>
      </c>
      <c r="BF155" s="216">
        <f t="shared" si="35"/>
        <v>0</v>
      </c>
      <c r="BG155" s="216">
        <f t="shared" si="36"/>
        <v>0</v>
      </c>
      <c r="BH155" s="216">
        <f t="shared" si="37"/>
        <v>0</v>
      </c>
      <c r="BI155" s="216">
        <f t="shared" si="38"/>
        <v>0</v>
      </c>
      <c r="BJ155" s="25" t="s">
        <v>83</v>
      </c>
      <c r="BK155" s="216">
        <f t="shared" si="39"/>
        <v>0</v>
      </c>
      <c r="BL155" s="25" t="s">
        <v>309</v>
      </c>
      <c r="BM155" s="25" t="s">
        <v>2805</v>
      </c>
    </row>
    <row r="156" spans="2:65" s="1" customFormat="1" ht="22.5" customHeight="1">
      <c r="B156" s="42"/>
      <c r="C156" s="268" t="s">
        <v>540</v>
      </c>
      <c r="D156" s="268" t="s">
        <v>429</v>
      </c>
      <c r="E156" s="269" t="s">
        <v>1601</v>
      </c>
      <c r="F156" s="270" t="s">
        <v>1599</v>
      </c>
      <c r="G156" s="271" t="s">
        <v>275</v>
      </c>
      <c r="H156" s="272">
        <v>18</v>
      </c>
      <c r="I156" s="273"/>
      <c r="J156" s="274">
        <f t="shared" si="30"/>
        <v>0</v>
      </c>
      <c r="K156" s="270" t="s">
        <v>21</v>
      </c>
      <c r="L156" s="275"/>
      <c r="M156" s="276" t="s">
        <v>21</v>
      </c>
      <c r="N156" s="277" t="s">
        <v>47</v>
      </c>
      <c r="O156" s="43"/>
      <c r="P156" s="214">
        <f t="shared" si="31"/>
        <v>0</v>
      </c>
      <c r="Q156" s="214">
        <v>0</v>
      </c>
      <c r="R156" s="214">
        <f t="shared" si="32"/>
        <v>0</v>
      </c>
      <c r="S156" s="214">
        <v>0</v>
      </c>
      <c r="T156" s="215">
        <f t="shared" si="33"/>
        <v>0</v>
      </c>
      <c r="AR156" s="25" t="s">
        <v>424</v>
      </c>
      <c r="AT156" s="25" t="s">
        <v>429</v>
      </c>
      <c r="AU156" s="25" t="s">
        <v>85</v>
      </c>
      <c r="AY156" s="25" t="s">
        <v>211</v>
      </c>
      <c r="BE156" s="216">
        <f t="shared" si="34"/>
        <v>0</v>
      </c>
      <c r="BF156" s="216">
        <f t="shared" si="35"/>
        <v>0</v>
      </c>
      <c r="BG156" s="216">
        <f t="shared" si="36"/>
        <v>0</v>
      </c>
      <c r="BH156" s="216">
        <f t="shared" si="37"/>
        <v>0</v>
      </c>
      <c r="BI156" s="216">
        <f t="shared" si="38"/>
        <v>0</v>
      </c>
      <c r="BJ156" s="25" t="s">
        <v>83</v>
      </c>
      <c r="BK156" s="216">
        <f t="shared" si="39"/>
        <v>0</v>
      </c>
      <c r="BL156" s="25" t="s">
        <v>309</v>
      </c>
      <c r="BM156" s="25" t="s">
        <v>2806</v>
      </c>
    </row>
    <row r="157" spans="2:65" s="1" customFormat="1" ht="22.5" customHeight="1">
      <c r="B157" s="42"/>
      <c r="C157" s="268" t="s">
        <v>544</v>
      </c>
      <c r="D157" s="268" t="s">
        <v>429</v>
      </c>
      <c r="E157" s="269" t="s">
        <v>1603</v>
      </c>
      <c r="F157" s="270" t="s">
        <v>1578</v>
      </c>
      <c r="G157" s="271" t="s">
        <v>275</v>
      </c>
      <c r="H157" s="272">
        <v>10</v>
      </c>
      <c r="I157" s="273"/>
      <c r="J157" s="274">
        <f t="shared" si="30"/>
        <v>0</v>
      </c>
      <c r="K157" s="270" t="s">
        <v>21</v>
      </c>
      <c r="L157" s="275"/>
      <c r="M157" s="276" t="s">
        <v>21</v>
      </c>
      <c r="N157" s="277" t="s">
        <v>47</v>
      </c>
      <c r="O157" s="43"/>
      <c r="P157" s="214">
        <f t="shared" si="31"/>
        <v>0</v>
      </c>
      <c r="Q157" s="214">
        <v>0</v>
      </c>
      <c r="R157" s="214">
        <f t="shared" si="32"/>
        <v>0</v>
      </c>
      <c r="S157" s="214">
        <v>0</v>
      </c>
      <c r="T157" s="215">
        <f t="shared" si="33"/>
        <v>0</v>
      </c>
      <c r="AR157" s="25" t="s">
        <v>424</v>
      </c>
      <c r="AT157" s="25" t="s">
        <v>429</v>
      </c>
      <c r="AU157" s="25" t="s">
        <v>85</v>
      </c>
      <c r="AY157" s="25" t="s">
        <v>211</v>
      </c>
      <c r="BE157" s="216">
        <f t="shared" si="34"/>
        <v>0</v>
      </c>
      <c r="BF157" s="216">
        <f t="shared" si="35"/>
        <v>0</v>
      </c>
      <c r="BG157" s="216">
        <f t="shared" si="36"/>
        <v>0</v>
      </c>
      <c r="BH157" s="216">
        <f t="shared" si="37"/>
        <v>0</v>
      </c>
      <c r="BI157" s="216">
        <f t="shared" si="38"/>
        <v>0</v>
      </c>
      <c r="BJ157" s="25" t="s">
        <v>83</v>
      </c>
      <c r="BK157" s="216">
        <f t="shared" si="39"/>
        <v>0</v>
      </c>
      <c r="BL157" s="25" t="s">
        <v>309</v>
      </c>
      <c r="BM157" s="25" t="s">
        <v>2807</v>
      </c>
    </row>
    <row r="158" spans="2:65" s="1" customFormat="1" ht="22.5" customHeight="1">
      <c r="B158" s="42"/>
      <c r="C158" s="268" t="s">
        <v>550</v>
      </c>
      <c r="D158" s="268" t="s">
        <v>429</v>
      </c>
      <c r="E158" s="269" t="s">
        <v>1609</v>
      </c>
      <c r="F158" s="270" t="s">
        <v>1604</v>
      </c>
      <c r="G158" s="271" t="s">
        <v>275</v>
      </c>
      <c r="H158" s="272">
        <v>27</v>
      </c>
      <c r="I158" s="273"/>
      <c r="J158" s="274">
        <f t="shared" si="30"/>
        <v>0</v>
      </c>
      <c r="K158" s="270" t="s">
        <v>21</v>
      </c>
      <c r="L158" s="275"/>
      <c r="M158" s="276" t="s">
        <v>21</v>
      </c>
      <c r="N158" s="277" t="s">
        <v>47</v>
      </c>
      <c r="O158" s="43"/>
      <c r="P158" s="214">
        <f t="shared" si="31"/>
        <v>0</v>
      </c>
      <c r="Q158" s="214">
        <v>0</v>
      </c>
      <c r="R158" s="214">
        <f t="shared" si="32"/>
        <v>0</v>
      </c>
      <c r="S158" s="214">
        <v>0</v>
      </c>
      <c r="T158" s="215">
        <f t="shared" si="33"/>
        <v>0</v>
      </c>
      <c r="AR158" s="25" t="s">
        <v>424</v>
      </c>
      <c r="AT158" s="25" t="s">
        <v>429</v>
      </c>
      <c r="AU158" s="25" t="s">
        <v>85</v>
      </c>
      <c r="AY158" s="25" t="s">
        <v>211</v>
      </c>
      <c r="BE158" s="216">
        <f t="shared" si="34"/>
        <v>0</v>
      </c>
      <c r="BF158" s="216">
        <f t="shared" si="35"/>
        <v>0</v>
      </c>
      <c r="BG158" s="216">
        <f t="shared" si="36"/>
        <v>0</v>
      </c>
      <c r="BH158" s="216">
        <f t="shared" si="37"/>
        <v>0</v>
      </c>
      <c r="BI158" s="216">
        <f t="shared" si="38"/>
        <v>0</v>
      </c>
      <c r="BJ158" s="25" t="s">
        <v>83</v>
      </c>
      <c r="BK158" s="216">
        <f t="shared" si="39"/>
        <v>0</v>
      </c>
      <c r="BL158" s="25" t="s">
        <v>309</v>
      </c>
      <c r="BM158" s="25" t="s">
        <v>2808</v>
      </c>
    </row>
    <row r="159" spans="2:65" s="1" customFormat="1" ht="22.5" customHeight="1">
      <c r="B159" s="42"/>
      <c r="C159" s="268" t="s">
        <v>558</v>
      </c>
      <c r="D159" s="268" t="s">
        <v>429</v>
      </c>
      <c r="E159" s="269" t="s">
        <v>1612</v>
      </c>
      <c r="F159" s="270" t="s">
        <v>1613</v>
      </c>
      <c r="G159" s="271" t="s">
        <v>275</v>
      </c>
      <c r="H159" s="272">
        <v>4</v>
      </c>
      <c r="I159" s="273"/>
      <c r="J159" s="274">
        <f t="shared" si="30"/>
        <v>0</v>
      </c>
      <c r="K159" s="270" t="s">
        <v>21</v>
      </c>
      <c r="L159" s="275"/>
      <c r="M159" s="276" t="s">
        <v>21</v>
      </c>
      <c r="N159" s="277" t="s">
        <v>47</v>
      </c>
      <c r="O159" s="43"/>
      <c r="P159" s="214">
        <f t="shared" si="31"/>
        <v>0</v>
      </c>
      <c r="Q159" s="214">
        <v>0</v>
      </c>
      <c r="R159" s="214">
        <f t="shared" si="32"/>
        <v>0</v>
      </c>
      <c r="S159" s="214">
        <v>0</v>
      </c>
      <c r="T159" s="215">
        <f t="shared" si="33"/>
        <v>0</v>
      </c>
      <c r="AR159" s="25" t="s">
        <v>424</v>
      </c>
      <c r="AT159" s="25" t="s">
        <v>429</v>
      </c>
      <c r="AU159" s="25" t="s">
        <v>85</v>
      </c>
      <c r="AY159" s="25" t="s">
        <v>211</v>
      </c>
      <c r="BE159" s="216">
        <f t="shared" si="34"/>
        <v>0</v>
      </c>
      <c r="BF159" s="216">
        <f t="shared" si="35"/>
        <v>0</v>
      </c>
      <c r="BG159" s="216">
        <f t="shared" si="36"/>
        <v>0</v>
      </c>
      <c r="BH159" s="216">
        <f t="shared" si="37"/>
        <v>0</v>
      </c>
      <c r="BI159" s="216">
        <f t="shared" si="38"/>
        <v>0</v>
      </c>
      <c r="BJ159" s="25" t="s">
        <v>83</v>
      </c>
      <c r="BK159" s="216">
        <f t="shared" si="39"/>
        <v>0</v>
      </c>
      <c r="BL159" s="25" t="s">
        <v>309</v>
      </c>
      <c r="BM159" s="25" t="s">
        <v>2809</v>
      </c>
    </row>
    <row r="160" spans="2:65" s="1" customFormat="1" ht="22.5" customHeight="1">
      <c r="B160" s="42"/>
      <c r="C160" s="268" t="s">
        <v>563</v>
      </c>
      <c r="D160" s="268" t="s">
        <v>429</v>
      </c>
      <c r="E160" s="269" t="s">
        <v>2810</v>
      </c>
      <c r="F160" s="270" t="s">
        <v>2811</v>
      </c>
      <c r="G160" s="271" t="s">
        <v>275</v>
      </c>
      <c r="H160" s="272">
        <v>3</v>
      </c>
      <c r="I160" s="273"/>
      <c r="J160" s="274">
        <f t="shared" si="30"/>
        <v>0</v>
      </c>
      <c r="K160" s="270" t="s">
        <v>21</v>
      </c>
      <c r="L160" s="275"/>
      <c r="M160" s="276" t="s">
        <v>21</v>
      </c>
      <c r="N160" s="277" t="s">
        <v>47</v>
      </c>
      <c r="O160" s="43"/>
      <c r="P160" s="214">
        <f t="shared" si="31"/>
        <v>0</v>
      </c>
      <c r="Q160" s="214">
        <v>0</v>
      </c>
      <c r="R160" s="214">
        <f t="shared" si="32"/>
        <v>0</v>
      </c>
      <c r="S160" s="214">
        <v>0</v>
      </c>
      <c r="T160" s="215">
        <f t="shared" si="33"/>
        <v>0</v>
      </c>
      <c r="AR160" s="25" t="s">
        <v>424</v>
      </c>
      <c r="AT160" s="25" t="s">
        <v>429</v>
      </c>
      <c r="AU160" s="25" t="s">
        <v>85</v>
      </c>
      <c r="AY160" s="25" t="s">
        <v>211</v>
      </c>
      <c r="BE160" s="216">
        <f t="shared" si="34"/>
        <v>0</v>
      </c>
      <c r="BF160" s="216">
        <f t="shared" si="35"/>
        <v>0</v>
      </c>
      <c r="BG160" s="216">
        <f t="shared" si="36"/>
        <v>0</v>
      </c>
      <c r="BH160" s="216">
        <f t="shared" si="37"/>
        <v>0</v>
      </c>
      <c r="BI160" s="216">
        <f t="shared" si="38"/>
        <v>0</v>
      </c>
      <c r="BJ160" s="25" t="s">
        <v>83</v>
      </c>
      <c r="BK160" s="216">
        <f t="shared" si="39"/>
        <v>0</v>
      </c>
      <c r="BL160" s="25" t="s">
        <v>309</v>
      </c>
      <c r="BM160" s="25" t="s">
        <v>2812</v>
      </c>
    </row>
    <row r="161" spans="2:65" s="1" customFormat="1" ht="22.5" customHeight="1">
      <c r="B161" s="42"/>
      <c r="C161" s="268" t="s">
        <v>568</v>
      </c>
      <c r="D161" s="268" t="s">
        <v>429</v>
      </c>
      <c r="E161" s="269" t="s">
        <v>1615</v>
      </c>
      <c r="F161" s="270" t="s">
        <v>1616</v>
      </c>
      <c r="G161" s="271" t="s">
        <v>275</v>
      </c>
      <c r="H161" s="272">
        <v>68</v>
      </c>
      <c r="I161" s="273"/>
      <c r="J161" s="274">
        <f t="shared" si="30"/>
        <v>0</v>
      </c>
      <c r="K161" s="270" t="s">
        <v>21</v>
      </c>
      <c r="L161" s="275"/>
      <c r="M161" s="276" t="s">
        <v>21</v>
      </c>
      <c r="N161" s="277" t="s">
        <v>47</v>
      </c>
      <c r="O161" s="43"/>
      <c r="P161" s="214">
        <f t="shared" si="31"/>
        <v>0</v>
      </c>
      <c r="Q161" s="214">
        <v>0</v>
      </c>
      <c r="R161" s="214">
        <f t="shared" si="32"/>
        <v>0</v>
      </c>
      <c r="S161" s="214">
        <v>0</v>
      </c>
      <c r="T161" s="215">
        <f t="shared" si="33"/>
        <v>0</v>
      </c>
      <c r="AR161" s="25" t="s">
        <v>424</v>
      </c>
      <c r="AT161" s="25" t="s">
        <v>429</v>
      </c>
      <c r="AU161" s="25" t="s">
        <v>85</v>
      </c>
      <c r="AY161" s="25" t="s">
        <v>211</v>
      </c>
      <c r="BE161" s="216">
        <f t="shared" si="34"/>
        <v>0</v>
      </c>
      <c r="BF161" s="216">
        <f t="shared" si="35"/>
        <v>0</v>
      </c>
      <c r="BG161" s="216">
        <f t="shared" si="36"/>
        <v>0</v>
      </c>
      <c r="BH161" s="216">
        <f t="shared" si="37"/>
        <v>0</v>
      </c>
      <c r="BI161" s="216">
        <f t="shared" si="38"/>
        <v>0</v>
      </c>
      <c r="BJ161" s="25" t="s">
        <v>83</v>
      </c>
      <c r="BK161" s="216">
        <f t="shared" si="39"/>
        <v>0</v>
      </c>
      <c r="BL161" s="25" t="s">
        <v>309</v>
      </c>
      <c r="BM161" s="25" t="s">
        <v>2813</v>
      </c>
    </row>
    <row r="162" spans="2:65" s="1" customFormat="1" ht="22.5" customHeight="1">
      <c r="B162" s="42"/>
      <c r="C162" s="268" t="s">
        <v>572</v>
      </c>
      <c r="D162" s="268" t="s">
        <v>429</v>
      </c>
      <c r="E162" s="269" t="s">
        <v>1618</v>
      </c>
      <c r="F162" s="270" t="s">
        <v>1619</v>
      </c>
      <c r="G162" s="271" t="s">
        <v>275</v>
      </c>
      <c r="H162" s="272">
        <v>70</v>
      </c>
      <c r="I162" s="273"/>
      <c r="J162" s="274">
        <f t="shared" si="30"/>
        <v>0</v>
      </c>
      <c r="K162" s="270" t="s">
        <v>21</v>
      </c>
      <c r="L162" s="275"/>
      <c r="M162" s="276" t="s">
        <v>21</v>
      </c>
      <c r="N162" s="277" t="s">
        <v>47</v>
      </c>
      <c r="O162" s="43"/>
      <c r="P162" s="214">
        <f t="shared" si="31"/>
        <v>0</v>
      </c>
      <c r="Q162" s="214">
        <v>0</v>
      </c>
      <c r="R162" s="214">
        <f t="shared" si="32"/>
        <v>0</v>
      </c>
      <c r="S162" s="214">
        <v>0</v>
      </c>
      <c r="T162" s="215">
        <f t="shared" si="33"/>
        <v>0</v>
      </c>
      <c r="AR162" s="25" t="s">
        <v>424</v>
      </c>
      <c r="AT162" s="25" t="s">
        <v>429</v>
      </c>
      <c r="AU162" s="25" t="s">
        <v>85</v>
      </c>
      <c r="AY162" s="25" t="s">
        <v>211</v>
      </c>
      <c r="BE162" s="216">
        <f t="shared" si="34"/>
        <v>0</v>
      </c>
      <c r="BF162" s="216">
        <f t="shared" si="35"/>
        <v>0</v>
      </c>
      <c r="BG162" s="216">
        <f t="shared" si="36"/>
        <v>0</v>
      </c>
      <c r="BH162" s="216">
        <f t="shared" si="37"/>
        <v>0</v>
      </c>
      <c r="BI162" s="216">
        <f t="shared" si="38"/>
        <v>0</v>
      </c>
      <c r="BJ162" s="25" t="s">
        <v>83</v>
      </c>
      <c r="BK162" s="216">
        <f t="shared" si="39"/>
        <v>0</v>
      </c>
      <c r="BL162" s="25" t="s">
        <v>309</v>
      </c>
      <c r="BM162" s="25" t="s">
        <v>2814</v>
      </c>
    </row>
    <row r="163" spans="2:65" s="1" customFormat="1" ht="22.5" customHeight="1">
      <c r="B163" s="42"/>
      <c r="C163" s="268" t="s">
        <v>576</v>
      </c>
      <c r="D163" s="268" t="s">
        <v>429</v>
      </c>
      <c r="E163" s="269" t="s">
        <v>1621</v>
      </c>
      <c r="F163" s="270" t="s">
        <v>1622</v>
      </c>
      <c r="G163" s="271" t="s">
        <v>275</v>
      </c>
      <c r="H163" s="272">
        <v>30</v>
      </c>
      <c r="I163" s="273"/>
      <c r="J163" s="274">
        <f t="shared" si="30"/>
        <v>0</v>
      </c>
      <c r="K163" s="270" t="s">
        <v>21</v>
      </c>
      <c r="L163" s="275"/>
      <c r="M163" s="276" t="s">
        <v>21</v>
      </c>
      <c r="N163" s="277" t="s">
        <v>47</v>
      </c>
      <c r="O163" s="43"/>
      <c r="P163" s="214">
        <f t="shared" si="31"/>
        <v>0</v>
      </c>
      <c r="Q163" s="214">
        <v>0</v>
      </c>
      <c r="R163" s="214">
        <f t="shared" si="32"/>
        <v>0</v>
      </c>
      <c r="S163" s="214">
        <v>0</v>
      </c>
      <c r="T163" s="215">
        <f t="shared" si="33"/>
        <v>0</v>
      </c>
      <c r="AR163" s="25" t="s">
        <v>424</v>
      </c>
      <c r="AT163" s="25" t="s">
        <v>429</v>
      </c>
      <c r="AU163" s="25" t="s">
        <v>85</v>
      </c>
      <c r="AY163" s="25" t="s">
        <v>211</v>
      </c>
      <c r="BE163" s="216">
        <f t="shared" si="34"/>
        <v>0</v>
      </c>
      <c r="BF163" s="216">
        <f t="shared" si="35"/>
        <v>0</v>
      </c>
      <c r="BG163" s="216">
        <f t="shared" si="36"/>
        <v>0</v>
      </c>
      <c r="BH163" s="216">
        <f t="shared" si="37"/>
        <v>0</v>
      </c>
      <c r="BI163" s="216">
        <f t="shared" si="38"/>
        <v>0</v>
      </c>
      <c r="BJ163" s="25" t="s">
        <v>83</v>
      </c>
      <c r="BK163" s="216">
        <f t="shared" si="39"/>
        <v>0</v>
      </c>
      <c r="BL163" s="25" t="s">
        <v>309</v>
      </c>
      <c r="BM163" s="25" t="s">
        <v>2815</v>
      </c>
    </row>
    <row r="164" spans="2:65" s="1" customFormat="1" ht="22.5" customHeight="1">
      <c r="B164" s="42"/>
      <c r="C164" s="268" t="s">
        <v>582</v>
      </c>
      <c r="D164" s="268" t="s">
        <v>429</v>
      </c>
      <c r="E164" s="269" t="s">
        <v>1627</v>
      </c>
      <c r="F164" s="270" t="s">
        <v>1628</v>
      </c>
      <c r="G164" s="271" t="s">
        <v>275</v>
      </c>
      <c r="H164" s="272">
        <v>1</v>
      </c>
      <c r="I164" s="273"/>
      <c r="J164" s="274">
        <f t="shared" si="30"/>
        <v>0</v>
      </c>
      <c r="K164" s="270" t="s">
        <v>21</v>
      </c>
      <c r="L164" s="275"/>
      <c r="M164" s="276" t="s">
        <v>21</v>
      </c>
      <c r="N164" s="277" t="s">
        <v>47</v>
      </c>
      <c r="O164" s="43"/>
      <c r="P164" s="214">
        <f t="shared" si="31"/>
        <v>0</v>
      </c>
      <c r="Q164" s="214">
        <v>0</v>
      </c>
      <c r="R164" s="214">
        <f t="shared" si="32"/>
        <v>0</v>
      </c>
      <c r="S164" s="214">
        <v>0</v>
      </c>
      <c r="T164" s="215">
        <f t="shared" si="33"/>
        <v>0</v>
      </c>
      <c r="AR164" s="25" t="s">
        <v>424</v>
      </c>
      <c r="AT164" s="25" t="s">
        <v>429</v>
      </c>
      <c r="AU164" s="25" t="s">
        <v>85</v>
      </c>
      <c r="AY164" s="25" t="s">
        <v>211</v>
      </c>
      <c r="BE164" s="216">
        <f t="shared" si="34"/>
        <v>0</v>
      </c>
      <c r="BF164" s="216">
        <f t="shared" si="35"/>
        <v>0</v>
      </c>
      <c r="BG164" s="216">
        <f t="shared" si="36"/>
        <v>0</v>
      </c>
      <c r="BH164" s="216">
        <f t="shared" si="37"/>
        <v>0</v>
      </c>
      <c r="BI164" s="216">
        <f t="shared" si="38"/>
        <v>0</v>
      </c>
      <c r="BJ164" s="25" t="s">
        <v>83</v>
      </c>
      <c r="BK164" s="216">
        <f t="shared" si="39"/>
        <v>0</v>
      </c>
      <c r="BL164" s="25" t="s">
        <v>309</v>
      </c>
      <c r="BM164" s="25" t="s">
        <v>2816</v>
      </c>
    </row>
    <row r="165" spans="2:65" s="1" customFormat="1" ht="22.5" customHeight="1">
      <c r="B165" s="42"/>
      <c r="C165" s="268" t="s">
        <v>586</v>
      </c>
      <c r="D165" s="268" t="s">
        <v>429</v>
      </c>
      <c r="E165" s="269" t="s">
        <v>1630</v>
      </c>
      <c r="F165" s="270" t="s">
        <v>1631</v>
      </c>
      <c r="G165" s="271" t="s">
        <v>275</v>
      </c>
      <c r="H165" s="272">
        <v>420</v>
      </c>
      <c r="I165" s="273"/>
      <c r="J165" s="274">
        <f t="shared" si="30"/>
        <v>0</v>
      </c>
      <c r="K165" s="270" t="s">
        <v>21</v>
      </c>
      <c r="L165" s="275"/>
      <c r="M165" s="276" t="s">
        <v>21</v>
      </c>
      <c r="N165" s="277" t="s">
        <v>47</v>
      </c>
      <c r="O165" s="43"/>
      <c r="P165" s="214">
        <f t="shared" si="31"/>
        <v>0</v>
      </c>
      <c r="Q165" s="214">
        <v>0</v>
      </c>
      <c r="R165" s="214">
        <f t="shared" si="32"/>
        <v>0</v>
      </c>
      <c r="S165" s="214">
        <v>0</v>
      </c>
      <c r="T165" s="215">
        <f t="shared" si="33"/>
        <v>0</v>
      </c>
      <c r="AR165" s="25" t="s">
        <v>424</v>
      </c>
      <c r="AT165" s="25" t="s">
        <v>429</v>
      </c>
      <c r="AU165" s="25" t="s">
        <v>85</v>
      </c>
      <c r="AY165" s="25" t="s">
        <v>211</v>
      </c>
      <c r="BE165" s="216">
        <f t="shared" si="34"/>
        <v>0</v>
      </c>
      <c r="BF165" s="216">
        <f t="shared" si="35"/>
        <v>0</v>
      </c>
      <c r="BG165" s="216">
        <f t="shared" si="36"/>
        <v>0</v>
      </c>
      <c r="BH165" s="216">
        <f t="shared" si="37"/>
        <v>0</v>
      </c>
      <c r="BI165" s="216">
        <f t="shared" si="38"/>
        <v>0</v>
      </c>
      <c r="BJ165" s="25" t="s">
        <v>83</v>
      </c>
      <c r="BK165" s="216">
        <f t="shared" si="39"/>
        <v>0</v>
      </c>
      <c r="BL165" s="25" t="s">
        <v>309</v>
      </c>
      <c r="BM165" s="25" t="s">
        <v>2817</v>
      </c>
    </row>
    <row r="166" spans="2:65" s="1" customFormat="1" ht="22.5" customHeight="1">
      <c r="B166" s="42"/>
      <c r="C166" s="268" t="s">
        <v>590</v>
      </c>
      <c r="D166" s="268" t="s">
        <v>429</v>
      </c>
      <c r="E166" s="269" t="s">
        <v>1633</v>
      </c>
      <c r="F166" s="270" t="s">
        <v>1634</v>
      </c>
      <c r="G166" s="271" t="s">
        <v>275</v>
      </c>
      <c r="H166" s="272">
        <v>120</v>
      </c>
      <c r="I166" s="273"/>
      <c r="J166" s="274">
        <f t="shared" si="30"/>
        <v>0</v>
      </c>
      <c r="K166" s="270" t="s">
        <v>21</v>
      </c>
      <c r="L166" s="275"/>
      <c r="M166" s="276" t="s">
        <v>21</v>
      </c>
      <c r="N166" s="277" t="s">
        <v>47</v>
      </c>
      <c r="O166" s="43"/>
      <c r="P166" s="214">
        <f t="shared" si="31"/>
        <v>0</v>
      </c>
      <c r="Q166" s="214">
        <v>0</v>
      </c>
      <c r="R166" s="214">
        <f t="shared" si="32"/>
        <v>0</v>
      </c>
      <c r="S166" s="214">
        <v>0</v>
      </c>
      <c r="T166" s="215">
        <f t="shared" si="33"/>
        <v>0</v>
      </c>
      <c r="AR166" s="25" t="s">
        <v>424</v>
      </c>
      <c r="AT166" s="25" t="s">
        <v>429</v>
      </c>
      <c r="AU166" s="25" t="s">
        <v>85</v>
      </c>
      <c r="AY166" s="25" t="s">
        <v>211</v>
      </c>
      <c r="BE166" s="216">
        <f t="shared" si="34"/>
        <v>0</v>
      </c>
      <c r="BF166" s="216">
        <f t="shared" si="35"/>
        <v>0</v>
      </c>
      <c r="BG166" s="216">
        <f t="shared" si="36"/>
        <v>0</v>
      </c>
      <c r="BH166" s="216">
        <f t="shared" si="37"/>
        <v>0</v>
      </c>
      <c r="BI166" s="216">
        <f t="shared" si="38"/>
        <v>0</v>
      </c>
      <c r="BJ166" s="25" t="s">
        <v>83</v>
      </c>
      <c r="BK166" s="216">
        <f t="shared" si="39"/>
        <v>0</v>
      </c>
      <c r="BL166" s="25" t="s">
        <v>309</v>
      </c>
      <c r="BM166" s="25" t="s">
        <v>2818</v>
      </c>
    </row>
    <row r="167" spans="2:65" s="1" customFormat="1" ht="22.5" customHeight="1">
      <c r="B167" s="42"/>
      <c r="C167" s="268" t="s">
        <v>594</v>
      </c>
      <c r="D167" s="268" t="s">
        <v>429</v>
      </c>
      <c r="E167" s="269" t="s">
        <v>1636</v>
      </c>
      <c r="F167" s="270" t="s">
        <v>1637</v>
      </c>
      <c r="G167" s="271" t="s">
        <v>275</v>
      </c>
      <c r="H167" s="272">
        <v>80</v>
      </c>
      <c r="I167" s="273"/>
      <c r="J167" s="274">
        <f t="shared" si="30"/>
        <v>0</v>
      </c>
      <c r="K167" s="270" t="s">
        <v>21</v>
      </c>
      <c r="L167" s="275"/>
      <c r="M167" s="276" t="s">
        <v>21</v>
      </c>
      <c r="N167" s="277" t="s">
        <v>47</v>
      </c>
      <c r="O167" s="43"/>
      <c r="P167" s="214">
        <f t="shared" si="31"/>
        <v>0</v>
      </c>
      <c r="Q167" s="214">
        <v>0</v>
      </c>
      <c r="R167" s="214">
        <f t="shared" si="32"/>
        <v>0</v>
      </c>
      <c r="S167" s="214">
        <v>0</v>
      </c>
      <c r="T167" s="215">
        <f t="shared" si="33"/>
        <v>0</v>
      </c>
      <c r="AR167" s="25" t="s">
        <v>424</v>
      </c>
      <c r="AT167" s="25" t="s">
        <v>429</v>
      </c>
      <c r="AU167" s="25" t="s">
        <v>85</v>
      </c>
      <c r="AY167" s="25" t="s">
        <v>211</v>
      </c>
      <c r="BE167" s="216">
        <f t="shared" si="34"/>
        <v>0</v>
      </c>
      <c r="BF167" s="216">
        <f t="shared" si="35"/>
        <v>0</v>
      </c>
      <c r="BG167" s="216">
        <f t="shared" si="36"/>
        <v>0</v>
      </c>
      <c r="BH167" s="216">
        <f t="shared" si="37"/>
        <v>0</v>
      </c>
      <c r="BI167" s="216">
        <f t="shared" si="38"/>
        <v>0</v>
      </c>
      <c r="BJ167" s="25" t="s">
        <v>83</v>
      </c>
      <c r="BK167" s="216">
        <f t="shared" si="39"/>
        <v>0</v>
      </c>
      <c r="BL167" s="25" t="s">
        <v>309</v>
      </c>
      <c r="BM167" s="25" t="s">
        <v>2819</v>
      </c>
    </row>
    <row r="168" spans="2:65" s="1" customFormat="1" ht="22.5" customHeight="1">
      <c r="B168" s="42"/>
      <c r="C168" s="268" t="s">
        <v>598</v>
      </c>
      <c r="D168" s="268" t="s">
        <v>429</v>
      </c>
      <c r="E168" s="269" t="s">
        <v>1639</v>
      </c>
      <c r="F168" s="270" t="s">
        <v>2820</v>
      </c>
      <c r="G168" s="271" t="s">
        <v>611</v>
      </c>
      <c r="H168" s="272">
        <v>80</v>
      </c>
      <c r="I168" s="273"/>
      <c r="J168" s="274">
        <f t="shared" si="30"/>
        <v>0</v>
      </c>
      <c r="K168" s="270" t="s">
        <v>21</v>
      </c>
      <c r="L168" s="275"/>
      <c r="M168" s="276" t="s">
        <v>21</v>
      </c>
      <c r="N168" s="277" t="s">
        <v>47</v>
      </c>
      <c r="O168" s="43"/>
      <c r="P168" s="214">
        <f t="shared" si="31"/>
        <v>0</v>
      </c>
      <c r="Q168" s="214">
        <v>0</v>
      </c>
      <c r="R168" s="214">
        <f t="shared" si="32"/>
        <v>0</v>
      </c>
      <c r="S168" s="214">
        <v>0</v>
      </c>
      <c r="T168" s="215">
        <f t="shared" si="33"/>
        <v>0</v>
      </c>
      <c r="AR168" s="25" t="s">
        <v>424</v>
      </c>
      <c r="AT168" s="25" t="s">
        <v>429</v>
      </c>
      <c r="AU168" s="25" t="s">
        <v>85</v>
      </c>
      <c r="AY168" s="25" t="s">
        <v>211</v>
      </c>
      <c r="BE168" s="216">
        <f t="shared" si="34"/>
        <v>0</v>
      </c>
      <c r="BF168" s="216">
        <f t="shared" si="35"/>
        <v>0</v>
      </c>
      <c r="BG168" s="216">
        <f t="shared" si="36"/>
        <v>0</v>
      </c>
      <c r="BH168" s="216">
        <f t="shared" si="37"/>
        <v>0</v>
      </c>
      <c r="BI168" s="216">
        <f t="shared" si="38"/>
        <v>0</v>
      </c>
      <c r="BJ168" s="25" t="s">
        <v>83</v>
      </c>
      <c r="BK168" s="216">
        <f t="shared" si="39"/>
        <v>0</v>
      </c>
      <c r="BL168" s="25" t="s">
        <v>309</v>
      </c>
      <c r="BM168" s="25" t="s">
        <v>2821</v>
      </c>
    </row>
    <row r="169" spans="2:65" s="1" customFormat="1" ht="22.5" customHeight="1">
      <c r="B169" s="42"/>
      <c r="C169" s="268" t="s">
        <v>602</v>
      </c>
      <c r="D169" s="268" t="s">
        <v>429</v>
      </c>
      <c r="E169" s="269" t="s">
        <v>1642</v>
      </c>
      <c r="F169" s="270" t="s">
        <v>1643</v>
      </c>
      <c r="G169" s="271" t="s">
        <v>611</v>
      </c>
      <c r="H169" s="272">
        <v>100</v>
      </c>
      <c r="I169" s="273"/>
      <c r="J169" s="274">
        <f t="shared" si="30"/>
        <v>0</v>
      </c>
      <c r="K169" s="270" t="s">
        <v>21</v>
      </c>
      <c r="L169" s="275"/>
      <c r="M169" s="276" t="s">
        <v>21</v>
      </c>
      <c r="N169" s="277" t="s">
        <v>47</v>
      </c>
      <c r="O169" s="43"/>
      <c r="P169" s="214">
        <f t="shared" si="31"/>
        <v>0</v>
      </c>
      <c r="Q169" s="214">
        <v>0</v>
      </c>
      <c r="R169" s="214">
        <f t="shared" si="32"/>
        <v>0</v>
      </c>
      <c r="S169" s="214">
        <v>0</v>
      </c>
      <c r="T169" s="215">
        <f t="shared" si="33"/>
        <v>0</v>
      </c>
      <c r="AR169" s="25" t="s">
        <v>424</v>
      </c>
      <c r="AT169" s="25" t="s">
        <v>429</v>
      </c>
      <c r="AU169" s="25" t="s">
        <v>85</v>
      </c>
      <c r="AY169" s="25" t="s">
        <v>211</v>
      </c>
      <c r="BE169" s="216">
        <f t="shared" si="34"/>
        <v>0</v>
      </c>
      <c r="BF169" s="216">
        <f t="shared" si="35"/>
        <v>0</v>
      </c>
      <c r="BG169" s="216">
        <f t="shared" si="36"/>
        <v>0</v>
      </c>
      <c r="BH169" s="216">
        <f t="shared" si="37"/>
        <v>0</v>
      </c>
      <c r="BI169" s="216">
        <f t="shared" si="38"/>
        <v>0</v>
      </c>
      <c r="BJ169" s="25" t="s">
        <v>83</v>
      </c>
      <c r="BK169" s="216">
        <f t="shared" si="39"/>
        <v>0</v>
      </c>
      <c r="BL169" s="25" t="s">
        <v>309</v>
      </c>
      <c r="BM169" s="25" t="s">
        <v>2822</v>
      </c>
    </row>
    <row r="170" spans="2:65" s="1" customFormat="1" ht="22.5" customHeight="1">
      <c r="B170" s="42"/>
      <c r="C170" s="268" t="s">
        <v>608</v>
      </c>
      <c r="D170" s="268" t="s">
        <v>429</v>
      </c>
      <c r="E170" s="269" t="s">
        <v>1645</v>
      </c>
      <c r="F170" s="270" t="s">
        <v>1646</v>
      </c>
      <c r="G170" s="271" t="s">
        <v>611</v>
      </c>
      <c r="H170" s="272">
        <v>65</v>
      </c>
      <c r="I170" s="273"/>
      <c r="J170" s="274">
        <f t="shared" si="30"/>
        <v>0</v>
      </c>
      <c r="K170" s="270" t="s">
        <v>21</v>
      </c>
      <c r="L170" s="275"/>
      <c r="M170" s="276" t="s">
        <v>21</v>
      </c>
      <c r="N170" s="277" t="s">
        <v>47</v>
      </c>
      <c r="O170" s="43"/>
      <c r="P170" s="214">
        <f t="shared" si="31"/>
        <v>0</v>
      </c>
      <c r="Q170" s="214">
        <v>0</v>
      </c>
      <c r="R170" s="214">
        <f t="shared" si="32"/>
        <v>0</v>
      </c>
      <c r="S170" s="214">
        <v>0</v>
      </c>
      <c r="T170" s="215">
        <f t="shared" si="33"/>
        <v>0</v>
      </c>
      <c r="AR170" s="25" t="s">
        <v>424</v>
      </c>
      <c r="AT170" s="25" t="s">
        <v>429</v>
      </c>
      <c r="AU170" s="25" t="s">
        <v>85</v>
      </c>
      <c r="AY170" s="25" t="s">
        <v>211</v>
      </c>
      <c r="BE170" s="216">
        <f t="shared" si="34"/>
        <v>0</v>
      </c>
      <c r="BF170" s="216">
        <f t="shared" si="35"/>
        <v>0</v>
      </c>
      <c r="BG170" s="216">
        <f t="shared" si="36"/>
        <v>0</v>
      </c>
      <c r="BH170" s="216">
        <f t="shared" si="37"/>
        <v>0</v>
      </c>
      <c r="BI170" s="216">
        <f t="shared" si="38"/>
        <v>0</v>
      </c>
      <c r="BJ170" s="25" t="s">
        <v>83</v>
      </c>
      <c r="BK170" s="216">
        <f t="shared" si="39"/>
        <v>0</v>
      </c>
      <c r="BL170" s="25" t="s">
        <v>309</v>
      </c>
      <c r="BM170" s="25" t="s">
        <v>2823</v>
      </c>
    </row>
    <row r="171" spans="2:65" s="1" customFormat="1" ht="22.5" customHeight="1">
      <c r="B171" s="42"/>
      <c r="C171" s="268" t="s">
        <v>614</v>
      </c>
      <c r="D171" s="268" t="s">
        <v>429</v>
      </c>
      <c r="E171" s="269" t="s">
        <v>1648</v>
      </c>
      <c r="F171" s="270" t="s">
        <v>1649</v>
      </c>
      <c r="G171" s="271" t="s">
        <v>553</v>
      </c>
      <c r="H171" s="272">
        <v>1</v>
      </c>
      <c r="I171" s="273"/>
      <c r="J171" s="274">
        <f t="shared" si="30"/>
        <v>0</v>
      </c>
      <c r="K171" s="270" t="s">
        <v>21</v>
      </c>
      <c r="L171" s="275"/>
      <c r="M171" s="276" t="s">
        <v>21</v>
      </c>
      <c r="N171" s="277" t="s">
        <v>47</v>
      </c>
      <c r="O171" s="43"/>
      <c r="P171" s="214">
        <f t="shared" si="31"/>
        <v>0</v>
      </c>
      <c r="Q171" s="214">
        <v>0</v>
      </c>
      <c r="R171" s="214">
        <f t="shared" si="32"/>
        <v>0</v>
      </c>
      <c r="S171" s="214">
        <v>0</v>
      </c>
      <c r="T171" s="215">
        <f t="shared" si="33"/>
        <v>0</v>
      </c>
      <c r="AR171" s="25" t="s">
        <v>424</v>
      </c>
      <c r="AT171" s="25" t="s">
        <v>429</v>
      </c>
      <c r="AU171" s="25" t="s">
        <v>85</v>
      </c>
      <c r="AY171" s="25" t="s">
        <v>211</v>
      </c>
      <c r="BE171" s="216">
        <f t="shared" si="34"/>
        <v>0</v>
      </c>
      <c r="BF171" s="216">
        <f t="shared" si="35"/>
        <v>0</v>
      </c>
      <c r="BG171" s="216">
        <f t="shared" si="36"/>
        <v>0</v>
      </c>
      <c r="BH171" s="216">
        <f t="shared" si="37"/>
        <v>0</v>
      </c>
      <c r="BI171" s="216">
        <f t="shared" si="38"/>
        <v>0</v>
      </c>
      <c r="BJ171" s="25" t="s">
        <v>83</v>
      </c>
      <c r="BK171" s="216">
        <f t="shared" si="39"/>
        <v>0</v>
      </c>
      <c r="BL171" s="25" t="s">
        <v>309</v>
      </c>
      <c r="BM171" s="25" t="s">
        <v>2824</v>
      </c>
    </row>
    <row r="172" spans="2:65" s="1" customFormat="1" ht="22.5" customHeight="1">
      <c r="B172" s="42"/>
      <c r="C172" s="268" t="s">
        <v>619</v>
      </c>
      <c r="D172" s="268" t="s">
        <v>429</v>
      </c>
      <c r="E172" s="269" t="s">
        <v>1651</v>
      </c>
      <c r="F172" s="270" t="s">
        <v>1652</v>
      </c>
      <c r="G172" s="271" t="s">
        <v>611</v>
      </c>
      <c r="H172" s="272">
        <v>10</v>
      </c>
      <c r="I172" s="273"/>
      <c r="J172" s="274">
        <f t="shared" si="30"/>
        <v>0</v>
      </c>
      <c r="K172" s="270" t="s">
        <v>21</v>
      </c>
      <c r="L172" s="275"/>
      <c r="M172" s="276" t="s">
        <v>21</v>
      </c>
      <c r="N172" s="277" t="s">
        <v>47</v>
      </c>
      <c r="O172" s="43"/>
      <c r="P172" s="214">
        <f t="shared" si="31"/>
        <v>0</v>
      </c>
      <c r="Q172" s="214">
        <v>0</v>
      </c>
      <c r="R172" s="214">
        <f t="shared" si="32"/>
        <v>0</v>
      </c>
      <c r="S172" s="214">
        <v>0</v>
      </c>
      <c r="T172" s="215">
        <f t="shared" si="33"/>
        <v>0</v>
      </c>
      <c r="AR172" s="25" t="s">
        <v>424</v>
      </c>
      <c r="AT172" s="25" t="s">
        <v>429</v>
      </c>
      <c r="AU172" s="25" t="s">
        <v>85</v>
      </c>
      <c r="AY172" s="25" t="s">
        <v>211</v>
      </c>
      <c r="BE172" s="216">
        <f t="shared" si="34"/>
        <v>0</v>
      </c>
      <c r="BF172" s="216">
        <f t="shared" si="35"/>
        <v>0</v>
      </c>
      <c r="BG172" s="216">
        <f t="shared" si="36"/>
        <v>0</v>
      </c>
      <c r="BH172" s="216">
        <f t="shared" si="37"/>
        <v>0</v>
      </c>
      <c r="BI172" s="216">
        <f t="shared" si="38"/>
        <v>0</v>
      </c>
      <c r="BJ172" s="25" t="s">
        <v>83</v>
      </c>
      <c r="BK172" s="216">
        <f t="shared" si="39"/>
        <v>0</v>
      </c>
      <c r="BL172" s="25" t="s">
        <v>309</v>
      </c>
      <c r="BM172" s="25" t="s">
        <v>2825</v>
      </c>
    </row>
    <row r="173" spans="2:65" s="1" customFormat="1" ht="22.5" customHeight="1">
      <c r="B173" s="42"/>
      <c r="C173" s="268" t="s">
        <v>625</v>
      </c>
      <c r="D173" s="268" t="s">
        <v>429</v>
      </c>
      <c r="E173" s="269" t="s">
        <v>1654</v>
      </c>
      <c r="F173" s="270" t="s">
        <v>1655</v>
      </c>
      <c r="G173" s="271" t="s">
        <v>611</v>
      </c>
      <c r="H173" s="272">
        <v>240</v>
      </c>
      <c r="I173" s="273"/>
      <c r="J173" s="274">
        <f t="shared" si="30"/>
        <v>0</v>
      </c>
      <c r="K173" s="270" t="s">
        <v>21</v>
      </c>
      <c r="L173" s="275"/>
      <c r="M173" s="276" t="s">
        <v>21</v>
      </c>
      <c r="N173" s="277" t="s">
        <v>47</v>
      </c>
      <c r="O173" s="43"/>
      <c r="P173" s="214">
        <f t="shared" si="31"/>
        <v>0</v>
      </c>
      <c r="Q173" s="214">
        <v>0</v>
      </c>
      <c r="R173" s="214">
        <f t="shared" si="32"/>
        <v>0</v>
      </c>
      <c r="S173" s="214">
        <v>0</v>
      </c>
      <c r="T173" s="215">
        <f t="shared" si="33"/>
        <v>0</v>
      </c>
      <c r="AR173" s="25" t="s">
        <v>424</v>
      </c>
      <c r="AT173" s="25" t="s">
        <v>429</v>
      </c>
      <c r="AU173" s="25" t="s">
        <v>85</v>
      </c>
      <c r="AY173" s="25" t="s">
        <v>211</v>
      </c>
      <c r="BE173" s="216">
        <f t="shared" si="34"/>
        <v>0</v>
      </c>
      <c r="BF173" s="216">
        <f t="shared" si="35"/>
        <v>0</v>
      </c>
      <c r="BG173" s="216">
        <f t="shared" si="36"/>
        <v>0</v>
      </c>
      <c r="BH173" s="216">
        <f t="shared" si="37"/>
        <v>0</v>
      </c>
      <c r="BI173" s="216">
        <f t="shared" si="38"/>
        <v>0</v>
      </c>
      <c r="BJ173" s="25" t="s">
        <v>83</v>
      </c>
      <c r="BK173" s="216">
        <f t="shared" si="39"/>
        <v>0</v>
      </c>
      <c r="BL173" s="25" t="s">
        <v>309</v>
      </c>
      <c r="BM173" s="25" t="s">
        <v>2826</v>
      </c>
    </row>
    <row r="174" spans="2:65" s="1" customFormat="1" ht="22.5" customHeight="1">
      <c r="B174" s="42"/>
      <c r="C174" s="268" t="s">
        <v>636</v>
      </c>
      <c r="D174" s="268" t="s">
        <v>429</v>
      </c>
      <c r="E174" s="269" t="s">
        <v>2827</v>
      </c>
      <c r="F174" s="270" t="s">
        <v>2828</v>
      </c>
      <c r="G174" s="271" t="s">
        <v>611</v>
      </c>
      <c r="H174" s="272">
        <v>20</v>
      </c>
      <c r="I174" s="273"/>
      <c r="J174" s="274">
        <f t="shared" si="30"/>
        <v>0</v>
      </c>
      <c r="K174" s="270" t="s">
        <v>21</v>
      </c>
      <c r="L174" s="275"/>
      <c r="M174" s="276" t="s">
        <v>21</v>
      </c>
      <c r="N174" s="277" t="s">
        <v>47</v>
      </c>
      <c r="O174" s="43"/>
      <c r="P174" s="214">
        <f t="shared" si="31"/>
        <v>0</v>
      </c>
      <c r="Q174" s="214">
        <v>0</v>
      </c>
      <c r="R174" s="214">
        <f t="shared" si="32"/>
        <v>0</v>
      </c>
      <c r="S174" s="214">
        <v>0</v>
      </c>
      <c r="T174" s="215">
        <f t="shared" si="33"/>
        <v>0</v>
      </c>
      <c r="AR174" s="25" t="s">
        <v>424</v>
      </c>
      <c r="AT174" s="25" t="s">
        <v>429</v>
      </c>
      <c r="AU174" s="25" t="s">
        <v>85</v>
      </c>
      <c r="AY174" s="25" t="s">
        <v>211</v>
      </c>
      <c r="BE174" s="216">
        <f t="shared" si="34"/>
        <v>0</v>
      </c>
      <c r="BF174" s="216">
        <f t="shared" si="35"/>
        <v>0</v>
      </c>
      <c r="BG174" s="216">
        <f t="shared" si="36"/>
        <v>0</v>
      </c>
      <c r="BH174" s="216">
        <f t="shared" si="37"/>
        <v>0</v>
      </c>
      <c r="BI174" s="216">
        <f t="shared" si="38"/>
        <v>0</v>
      </c>
      <c r="BJ174" s="25" t="s">
        <v>83</v>
      </c>
      <c r="BK174" s="216">
        <f t="shared" si="39"/>
        <v>0</v>
      </c>
      <c r="BL174" s="25" t="s">
        <v>309</v>
      </c>
      <c r="BM174" s="25" t="s">
        <v>2829</v>
      </c>
    </row>
    <row r="175" spans="2:65" s="1" customFormat="1" ht="22.5" customHeight="1">
      <c r="B175" s="42"/>
      <c r="C175" s="268" t="s">
        <v>642</v>
      </c>
      <c r="D175" s="268" t="s">
        <v>429</v>
      </c>
      <c r="E175" s="269" t="s">
        <v>2830</v>
      </c>
      <c r="F175" s="270" t="s">
        <v>2831</v>
      </c>
      <c r="G175" s="271" t="s">
        <v>611</v>
      </c>
      <c r="H175" s="272">
        <v>6</v>
      </c>
      <c r="I175" s="273"/>
      <c r="J175" s="274">
        <f t="shared" si="30"/>
        <v>0</v>
      </c>
      <c r="K175" s="270" t="s">
        <v>21</v>
      </c>
      <c r="L175" s="275"/>
      <c r="M175" s="276" t="s">
        <v>21</v>
      </c>
      <c r="N175" s="277" t="s">
        <v>47</v>
      </c>
      <c r="O175" s="43"/>
      <c r="P175" s="214">
        <f t="shared" si="31"/>
        <v>0</v>
      </c>
      <c r="Q175" s="214">
        <v>0</v>
      </c>
      <c r="R175" s="214">
        <f t="shared" si="32"/>
        <v>0</v>
      </c>
      <c r="S175" s="214">
        <v>0</v>
      </c>
      <c r="T175" s="215">
        <f t="shared" si="33"/>
        <v>0</v>
      </c>
      <c r="AR175" s="25" t="s">
        <v>424</v>
      </c>
      <c r="AT175" s="25" t="s">
        <v>429</v>
      </c>
      <c r="AU175" s="25" t="s">
        <v>85</v>
      </c>
      <c r="AY175" s="25" t="s">
        <v>211</v>
      </c>
      <c r="BE175" s="216">
        <f t="shared" si="34"/>
        <v>0</v>
      </c>
      <c r="BF175" s="216">
        <f t="shared" si="35"/>
        <v>0</v>
      </c>
      <c r="BG175" s="216">
        <f t="shared" si="36"/>
        <v>0</v>
      </c>
      <c r="BH175" s="216">
        <f t="shared" si="37"/>
        <v>0</v>
      </c>
      <c r="BI175" s="216">
        <f t="shared" si="38"/>
        <v>0</v>
      </c>
      <c r="BJ175" s="25" t="s">
        <v>83</v>
      </c>
      <c r="BK175" s="216">
        <f t="shared" si="39"/>
        <v>0</v>
      </c>
      <c r="BL175" s="25" t="s">
        <v>309</v>
      </c>
      <c r="BM175" s="25" t="s">
        <v>2832</v>
      </c>
    </row>
    <row r="176" spans="2:65" s="1" customFormat="1" ht="22.5" customHeight="1">
      <c r="B176" s="42"/>
      <c r="C176" s="268" t="s">
        <v>677</v>
      </c>
      <c r="D176" s="268" t="s">
        <v>429</v>
      </c>
      <c r="E176" s="269" t="s">
        <v>1657</v>
      </c>
      <c r="F176" s="270" t="s">
        <v>2833</v>
      </c>
      <c r="G176" s="271" t="s">
        <v>611</v>
      </c>
      <c r="H176" s="272">
        <v>15</v>
      </c>
      <c r="I176" s="273"/>
      <c r="J176" s="274">
        <f t="shared" si="30"/>
        <v>0</v>
      </c>
      <c r="K176" s="270" t="s">
        <v>21</v>
      </c>
      <c r="L176" s="275"/>
      <c r="M176" s="276" t="s">
        <v>21</v>
      </c>
      <c r="N176" s="277" t="s">
        <v>47</v>
      </c>
      <c r="O176" s="43"/>
      <c r="P176" s="214">
        <f t="shared" si="31"/>
        <v>0</v>
      </c>
      <c r="Q176" s="214">
        <v>0</v>
      </c>
      <c r="R176" s="214">
        <f t="shared" si="32"/>
        <v>0</v>
      </c>
      <c r="S176" s="214">
        <v>0</v>
      </c>
      <c r="T176" s="215">
        <f t="shared" si="33"/>
        <v>0</v>
      </c>
      <c r="AR176" s="25" t="s">
        <v>424</v>
      </c>
      <c r="AT176" s="25" t="s">
        <v>429</v>
      </c>
      <c r="AU176" s="25" t="s">
        <v>85</v>
      </c>
      <c r="AY176" s="25" t="s">
        <v>211</v>
      </c>
      <c r="BE176" s="216">
        <f t="shared" si="34"/>
        <v>0</v>
      </c>
      <c r="BF176" s="216">
        <f t="shared" si="35"/>
        <v>0</v>
      </c>
      <c r="BG176" s="216">
        <f t="shared" si="36"/>
        <v>0</v>
      </c>
      <c r="BH176" s="216">
        <f t="shared" si="37"/>
        <v>0</v>
      </c>
      <c r="BI176" s="216">
        <f t="shared" si="38"/>
        <v>0</v>
      </c>
      <c r="BJ176" s="25" t="s">
        <v>83</v>
      </c>
      <c r="BK176" s="216">
        <f t="shared" si="39"/>
        <v>0</v>
      </c>
      <c r="BL176" s="25" t="s">
        <v>309</v>
      </c>
      <c r="BM176" s="25" t="s">
        <v>2834</v>
      </c>
    </row>
    <row r="177" spans="2:65" s="1" customFormat="1" ht="22.5" customHeight="1">
      <c r="B177" s="42"/>
      <c r="C177" s="268" t="s">
        <v>681</v>
      </c>
      <c r="D177" s="268" t="s">
        <v>429</v>
      </c>
      <c r="E177" s="269" t="s">
        <v>1660</v>
      </c>
      <c r="F177" s="270" t="s">
        <v>1661</v>
      </c>
      <c r="G177" s="271" t="s">
        <v>611</v>
      </c>
      <c r="H177" s="272">
        <v>820</v>
      </c>
      <c r="I177" s="273"/>
      <c r="J177" s="274">
        <f t="shared" si="30"/>
        <v>0</v>
      </c>
      <c r="K177" s="270" t="s">
        <v>21</v>
      </c>
      <c r="L177" s="275"/>
      <c r="M177" s="276" t="s">
        <v>21</v>
      </c>
      <c r="N177" s="277" t="s">
        <v>47</v>
      </c>
      <c r="O177" s="43"/>
      <c r="P177" s="214">
        <f t="shared" si="31"/>
        <v>0</v>
      </c>
      <c r="Q177" s="214">
        <v>0</v>
      </c>
      <c r="R177" s="214">
        <f t="shared" si="32"/>
        <v>0</v>
      </c>
      <c r="S177" s="214">
        <v>0</v>
      </c>
      <c r="T177" s="215">
        <f t="shared" si="33"/>
        <v>0</v>
      </c>
      <c r="AR177" s="25" t="s">
        <v>424</v>
      </c>
      <c r="AT177" s="25" t="s">
        <v>429</v>
      </c>
      <c r="AU177" s="25" t="s">
        <v>85</v>
      </c>
      <c r="AY177" s="25" t="s">
        <v>211</v>
      </c>
      <c r="BE177" s="216">
        <f t="shared" si="34"/>
        <v>0</v>
      </c>
      <c r="BF177" s="216">
        <f t="shared" si="35"/>
        <v>0</v>
      </c>
      <c r="BG177" s="216">
        <f t="shared" si="36"/>
        <v>0</v>
      </c>
      <c r="BH177" s="216">
        <f t="shared" si="37"/>
        <v>0</v>
      </c>
      <c r="BI177" s="216">
        <f t="shared" si="38"/>
        <v>0</v>
      </c>
      <c r="BJ177" s="25" t="s">
        <v>83</v>
      </c>
      <c r="BK177" s="216">
        <f t="shared" si="39"/>
        <v>0</v>
      </c>
      <c r="BL177" s="25" t="s">
        <v>309</v>
      </c>
      <c r="BM177" s="25" t="s">
        <v>2835</v>
      </c>
    </row>
    <row r="178" spans="2:65" s="1" customFormat="1" ht="22.5" customHeight="1">
      <c r="B178" s="42"/>
      <c r="C178" s="268" t="s">
        <v>685</v>
      </c>
      <c r="D178" s="268" t="s">
        <v>429</v>
      </c>
      <c r="E178" s="269" t="s">
        <v>1663</v>
      </c>
      <c r="F178" s="270" t="s">
        <v>1664</v>
      </c>
      <c r="G178" s="271" t="s">
        <v>611</v>
      </c>
      <c r="H178" s="272">
        <v>420</v>
      </c>
      <c r="I178" s="273"/>
      <c r="J178" s="274">
        <f t="shared" si="30"/>
        <v>0</v>
      </c>
      <c r="K178" s="270" t="s">
        <v>21</v>
      </c>
      <c r="L178" s="275"/>
      <c r="M178" s="276" t="s">
        <v>21</v>
      </c>
      <c r="N178" s="277" t="s">
        <v>47</v>
      </c>
      <c r="O178" s="43"/>
      <c r="P178" s="214">
        <f t="shared" si="31"/>
        <v>0</v>
      </c>
      <c r="Q178" s="214">
        <v>0</v>
      </c>
      <c r="R178" s="214">
        <f t="shared" si="32"/>
        <v>0</v>
      </c>
      <c r="S178" s="214">
        <v>0</v>
      </c>
      <c r="T178" s="215">
        <f t="shared" si="33"/>
        <v>0</v>
      </c>
      <c r="AR178" s="25" t="s">
        <v>424</v>
      </c>
      <c r="AT178" s="25" t="s">
        <v>429</v>
      </c>
      <c r="AU178" s="25" t="s">
        <v>85</v>
      </c>
      <c r="AY178" s="25" t="s">
        <v>211</v>
      </c>
      <c r="BE178" s="216">
        <f t="shared" si="34"/>
        <v>0</v>
      </c>
      <c r="BF178" s="216">
        <f t="shared" si="35"/>
        <v>0</v>
      </c>
      <c r="BG178" s="216">
        <f t="shared" si="36"/>
        <v>0</v>
      </c>
      <c r="BH178" s="216">
        <f t="shared" si="37"/>
        <v>0</v>
      </c>
      <c r="BI178" s="216">
        <f t="shared" si="38"/>
        <v>0</v>
      </c>
      <c r="BJ178" s="25" t="s">
        <v>83</v>
      </c>
      <c r="BK178" s="216">
        <f t="shared" si="39"/>
        <v>0</v>
      </c>
      <c r="BL178" s="25" t="s">
        <v>309</v>
      </c>
      <c r="BM178" s="25" t="s">
        <v>2836</v>
      </c>
    </row>
    <row r="179" spans="2:65" s="1" customFormat="1" ht="22.5" customHeight="1">
      <c r="B179" s="42"/>
      <c r="C179" s="268" t="s">
        <v>689</v>
      </c>
      <c r="D179" s="268" t="s">
        <v>429</v>
      </c>
      <c r="E179" s="269" t="s">
        <v>1666</v>
      </c>
      <c r="F179" s="270" t="s">
        <v>1667</v>
      </c>
      <c r="G179" s="271" t="s">
        <v>611</v>
      </c>
      <c r="H179" s="272">
        <v>690</v>
      </c>
      <c r="I179" s="273"/>
      <c r="J179" s="274">
        <f t="shared" si="30"/>
        <v>0</v>
      </c>
      <c r="K179" s="270" t="s">
        <v>21</v>
      </c>
      <c r="L179" s="275"/>
      <c r="M179" s="276" t="s">
        <v>21</v>
      </c>
      <c r="N179" s="277" t="s">
        <v>47</v>
      </c>
      <c r="O179" s="43"/>
      <c r="P179" s="214">
        <f t="shared" si="31"/>
        <v>0</v>
      </c>
      <c r="Q179" s="214">
        <v>0</v>
      </c>
      <c r="R179" s="214">
        <f t="shared" si="32"/>
        <v>0</v>
      </c>
      <c r="S179" s="214">
        <v>0</v>
      </c>
      <c r="T179" s="215">
        <f t="shared" si="33"/>
        <v>0</v>
      </c>
      <c r="AR179" s="25" t="s">
        <v>424</v>
      </c>
      <c r="AT179" s="25" t="s">
        <v>429</v>
      </c>
      <c r="AU179" s="25" t="s">
        <v>85</v>
      </c>
      <c r="AY179" s="25" t="s">
        <v>211</v>
      </c>
      <c r="BE179" s="216">
        <f t="shared" si="34"/>
        <v>0</v>
      </c>
      <c r="BF179" s="216">
        <f t="shared" si="35"/>
        <v>0</v>
      </c>
      <c r="BG179" s="216">
        <f t="shared" si="36"/>
        <v>0</v>
      </c>
      <c r="BH179" s="216">
        <f t="shared" si="37"/>
        <v>0</v>
      </c>
      <c r="BI179" s="216">
        <f t="shared" si="38"/>
        <v>0</v>
      </c>
      <c r="BJ179" s="25" t="s">
        <v>83</v>
      </c>
      <c r="BK179" s="216">
        <f t="shared" si="39"/>
        <v>0</v>
      </c>
      <c r="BL179" s="25" t="s">
        <v>309</v>
      </c>
      <c r="BM179" s="25" t="s">
        <v>2837</v>
      </c>
    </row>
    <row r="180" spans="2:65" s="1" customFormat="1" ht="22.5" customHeight="1">
      <c r="B180" s="42"/>
      <c r="C180" s="268" t="s">
        <v>695</v>
      </c>
      <c r="D180" s="268" t="s">
        <v>429</v>
      </c>
      <c r="E180" s="269" t="s">
        <v>1669</v>
      </c>
      <c r="F180" s="270" t="s">
        <v>1670</v>
      </c>
      <c r="G180" s="271" t="s">
        <v>611</v>
      </c>
      <c r="H180" s="272">
        <v>270</v>
      </c>
      <c r="I180" s="273"/>
      <c r="J180" s="274">
        <f t="shared" si="30"/>
        <v>0</v>
      </c>
      <c r="K180" s="270" t="s">
        <v>21</v>
      </c>
      <c r="L180" s="275"/>
      <c r="M180" s="276" t="s">
        <v>21</v>
      </c>
      <c r="N180" s="277" t="s">
        <v>47</v>
      </c>
      <c r="O180" s="43"/>
      <c r="P180" s="214">
        <f t="shared" si="31"/>
        <v>0</v>
      </c>
      <c r="Q180" s="214">
        <v>0</v>
      </c>
      <c r="R180" s="214">
        <f t="shared" si="32"/>
        <v>0</v>
      </c>
      <c r="S180" s="214">
        <v>0</v>
      </c>
      <c r="T180" s="215">
        <f t="shared" si="33"/>
        <v>0</v>
      </c>
      <c r="AR180" s="25" t="s">
        <v>424</v>
      </c>
      <c r="AT180" s="25" t="s">
        <v>429</v>
      </c>
      <c r="AU180" s="25" t="s">
        <v>85</v>
      </c>
      <c r="AY180" s="25" t="s">
        <v>211</v>
      </c>
      <c r="BE180" s="216">
        <f t="shared" si="34"/>
        <v>0</v>
      </c>
      <c r="BF180" s="216">
        <f t="shared" si="35"/>
        <v>0</v>
      </c>
      <c r="BG180" s="216">
        <f t="shared" si="36"/>
        <v>0</v>
      </c>
      <c r="BH180" s="216">
        <f t="shared" si="37"/>
        <v>0</v>
      </c>
      <c r="BI180" s="216">
        <f t="shared" si="38"/>
        <v>0</v>
      </c>
      <c r="BJ180" s="25" t="s">
        <v>83</v>
      </c>
      <c r="BK180" s="216">
        <f t="shared" si="39"/>
        <v>0</v>
      </c>
      <c r="BL180" s="25" t="s">
        <v>309</v>
      </c>
      <c r="BM180" s="25" t="s">
        <v>2838</v>
      </c>
    </row>
    <row r="181" spans="2:65" s="1" customFormat="1" ht="22.5" customHeight="1">
      <c r="B181" s="42"/>
      <c r="C181" s="268" t="s">
        <v>699</v>
      </c>
      <c r="D181" s="268" t="s">
        <v>429</v>
      </c>
      <c r="E181" s="269" t="s">
        <v>1672</v>
      </c>
      <c r="F181" s="270" t="s">
        <v>1673</v>
      </c>
      <c r="G181" s="271" t="s">
        <v>611</v>
      </c>
      <c r="H181" s="272">
        <v>110</v>
      </c>
      <c r="I181" s="273"/>
      <c r="J181" s="274">
        <f t="shared" si="30"/>
        <v>0</v>
      </c>
      <c r="K181" s="270" t="s">
        <v>21</v>
      </c>
      <c r="L181" s="275"/>
      <c r="M181" s="276" t="s">
        <v>21</v>
      </c>
      <c r="N181" s="277" t="s">
        <v>47</v>
      </c>
      <c r="O181" s="43"/>
      <c r="P181" s="214">
        <f t="shared" si="31"/>
        <v>0</v>
      </c>
      <c r="Q181" s="214">
        <v>0</v>
      </c>
      <c r="R181" s="214">
        <f t="shared" si="32"/>
        <v>0</v>
      </c>
      <c r="S181" s="214">
        <v>0</v>
      </c>
      <c r="T181" s="215">
        <f t="shared" si="33"/>
        <v>0</v>
      </c>
      <c r="AR181" s="25" t="s">
        <v>424</v>
      </c>
      <c r="AT181" s="25" t="s">
        <v>429</v>
      </c>
      <c r="AU181" s="25" t="s">
        <v>85</v>
      </c>
      <c r="AY181" s="25" t="s">
        <v>211</v>
      </c>
      <c r="BE181" s="216">
        <f t="shared" si="34"/>
        <v>0</v>
      </c>
      <c r="BF181" s="216">
        <f t="shared" si="35"/>
        <v>0</v>
      </c>
      <c r="BG181" s="216">
        <f t="shared" si="36"/>
        <v>0</v>
      </c>
      <c r="BH181" s="216">
        <f t="shared" si="37"/>
        <v>0</v>
      </c>
      <c r="BI181" s="216">
        <f t="shared" si="38"/>
        <v>0</v>
      </c>
      <c r="BJ181" s="25" t="s">
        <v>83</v>
      </c>
      <c r="BK181" s="216">
        <f t="shared" si="39"/>
        <v>0</v>
      </c>
      <c r="BL181" s="25" t="s">
        <v>309</v>
      </c>
      <c r="BM181" s="25" t="s">
        <v>2839</v>
      </c>
    </row>
    <row r="182" spans="2:65" s="1" customFormat="1" ht="22.5" customHeight="1">
      <c r="B182" s="42"/>
      <c r="C182" s="268" t="s">
        <v>1215</v>
      </c>
      <c r="D182" s="268" t="s">
        <v>429</v>
      </c>
      <c r="E182" s="269" t="s">
        <v>1675</v>
      </c>
      <c r="F182" s="270" t="s">
        <v>2840</v>
      </c>
      <c r="G182" s="271" t="s">
        <v>611</v>
      </c>
      <c r="H182" s="272">
        <v>35</v>
      </c>
      <c r="I182" s="273"/>
      <c r="J182" s="274">
        <f t="shared" si="30"/>
        <v>0</v>
      </c>
      <c r="K182" s="270" t="s">
        <v>21</v>
      </c>
      <c r="L182" s="275"/>
      <c r="M182" s="276" t="s">
        <v>21</v>
      </c>
      <c r="N182" s="277" t="s">
        <v>47</v>
      </c>
      <c r="O182" s="43"/>
      <c r="P182" s="214">
        <f t="shared" si="31"/>
        <v>0</v>
      </c>
      <c r="Q182" s="214">
        <v>0</v>
      </c>
      <c r="R182" s="214">
        <f t="shared" si="32"/>
        <v>0</v>
      </c>
      <c r="S182" s="214">
        <v>0</v>
      </c>
      <c r="T182" s="215">
        <f t="shared" si="33"/>
        <v>0</v>
      </c>
      <c r="AR182" s="25" t="s">
        <v>424</v>
      </c>
      <c r="AT182" s="25" t="s">
        <v>429</v>
      </c>
      <c r="AU182" s="25" t="s">
        <v>85</v>
      </c>
      <c r="AY182" s="25" t="s">
        <v>211</v>
      </c>
      <c r="BE182" s="216">
        <f t="shared" si="34"/>
        <v>0</v>
      </c>
      <c r="BF182" s="216">
        <f t="shared" si="35"/>
        <v>0</v>
      </c>
      <c r="BG182" s="216">
        <f t="shared" si="36"/>
        <v>0</v>
      </c>
      <c r="BH182" s="216">
        <f t="shared" si="37"/>
        <v>0</v>
      </c>
      <c r="BI182" s="216">
        <f t="shared" si="38"/>
        <v>0</v>
      </c>
      <c r="BJ182" s="25" t="s">
        <v>83</v>
      </c>
      <c r="BK182" s="216">
        <f t="shared" si="39"/>
        <v>0</v>
      </c>
      <c r="BL182" s="25" t="s">
        <v>309</v>
      </c>
      <c r="BM182" s="25" t="s">
        <v>2841</v>
      </c>
    </row>
    <row r="183" spans="2:65" s="1" customFormat="1" ht="22.5" customHeight="1">
      <c r="B183" s="42"/>
      <c r="C183" s="268" t="s">
        <v>1220</v>
      </c>
      <c r="D183" s="268" t="s">
        <v>429</v>
      </c>
      <c r="E183" s="269" t="s">
        <v>2842</v>
      </c>
      <c r="F183" s="270" t="s">
        <v>2843</v>
      </c>
      <c r="G183" s="271" t="s">
        <v>611</v>
      </c>
      <c r="H183" s="272">
        <v>20</v>
      </c>
      <c r="I183" s="273"/>
      <c r="J183" s="274">
        <f t="shared" si="30"/>
        <v>0</v>
      </c>
      <c r="K183" s="270" t="s">
        <v>21</v>
      </c>
      <c r="L183" s="275"/>
      <c r="M183" s="276" t="s">
        <v>21</v>
      </c>
      <c r="N183" s="277" t="s">
        <v>47</v>
      </c>
      <c r="O183" s="43"/>
      <c r="P183" s="214">
        <f t="shared" si="31"/>
        <v>0</v>
      </c>
      <c r="Q183" s="214">
        <v>0</v>
      </c>
      <c r="R183" s="214">
        <f t="shared" si="32"/>
        <v>0</v>
      </c>
      <c r="S183" s="214">
        <v>0</v>
      </c>
      <c r="T183" s="215">
        <f t="shared" si="33"/>
        <v>0</v>
      </c>
      <c r="AR183" s="25" t="s">
        <v>424</v>
      </c>
      <c r="AT183" s="25" t="s">
        <v>429</v>
      </c>
      <c r="AU183" s="25" t="s">
        <v>85</v>
      </c>
      <c r="AY183" s="25" t="s">
        <v>211</v>
      </c>
      <c r="BE183" s="216">
        <f t="shared" si="34"/>
        <v>0</v>
      </c>
      <c r="BF183" s="216">
        <f t="shared" si="35"/>
        <v>0</v>
      </c>
      <c r="BG183" s="216">
        <f t="shared" si="36"/>
        <v>0</v>
      </c>
      <c r="BH183" s="216">
        <f t="shared" si="37"/>
        <v>0</v>
      </c>
      <c r="BI183" s="216">
        <f t="shared" si="38"/>
        <v>0</v>
      </c>
      <c r="BJ183" s="25" t="s">
        <v>83</v>
      </c>
      <c r="BK183" s="216">
        <f t="shared" si="39"/>
        <v>0</v>
      </c>
      <c r="BL183" s="25" t="s">
        <v>309</v>
      </c>
      <c r="BM183" s="25" t="s">
        <v>2844</v>
      </c>
    </row>
    <row r="184" spans="2:65" s="1" customFormat="1" ht="22.5" customHeight="1">
      <c r="B184" s="42"/>
      <c r="C184" s="268" t="s">
        <v>1225</v>
      </c>
      <c r="D184" s="268" t="s">
        <v>429</v>
      </c>
      <c r="E184" s="269" t="s">
        <v>1678</v>
      </c>
      <c r="F184" s="270" t="s">
        <v>1679</v>
      </c>
      <c r="G184" s="271" t="s">
        <v>611</v>
      </c>
      <c r="H184" s="272">
        <v>24</v>
      </c>
      <c r="I184" s="273"/>
      <c r="J184" s="274">
        <f t="shared" si="30"/>
        <v>0</v>
      </c>
      <c r="K184" s="270" t="s">
        <v>21</v>
      </c>
      <c r="L184" s="275"/>
      <c r="M184" s="276" t="s">
        <v>21</v>
      </c>
      <c r="N184" s="277" t="s">
        <v>47</v>
      </c>
      <c r="O184" s="43"/>
      <c r="P184" s="214">
        <f t="shared" si="31"/>
        <v>0</v>
      </c>
      <c r="Q184" s="214">
        <v>0</v>
      </c>
      <c r="R184" s="214">
        <f t="shared" si="32"/>
        <v>0</v>
      </c>
      <c r="S184" s="214">
        <v>0</v>
      </c>
      <c r="T184" s="215">
        <f t="shared" si="33"/>
        <v>0</v>
      </c>
      <c r="AR184" s="25" t="s">
        <v>424</v>
      </c>
      <c r="AT184" s="25" t="s">
        <v>429</v>
      </c>
      <c r="AU184" s="25" t="s">
        <v>85</v>
      </c>
      <c r="AY184" s="25" t="s">
        <v>211</v>
      </c>
      <c r="BE184" s="216">
        <f t="shared" si="34"/>
        <v>0</v>
      </c>
      <c r="BF184" s="216">
        <f t="shared" si="35"/>
        <v>0</v>
      </c>
      <c r="BG184" s="216">
        <f t="shared" si="36"/>
        <v>0</v>
      </c>
      <c r="BH184" s="216">
        <f t="shared" si="37"/>
        <v>0</v>
      </c>
      <c r="BI184" s="216">
        <f t="shared" si="38"/>
        <v>0</v>
      </c>
      <c r="BJ184" s="25" t="s">
        <v>83</v>
      </c>
      <c r="BK184" s="216">
        <f t="shared" si="39"/>
        <v>0</v>
      </c>
      <c r="BL184" s="25" t="s">
        <v>309</v>
      </c>
      <c r="BM184" s="25" t="s">
        <v>2845</v>
      </c>
    </row>
    <row r="185" spans="2:65" s="1" customFormat="1" ht="22.5" customHeight="1">
      <c r="B185" s="42"/>
      <c r="C185" s="268" t="s">
        <v>1230</v>
      </c>
      <c r="D185" s="268" t="s">
        <v>429</v>
      </c>
      <c r="E185" s="269" t="s">
        <v>1681</v>
      </c>
      <c r="F185" s="270" t="s">
        <v>1682</v>
      </c>
      <c r="G185" s="271" t="s">
        <v>611</v>
      </c>
      <c r="H185" s="272">
        <v>10</v>
      </c>
      <c r="I185" s="273"/>
      <c r="J185" s="274">
        <f t="shared" si="30"/>
        <v>0</v>
      </c>
      <c r="K185" s="270" t="s">
        <v>21</v>
      </c>
      <c r="L185" s="275"/>
      <c r="M185" s="276" t="s">
        <v>21</v>
      </c>
      <c r="N185" s="277" t="s">
        <v>47</v>
      </c>
      <c r="O185" s="43"/>
      <c r="P185" s="214">
        <f t="shared" si="31"/>
        <v>0</v>
      </c>
      <c r="Q185" s="214">
        <v>0</v>
      </c>
      <c r="R185" s="214">
        <f t="shared" si="32"/>
        <v>0</v>
      </c>
      <c r="S185" s="214">
        <v>0</v>
      </c>
      <c r="T185" s="215">
        <f t="shared" si="33"/>
        <v>0</v>
      </c>
      <c r="AR185" s="25" t="s">
        <v>424</v>
      </c>
      <c r="AT185" s="25" t="s">
        <v>429</v>
      </c>
      <c r="AU185" s="25" t="s">
        <v>85</v>
      </c>
      <c r="AY185" s="25" t="s">
        <v>211</v>
      </c>
      <c r="BE185" s="216">
        <f t="shared" si="34"/>
        <v>0</v>
      </c>
      <c r="BF185" s="216">
        <f t="shared" si="35"/>
        <v>0</v>
      </c>
      <c r="BG185" s="216">
        <f t="shared" si="36"/>
        <v>0</v>
      </c>
      <c r="BH185" s="216">
        <f t="shared" si="37"/>
        <v>0</v>
      </c>
      <c r="BI185" s="216">
        <f t="shared" si="38"/>
        <v>0</v>
      </c>
      <c r="BJ185" s="25" t="s">
        <v>83</v>
      </c>
      <c r="BK185" s="216">
        <f t="shared" si="39"/>
        <v>0</v>
      </c>
      <c r="BL185" s="25" t="s">
        <v>309</v>
      </c>
      <c r="BM185" s="25" t="s">
        <v>2846</v>
      </c>
    </row>
    <row r="186" spans="2:65" s="1" customFormat="1" ht="22.5" customHeight="1">
      <c r="B186" s="42"/>
      <c r="C186" s="268" t="s">
        <v>1237</v>
      </c>
      <c r="D186" s="268" t="s">
        <v>429</v>
      </c>
      <c r="E186" s="269" t="s">
        <v>1684</v>
      </c>
      <c r="F186" s="270" t="s">
        <v>1685</v>
      </c>
      <c r="G186" s="271" t="s">
        <v>611</v>
      </c>
      <c r="H186" s="272">
        <v>10</v>
      </c>
      <c r="I186" s="273"/>
      <c r="J186" s="274">
        <f t="shared" si="30"/>
        <v>0</v>
      </c>
      <c r="K186" s="270" t="s">
        <v>21</v>
      </c>
      <c r="L186" s="275"/>
      <c r="M186" s="276" t="s">
        <v>21</v>
      </c>
      <c r="N186" s="277" t="s">
        <v>47</v>
      </c>
      <c r="O186" s="43"/>
      <c r="P186" s="214">
        <f t="shared" si="31"/>
        <v>0</v>
      </c>
      <c r="Q186" s="214">
        <v>0</v>
      </c>
      <c r="R186" s="214">
        <f t="shared" si="32"/>
        <v>0</v>
      </c>
      <c r="S186" s="214">
        <v>0</v>
      </c>
      <c r="T186" s="215">
        <f t="shared" si="33"/>
        <v>0</v>
      </c>
      <c r="AR186" s="25" t="s">
        <v>424</v>
      </c>
      <c r="AT186" s="25" t="s">
        <v>429</v>
      </c>
      <c r="AU186" s="25" t="s">
        <v>85</v>
      </c>
      <c r="AY186" s="25" t="s">
        <v>211</v>
      </c>
      <c r="BE186" s="216">
        <f t="shared" si="34"/>
        <v>0</v>
      </c>
      <c r="BF186" s="216">
        <f t="shared" si="35"/>
        <v>0</v>
      </c>
      <c r="BG186" s="216">
        <f t="shared" si="36"/>
        <v>0</v>
      </c>
      <c r="BH186" s="216">
        <f t="shared" si="37"/>
        <v>0</v>
      </c>
      <c r="BI186" s="216">
        <f t="shared" si="38"/>
        <v>0</v>
      </c>
      <c r="BJ186" s="25" t="s">
        <v>83</v>
      </c>
      <c r="BK186" s="216">
        <f t="shared" si="39"/>
        <v>0</v>
      </c>
      <c r="BL186" s="25" t="s">
        <v>309</v>
      </c>
      <c r="BM186" s="25" t="s">
        <v>2847</v>
      </c>
    </row>
    <row r="187" spans="2:65" s="1" customFormat="1" ht="22.5" customHeight="1">
      <c r="B187" s="42"/>
      <c r="C187" s="268" t="s">
        <v>1241</v>
      </c>
      <c r="D187" s="268" t="s">
        <v>429</v>
      </c>
      <c r="E187" s="269" t="s">
        <v>1689</v>
      </c>
      <c r="F187" s="270" t="s">
        <v>1690</v>
      </c>
      <c r="G187" s="271" t="s">
        <v>553</v>
      </c>
      <c r="H187" s="272">
        <v>1</v>
      </c>
      <c r="I187" s="273"/>
      <c r="J187" s="274">
        <f t="shared" si="30"/>
        <v>0</v>
      </c>
      <c r="K187" s="270" t="s">
        <v>21</v>
      </c>
      <c r="L187" s="275"/>
      <c r="M187" s="276" t="s">
        <v>21</v>
      </c>
      <c r="N187" s="277" t="s">
        <v>47</v>
      </c>
      <c r="O187" s="43"/>
      <c r="P187" s="214">
        <f t="shared" si="31"/>
        <v>0</v>
      </c>
      <c r="Q187" s="214">
        <v>0</v>
      </c>
      <c r="R187" s="214">
        <f t="shared" si="32"/>
        <v>0</v>
      </c>
      <c r="S187" s="214">
        <v>0</v>
      </c>
      <c r="T187" s="215">
        <f t="shared" si="33"/>
        <v>0</v>
      </c>
      <c r="AR187" s="25" t="s">
        <v>424</v>
      </c>
      <c r="AT187" s="25" t="s">
        <v>429</v>
      </c>
      <c r="AU187" s="25" t="s">
        <v>85</v>
      </c>
      <c r="AY187" s="25" t="s">
        <v>211</v>
      </c>
      <c r="BE187" s="216">
        <f t="shared" si="34"/>
        <v>0</v>
      </c>
      <c r="BF187" s="216">
        <f t="shared" si="35"/>
        <v>0</v>
      </c>
      <c r="BG187" s="216">
        <f t="shared" si="36"/>
        <v>0</v>
      </c>
      <c r="BH187" s="216">
        <f t="shared" si="37"/>
        <v>0</v>
      </c>
      <c r="BI187" s="216">
        <f t="shared" si="38"/>
        <v>0</v>
      </c>
      <c r="BJ187" s="25" t="s">
        <v>83</v>
      </c>
      <c r="BK187" s="216">
        <f t="shared" si="39"/>
        <v>0</v>
      </c>
      <c r="BL187" s="25" t="s">
        <v>309</v>
      </c>
      <c r="BM187" s="25" t="s">
        <v>2848</v>
      </c>
    </row>
    <row r="188" spans="2:65" s="1" customFormat="1" ht="22.5" customHeight="1">
      <c r="B188" s="42"/>
      <c r="C188" s="268" t="s">
        <v>1245</v>
      </c>
      <c r="D188" s="268" t="s">
        <v>429</v>
      </c>
      <c r="E188" s="269" t="s">
        <v>1692</v>
      </c>
      <c r="F188" s="270" t="s">
        <v>1693</v>
      </c>
      <c r="G188" s="271" t="s">
        <v>553</v>
      </c>
      <c r="H188" s="272">
        <v>1</v>
      </c>
      <c r="I188" s="273"/>
      <c r="J188" s="274">
        <f t="shared" si="30"/>
        <v>0</v>
      </c>
      <c r="K188" s="270" t="s">
        <v>21</v>
      </c>
      <c r="L188" s="275"/>
      <c r="M188" s="276" t="s">
        <v>21</v>
      </c>
      <c r="N188" s="277" t="s">
        <v>47</v>
      </c>
      <c r="O188" s="43"/>
      <c r="P188" s="214">
        <f t="shared" si="31"/>
        <v>0</v>
      </c>
      <c r="Q188" s="214">
        <v>0</v>
      </c>
      <c r="R188" s="214">
        <f t="shared" si="32"/>
        <v>0</v>
      </c>
      <c r="S188" s="214">
        <v>0</v>
      </c>
      <c r="T188" s="215">
        <f t="shared" si="33"/>
        <v>0</v>
      </c>
      <c r="AR188" s="25" t="s">
        <v>424</v>
      </c>
      <c r="AT188" s="25" t="s">
        <v>429</v>
      </c>
      <c r="AU188" s="25" t="s">
        <v>85</v>
      </c>
      <c r="AY188" s="25" t="s">
        <v>211</v>
      </c>
      <c r="BE188" s="216">
        <f t="shared" si="34"/>
        <v>0</v>
      </c>
      <c r="BF188" s="216">
        <f t="shared" si="35"/>
        <v>0</v>
      </c>
      <c r="BG188" s="216">
        <f t="shared" si="36"/>
        <v>0</v>
      </c>
      <c r="BH188" s="216">
        <f t="shared" si="37"/>
        <v>0</v>
      </c>
      <c r="BI188" s="216">
        <f t="shared" si="38"/>
        <v>0</v>
      </c>
      <c r="BJ188" s="25" t="s">
        <v>83</v>
      </c>
      <c r="BK188" s="216">
        <f t="shared" si="39"/>
        <v>0</v>
      </c>
      <c r="BL188" s="25" t="s">
        <v>309</v>
      </c>
      <c r="BM188" s="25" t="s">
        <v>2849</v>
      </c>
    </row>
    <row r="189" spans="2:65" s="11" customFormat="1" ht="29.85" customHeight="1">
      <c r="B189" s="188"/>
      <c r="C189" s="189"/>
      <c r="D189" s="202" t="s">
        <v>75</v>
      </c>
      <c r="E189" s="203" t="s">
        <v>1698</v>
      </c>
      <c r="F189" s="203" t="s">
        <v>1699</v>
      </c>
      <c r="G189" s="189"/>
      <c r="H189" s="189"/>
      <c r="I189" s="192"/>
      <c r="J189" s="204">
        <f>BK189</f>
        <v>0</v>
      </c>
      <c r="K189" s="189"/>
      <c r="L189" s="194"/>
      <c r="M189" s="195"/>
      <c r="N189" s="196"/>
      <c r="O189" s="196"/>
      <c r="P189" s="197">
        <f>SUM(P190:P223)</f>
        <v>0</v>
      </c>
      <c r="Q189" s="196"/>
      <c r="R189" s="197">
        <f>SUM(R190:R223)</f>
        <v>0</v>
      </c>
      <c r="S189" s="196"/>
      <c r="T189" s="198">
        <f>SUM(T190:T223)</f>
        <v>0</v>
      </c>
      <c r="AR189" s="199" t="s">
        <v>85</v>
      </c>
      <c r="AT189" s="200" t="s">
        <v>75</v>
      </c>
      <c r="AU189" s="200" t="s">
        <v>83</v>
      </c>
      <c r="AY189" s="199" t="s">
        <v>211</v>
      </c>
      <c r="BK189" s="201">
        <f>SUM(BK190:BK223)</f>
        <v>0</v>
      </c>
    </row>
    <row r="190" spans="2:65" s="1" customFormat="1" ht="22.5" customHeight="1">
      <c r="B190" s="42"/>
      <c r="C190" s="205" t="s">
        <v>1249</v>
      </c>
      <c r="D190" s="205" t="s">
        <v>213</v>
      </c>
      <c r="E190" s="206" t="s">
        <v>1700</v>
      </c>
      <c r="F190" s="207" t="s">
        <v>1701</v>
      </c>
      <c r="G190" s="208" t="s">
        <v>275</v>
      </c>
      <c r="H190" s="209">
        <v>56</v>
      </c>
      <c r="I190" s="210"/>
      <c r="J190" s="211">
        <f t="shared" ref="J190:J223" si="40">ROUND(I190*H190,2)</f>
        <v>0</v>
      </c>
      <c r="K190" s="207" t="s">
        <v>21</v>
      </c>
      <c r="L190" s="62"/>
      <c r="M190" s="212" t="s">
        <v>21</v>
      </c>
      <c r="N190" s="213" t="s">
        <v>47</v>
      </c>
      <c r="O190" s="43"/>
      <c r="P190" s="214">
        <f t="shared" ref="P190:P223" si="41">O190*H190</f>
        <v>0</v>
      </c>
      <c r="Q190" s="214">
        <v>0</v>
      </c>
      <c r="R190" s="214">
        <f t="shared" ref="R190:R223" si="42">Q190*H190</f>
        <v>0</v>
      </c>
      <c r="S190" s="214">
        <v>0</v>
      </c>
      <c r="T190" s="215">
        <f t="shared" ref="T190:T223" si="43">S190*H190</f>
        <v>0</v>
      </c>
      <c r="AR190" s="25" t="s">
        <v>309</v>
      </c>
      <c r="AT190" s="25" t="s">
        <v>213</v>
      </c>
      <c r="AU190" s="25" t="s">
        <v>85</v>
      </c>
      <c r="AY190" s="25" t="s">
        <v>211</v>
      </c>
      <c r="BE190" s="216">
        <f t="shared" ref="BE190:BE223" si="44">IF(N190="základní",J190,0)</f>
        <v>0</v>
      </c>
      <c r="BF190" s="216">
        <f t="shared" ref="BF190:BF223" si="45">IF(N190="snížená",J190,0)</f>
        <v>0</v>
      </c>
      <c r="BG190" s="216">
        <f t="shared" ref="BG190:BG223" si="46">IF(N190="zákl. přenesená",J190,0)</f>
        <v>0</v>
      </c>
      <c r="BH190" s="216">
        <f t="shared" ref="BH190:BH223" si="47">IF(N190="sníž. přenesená",J190,0)</f>
        <v>0</v>
      </c>
      <c r="BI190" s="216">
        <f t="shared" ref="BI190:BI223" si="48">IF(N190="nulová",J190,0)</f>
        <v>0</v>
      </c>
      <c r="BJ190" s="25" t="s">
        <v>83</v>
      </c>
      <c r="BK190" s="216">
        <f t="shared" ref="BK190:BK223" si="49">ROUND(I190*H190,2)</f>
        <v>0</v>
      </c>
      <c r="BL190" s="25" t="s">
        <v>309</v>
      </c>
      <c r="BM190" s="25" t="s">
        <v>2850</v>
      </c>
    </row>
    <row r="191" spans="2:65" s="1" customFormat="1" ht="22.5" customHeight="1">
      <c r="B191" s="42"/>
      <c r="C191" s="205" t="s">
        <v>1253</v>
      </c>
      <c r="D191" s="205" t="s">
        <v>213</v>
      </c>
      <c r="E191" s="206" t="s">
        <v>1703</v>
      </c>
      <c r="F191" s="207" t="s">
        <v>1701</v>
      </c>
      <c r="G191" s="208" t="s">
        <v>275</v>
      </c>
      <c r="H191" s="209">
        <v>10</v>
      </c>
      <c r="I191" s="210"/>
      <c r="J191" s="211">
        <f t="shared" si="40"/>
        <v>0</v>
      </c>
      <c r="K191" s="207" t="s">
        <v>21</v>
      </c>
      <c r="L191" s="62"/>
      <c r="M191" s="212" t="s">
        <v>21</v>
      </c>
      <c r="N191" s="213" t="s">
        <v>47</v>
      </c>
      <c r="O191" s="43"/>
      <c r="P191" s="214">
        <f t="shared" si="41"/>
        <v>0</v>
      </c>
      <c r="Q191" s="214">
        <v>0</v>
      </c>
      <c r="R191" s="214">
        <f t="shared" si="42"/>
        <v>0</v>
      </c>
      <c r="S191" s="214">
        <v>0</v>
      </c>
      <c r="T191" s="215">
        <f t="shared" si="43"/>
        <v>0</v>
      </c>
      <c r="AR191" s="25" t="s">
        <v>309</v>
      </c>
      <c r="AT191" s="25" t="s">
        <v>213</v>
      </c>
      <c r="AU191" s="25" t="s">
        <v>85</v>
      </c>
      <c r="AY191" s="25" t="s">
        <v>211</v>
      </c>
      <c r="BE191" s="216">
        <f t="shared" si="44"/>
        <v>0</v>
      </c>
      <c r="BF191" s="216">
        <f t="shared" si="45"/>
        <v>0</v>
      </c>
      <c r="BG191" s="216">
        <f t="shared" si="46"/>
        <v>0</v>
      </c>
      <c r="BH191" s="216">
        <f t="shared" si="47"/>
        <v>0</v>
      </c>
      <c r="BI191" s="216">
        <f t="shared" si="48"/>
        <v>0</v>
      </c>
      <c r="BJ191" s="25" t="s">
        <v>83</v>
      </c>
      <c r="BK191" s="216">
        <f t="shared" si="49"/>
        <v>0</v>
      </c>
      <c r="BL191" s="25" t="s">
        <v>309</v>
      </c>
      <c r="BM191" s="25" t="s">
        <v>2851</v>
      </c>
    </row>
    <row r="192" spans="2:65" s="1" customFormat="1" ht="22.5" customHeight="1">
      <c r="B192" s="42"/>
      <c r="C192" s="205" t="s">
        <v>1269</v>
      </c>
      <c r="D192" s="205" t="s">
        <v>213</v>
      </c>
      <c r="E192" s="206" t="s">
        <v>1705</v>
      </c>
      <c r="F192" s="207" t="s">
        <v>1701</v>
      </c>
      <c r="G192" s="208" t="s">
        <v>275</v>
      </c>
      <c r="H192" s="209">
        <v>3</v>
      </c>
      <c r="I192" s="210"/>
      <c r="J192" s="211">
        <f t="shared" si="40"/>
        <v>0</v>
      </c>
      <c r="K192" s="207" t="s">
        <v>21</v>
      </c>
      <c r="L192" s="62"/>
      <c r="M192" s="212" t="s">
        <v>21</v>
      </c>
      <c r="N192" s="213" t="s">
        <v>47</v>
      </c>
      <c r="O192" s="43"/>
      <c r="P192" s="214">
        <f t="shared" si="41"/>
        <v>0</v>
      </c>
      <c r="Q192" s="214">
        <v>0</v>
      </c>
      <c r="R192" s="214">
        <f t="shared" si="42"/>
        <v>0</v>
      </c>
      <c r="S192" s="214">
        <v>0</v>
      </c>
      <c r="T192" s="215">
        <f t="shared" si="43"/>
        <v>0</v>
      </c>
      <c r="AR192" s="25" t="s">
        <v>309</v>
      </c>
      <c r="AT192" s="25" t="s">
        <v>213</v>
      </c>
      <c r="AU192" s="25" t="s">
        <v>85</v>
      </c>
      <c r="AY192" s="25" t="s">
        <v>211</v>
      </c>
      <c r="BE192" s="216">
        <f t="shared" si="44"/>
        <v>0</v>
      </c>
      <c r="BF192" s="216">
        <f t="shared" si="45"/>
        <v>0</v>
      </c>
      <c r="BG192" s="216">
        <f t="shared" si="46"/>
        <v>0</v>
      </c>
      <c r="BH192" s="216">
        <f t="shared" si="47"/>
        <v>0</v>
      </c>
      <c r="BI192" s="216">
        <f t="shared" si="48"/>
        <v>0</v>
      </c>
      <c r="BJ192" s="25" t="s">
        <v>83</v>
      </c>
      <c r="BK192" s="216">
        <f t="shared" si="49"/>
        <v>0</v>
      </c>
      <c r="BL192" s="25" t="s">
        <v>309</v>
      </c>
      <c r="BM192" s="25" t="s">
        <v>2852</v>
      </c>
    </row>
    <row r="193" spans="2:65" s="1" customFormat="1" ht="22.5" customHeight="1">
      <c r="B193" s="42"/>
      <c r="C193" s="205" t="s">
        <v>1273</v>
      </c>
      <c r="D193" s="205" t="s">
        <v>213</v>
      </c>
      <c r="E193" s="206" t="s">
        <v>1707</v>
      </c>
      <c r="F193" s="207" t="s">
        <v>1701</v>
      </c>
      <c r="G193" s="208" t="s">
        <v>275</v>
      </c>
      <c r="H193" s="209">
        <v>2</v>
      </c>
      <c r="I193" s="210"/>
      <c r="J193" s="211">
        <f t="shared" si="40"/>
        <v>0</v>
      </c>
      <c r="K193" s="207" t="s">
        <v>21</v>
      </c>
      <c r="L193" s="62"/>
      <c r="M193" s="212" t="s">
        <v>21</v>
      </c>
      <c r="N193" s="213" t="s">
        <v>47</v>
      </c>
      <c r="O193" s="43"/>
      <c r="P193" s="214">
        <f t="shared" si="41"/>
        <v>0</v>
      </c>
      <c r="Q193" s="214">
        <v>0</v>
      </c>
      <c r="R193" s="214">
        <f t="shared" si="42"/>
        <v>0</v>
      </c>
      <c r="S193" s="214">
        <v>0</v>
      </c>
      <c r="T193" s="215">
        <f t="shared" si="43"/>
        <v>0</v>
      </c>
      <c r="AR193" s="25" t="s">
        <v>309</v>
      </c>
      <c r="AT193" s="25" t="s">
        <v>213</v>
      </c>
      <c r="AU193" s="25" t="s">
        <v>85</v>
      </c>
      <c r="AY193" s="25" t="s">
        <v>211</v>
      </c>
      <c r="BE193" s="216">
        <f t="shared" si="44"/>
        <v>0</v>
      </c>
      <c r="BF193" s="216">
        <f t="shared" si="45"/>
        <v>0</v>
      </c>
      <c r="BG193" s="216">
        <f t="shared" si="46"/>
        <v>0</v>
      </c>
      <c r="BH193" s="216">
        <f t="shared" si="47"/>
        <v>0</v>
      </c>
      <c r="BI193" s="216">
        <f t="shared" si="48"/>
        <v>0</v>
      </c>
      <c r="BJ193" s="25" t="s">
        <v>83</v>
      </c>
      <c r="BK193" s="216">
        <f t="shared" si="49"/>
        <v>0</v>
      </c>
      <c r="BL193" s="25" t="s">
        <v>309</v>
      </c>
      <c r="BM193" s="25" t="s">
        <v>2853</v>
      </c>
    </row>
    <row r="194" spans="2:65" s="1" customFormat="1" ht="22.5" customHeight="1">
      <c r="B194" s="42"/>
      <c r="C194" s="205" t="s">
        <v>1278</v>
      </c>
      <c r="D194" s="205" t="s">
        <v>213</v>
      </c>
      <c r="E194" s="206" t="s">
        <v>1709</v>
      </c>
      <c r="F194" s="207" t="s">
        <v>1701</v>
      </c>
      <c r="G194" s="208" t="s">
        <v>275</v>
      </c>
      <c r="H194" s="209">
        <v>9</v>
      </c>
      <c r="I194" s="210"/>
      <c r="J194" s="211">
        <f t="shared" si="40"/>
        <v>0</v>
      </c>
      <c r="K194" s="207" t="s">
        <v>21</v>
      </c>
      <c r="L194" s="62"/>
      <c r="M194" s="212" t="s">
        <v>21</v>
      </c>
      <c r="N194" s="213" t="s">
        <v>47</v>
      </c>
      <c r="O194" s="43"/>
      <c r="P194" s="214">
        <f t="shared" si="41"/>
        <v>0</v>
      </c>
      <c r="Q194" s="214">
        <v>0</v>
      </c>
      <c r="R194" s="214">
        <f t="shared" si="42"/>
        <v>0</v>
      </c>
      <c r="S194" s="214">
        <v>0</v>
      </c>
      <c r="T194" s="215">
        <f t="shared" si="43"/>
        <v>0</v>
      </c>
      <c r="AR194" s="25" t="s">
        <v>309</v>
      </c>
      <c r="AT194" s="25" t="s">
        <v>213</v>
      </c>
      <c r="AU194" s="25" t="s">
        <v>85</v>
      </c>
      <c r="AY194" s="25" t="s">
        <v>211</v>
      </c>
      <c r="BE194" s="216">
        <f t="shared" si="44"/>
        <v>0</v>
      </c>
      <c r="BF194" s="216">
        <f t="shared" si="45"/>
        <v>0</v>
      </c>
      <c r="BG194" s="216">
        <f t="shared" si="46"/>
        <v>0</v>
      </c>
      <c r="BH194" s="216">
        <f t="shared" si="47"/>
        <v>0</v>
      </c>
      <c r="BI194" s="216">
        <f t="shared" si="48"/>
        <v>0</v>
      </c>
      <c r="BJ194" s="25" t="s">
        <v>83</v>
      </c>
      <c r="BK194" s="216">
        <f t="shared" si="49"/>
        <v>0</v>
      </c>
      <c r="BL194" s="25" t="s">
        <v>309</v>
      </c>
      <c r="BM194" s="25" t="s">
        <v>2854</v>
      </c>
    </row>
    <row r="195" spans="2:65" s="1" customFormat="1" ht="22.5" customHeight="1">
      <c r="B195" s="42"/>
      <c r="C195" s="205" t="s">
        <v>1284</v>
      </c>
      <c r="D195" s="205" t="s">
        <v>213</v>
      </c>
      <c r="E195" s="206" t="s">
        <v>1711</v>
      </c>
      <c r="F195" s="207" t="s">
        <v>1701</v>
      </c>
      <c r="G195" s="208" t="s">
        <v>275</v>
      </c>
      <c r="H195" s="209">
        <v>2</v>
      </c>
      <c r="I195" s="210"/>
      <c r="J195" s="211">
        <f t="shared" si="40"/>
        <v>0</v>
      </c>
      <c r="K195" s="207" t="s">
        <v>21</v>
      </c>
      <c r="L195" s="62"/>
      <c r="M195" s="212" t="s">
        <v>21</v>
      </c>
      <c r="N195" s="213" t="s">
        <v>47</v>
      </c>
      <c r="O195" s="43"/>
      <c r="P195" s="214">
        <f t="shared" si="41"/>
        <v>0</v>
      </c>
      <c r="Q195" s="214">
        <v>0</v>
      </c>
      <c r="R195" s="214">
        <f t="shared" si="42"/>
        <v>0</v>
      </c>
      <c r="S195" s="214">
        <v>0</v>
      </c>
      <c r="T195" s="215">
        <f t="shared" si="43"/>
        <v>0</v>
      </c>
      <c r="AR195" s="25" t="s">
        <v>309</v>
      </c>
      <c r="AT195" s="25" t="s">
        <v>213</v>
      </c>
      <c r="AU195" s="25" t="s">
        <v>85</v>
      </c>
      <c r="AY195" s="25" t="s">
        <v>211</v>
      </c>
      <c r="BE195" s="216">
        <f t="shared" si="44"/>
        <v>0</v>
      </c>
      <c r="BF195" s="216">
        <f t="shared" si="45"/>
        <v>0</v>
      </c>
      <c r="BG195" s="216">
        <f t="shared" si="46"/>
        <v>0</v>
      </c>
      <c r="BH195" s="216">
        <f t="shared" si="47"/>
        <v>0</v>
      </c>
      <c r="BI195" s="216">
        <f t="shared" si="48"/>
        <v>0</v>
      </c>
      <c r="BJ195" s="25" t="s">
        <v>83</v>
      </c>
      <c r="BK195" s="216">
        <f t="shared" si="49"/>
        <v>0</v>
      </c>
      <c r="BL195" s="25" t="s">
        <v>309</v>
      </c>
      <c r="BM195" s="25" t="s">
        <v>2855</v>
      </c>
    </row>
    <row r="196" spans="2:65" s="1" customFormat="1" ht="22.5" customHeight="1">
      <c r="B196" s="42"/>
      <c r="C196" s="205" t="s">
        <v>1291</v>
      </c>
      <c r="D196" s="205" t="s">
        <v>213</v>
      </c>
      <c r="E196" s="206" t="s">
        <v>1713</v>
      </c>
      <c r="F196" s="207" t="s">
        <v>1701</v>
      </c>
      <c r="G196" s="208" t="s">
        <v>275</v>
      </c>
      <c r="H196" s="209">
        <v>3</v>
      </c>
      <c r="I196" s="210"/>
      <c r="J196" s="211">
        <f t="shared" si="40"/>
        <v>0</v>
      </c>
      <c r="K196" s="207" t="s">
        <v>21</v>
      </c>
      <c r="L196" s="62"/>
      <c r="M196" s="212" t="s">
        <v>21</v>
      </c>
      <c r="N196" s="213" t="s">
        <v>47</v>
      </c>
      <c r="O196" s="43"/>
      <c r="P196" s="214">
        <f t="shared" si="41"/>
        <v>0</v>
      </c>
      <c r="Q196" s="214">
        <v>0</v>
      </c>
      <c r="R196" s="214">
        <f t="shared" si="42"/>
        <v>0</v>
      </c>
      <c r="S196" s="214">
        <v>0</v>
      </c>
      <c r="T196" s="215">
        <f t="shared" si="43"/>
        <v>0</v>
      </c>
      <c r="AR196" s="25" t="s">
        <v>309</v>
      </c>
      <c r="AT196" s="25" t="s">
        <v>213</v>
      </c>
      <c r="AU196" s="25" t="s">
        <v>85</v>
      </c>
      <c r="AY196" s="25" t="s">
        <v>211</v>
      </c>
      <c r="BE196" s="216">
        <f t="shared" si="44"/>
        <v>0</v>
      </c>
      <c r="BF196" s="216">
        <f t="shared" si="45"/>
        <v>0</v>
      </c>
      <c r="BG196" s="216">
        <f t="shared" si="46"/>
        <v>0</v>
      </c>
      <c r="BH196" s="216">
        <f t="shared" si="47"/>
        <v>0</v>
      </c>
      <c r="BI196" s="216">
        <f t="shared" si="48"/>
        <v>0</v>
      </c>
      <c r="BJ196" s="25" t="s">
        <v>83</v>
      </c>
      <c r="BK196" s="216">
        <f t="shared" si="49"/>
        <v>0</v>
      </c>
      <c r="BL196" s="25" t="s">
        <v>309</v>
      </c>
      <c r="BM196" s="25" t="s">
        <v>2856</v>
      </c>
    </row>
    <row r="197" spans="2:65" s="1" customFormat="1" ht="22.5" customHeight="1">
      <c r="B197" s="42"/>
      <c r="C197" s="205" t="s">
        <v>1295</v>
      </c>
      <c r="D197" s="205" t="s">
        <v>213</v>
      </c>
      <c r="E197" s="206" t="s">
        <v>1720</v>
      </c>
      <c r="F197" s="207" t="s">
        <v>1721</v>
      </c>
      <c r="G197" s="208" t="s">
        <v>275</v>
      </c>
      <c r="H197" s="209">
        <v>20</v>
      </c>
      <c r="I197" s="210"/>
      <c r="J197" s="211">
        <f t="shared" si="40"/>
        <v>0</v>
      </c>
      <c r="K197" s="207" t="s">
        <v>21</v>
      </c>
      <c r="L197" s="62"/>
      <c r="M197" s="212" t="s">
        <v>21</v>
      </c>
      <c r="N197" s="213" t="s">
        <v>47</v>
      </c>
      <c r="O197" s="43"/>
      <c r="P197" s="214">
        <f t="shared" si="41"/>
        <v>0</v>
      </c>
      <c r="Q197" s="214">
        <v>0</v>
      </c>
      <c r="R197" s="214">
        <f t="shared" si="42"/>
        <v>0</v>
      </c>
      <c r="S197" s="214">
        <v>0</v>
      </c>
      <c r="T197" s="215">
        <f t="shared" si="43"/>
        <v>0</v>
      </c>
      <c r="AR197" s="25" t="s">
        <v>309</v>
      </c>
      <c r="AT197" s="25" t="s">
        <v>213</v>
      </c>
      <c r="AU197" s="25" t="s">
        <v>85</v>
      </c>
      <c r="AY197" s="25" t="s">
        <v>211</v>
      </c>
      <c r="BE197" s="216">
        <f t="shared" si="44"/>
        <v>0</v>
      </c>
      <c r="BF197" s="216">
        <f t="shared" si="45"/>
        <v>0</v>
      </c>
      <c r="BG197" s="216">
        <f t="shared" si="46"/>
        <v>0</v>
      </c>
      <c r="BH197" s="216">
        <f t="shared" si="47"/>
        <v>0</v>
      </c>
      <c r="BI197" s="216">
        <f t="shared" si="48"/>
        <v>0</v>
      </c>
      <c r="BJ197" s="25" t="s">
        <v>83</v>
      </c>
      <c r="BK197" s="216">
        <f t="shared" si="49"/>
        <v>0</v>
      </c>
      <c r="BL197" s="25" t="s">
        <v>309</v>
      </c>
      <c r="BM197" s="25" t="s">
        <v>2857</v>
      </c>
    </row>
    <row r="198" spans="2:65" s="1" customFormat="1" ht="22.5" customHeight="1">
      <c r="B198" s="42"/>
      <c r="C198" s="205" t="s">
        <v>1300</v>
      </c>
      <c r="D198" s="205" t="s">
        <v>213</v>
      </c>
      <c r="E198" s="206" t="s">
        <v>1723</v>
      </c>
      <c r="F198" s="207" t="s">
        <v>1724</v>
      </c>
      <c r="G198" s="208" t="s">
        <v>275</v>
      </c>
      <c r="H198" s="209">
        <v>20</v>
      </c>
      <c r="I198" s="210"/>
      <c r="J198" s="211">
        <f t="shared" si="40"/>
        <v>0</v>
      </c>
      <c r="K198" s="207" t="s">
        <v>21</v>
      </c>
      <c r="L198" s="62"/>
      <c r="M198" s="212" t="s">
        <v>21</v>
      </c>
      <c r="N198" s="213" t="s">
        <v>47</v>
      </c>
      <c r="O198" s="43"/>
      <c r="P198" s="214">
        <f t="shared" si="41"/>
        <v>0</v>
      </c>
      <c r="Q198" s="214">
        <v>0</v>
      </c>
      <c r="R198" s="214">
        <f t="shared" si="42"/>
        <v>0</v>
      </c>
      <c r="S198" s="214">
        <v>0</v>
      </c>
      <c r="T198" s="215">
        <f t="shared" si="43"/>
        <v>0</v>
      </c>
      <c r="AR198" s="25" t="s">
        <v>309</v>
      </c>
      <c r="AT198" s="25" t="s">
        <v>213</v>
      </c>
      <c r="AU198" s="25" t="s">
        <v>85</v>
      </c>
      <c r="AY198" s="25" t="s">
        <v>211</v>
      </c>
      <c r="BE198" s="216">
        <f t="shared" si="44"/>
        <v>0</v>
      </c>
      <c r="BF198" s="216">
        <f t="shared" si="45"/>
        <v>0</v>
      </c>
      <c r="BG198" s="216">
        <f t="shared" si="46"/>
        <v>0</v>
      </c>
      <c r="BH198" s="216">
        <f t="shared" si="47"/>
        <v>0</v>
      </c>
      <c r="BI198" s="216">
        <f t="shared" si="48"/>
        <v>0</v>
      </c>
      <c r="BJ198" s="25" t="s">
        <v>83</v>
      </c>
      <c r="BK198" s="216">
        <f t="shared" si="49"/>
        <v>0</v>
      </c>
      <c r="BL198" s="25" t="s">
        <v>309</v>
      </c>
      <c r="BM198" s="25" t="s">
        <v>2858</v>
      </c>
    </row>
    <row r="199" spans="2:65" s="1" customFormat="1" ht="22.5" customHeight="1">
      <c r="B199" s="42"/>
      <c r="C199" s="205" t="s">
        <v>1311</v>
      </c>
      <c r="D199" s="205" t="s">
        <v>213</v>
      </c>
      <c r="E199" s="206" t="s">
        <v>1729</v>
      </c>
      <c r="F199" s="207" t="s">
        <v>1730</v>
      </c>
      <c r="G199" s="208" t="s">
        <v>275</v>
      </c>
      <c r="H199" s="209">
        <v>24</v>
      </c>
      <c r="I199" s="210"/>
      <c r="J199" s="211">
        <f t="shared" si="40"/>
        <v>0</v>
      </c>
      <c r="K199" s="207" t="s">
        <v>21</v>
      </c>
      <c r="L199" s="62"/>
      <c r="M199" s="212" t="s">
        <v>21</v>
      </c>
      <c r="N199" s="213" t="s">
        <v>47</v>
      </c>
      <c r="O199" s="43"/>
      <c r="P199" s="214">
        <f t="shared" si="41"/>
        <v>0</v>
      </c>
      <c r="Q199" s="214">
        <v>0</v>
      </c>
      <c r="R199" s="214">
        <f t="shared" si="42"/>
        <v>0</v>
      </c>
      <c r="S199" s="214">
        <v>0</v>
      </c>
      <c r="T199" s="215">
        <f t="shared" si="43"/>
        <v>0</v>
      </c>
      <c r="AR199" s="25" t="s">
        <v>309</v>
      </c>
      <c r="AT199" s="25" t="s">
        <v>213</v>
      </c>
      <c r="AU199" s="25" t="s">
        <v>85</v>
      </c>
      <c r="AY199" s="25" t="s">
        <v>211</v>
      </c>
      <c r="BE199" s="216">
        <f t="shared" si="44"/>
        <v>0</v>
      </c>
      <c r="BF199" s="216">
        <f t="shared" si="45"/>
        <v>0</v>
      </c>
      <c r="BG199" s="216">
        <f t="shared" si="46"/>
        <v>0</v>
      </c>
      <c r="BH199" s="216">
        <f t="shared" si="47"/>
        <v>0</v>
      </c>
      <c r="BI199" s="216">
        <f t="shared" si="48"/>
        <v>0</v>
      </c>
      <c r="BJ199" s="25" t="s">
        <v>83</v>
      </c>
      <c r="BK199" s="216">
        <f t="shared" si="49"/>
        <v>0</v>
      </c>
      <c r="BL199" s="25" t="s">
        <v>309</v>
      </c>
      <c r="BM199" s="25" t="s">
        <v>2859</v>
      </c>
    </row>
    <row r="200" spans="2:65" s="1" customFormat="1" ht="22.5" customHeight="1">
      <c r="B200" s="42"/>
      <c r="C200" s="205" t="s">
        <v>1318</v>
      </c>
      <c r="D200" s="205" t="s">
        <v>213</v>
      </c>
      <c r="E200" s="206" t="s">
        <v>1732</v>
      </c>
      <c r="F200" s="207" t="s">
        <v>2860</v>
      </c>
      <c r="G200" s="208" t="s">
        <v>275</v>
      </c>
      <c r="H200" s="209">
        <v>14</v>
      </c>
      <c r="I200" s="210"/>
      <c r="J200" s="211">
        <f t="shared" si="40"/>
        <v>0</v>
      </c>
      <c r="K200" s="207" t="s">
        <v>21</v>
      </c>
      <c r="L200" s="62"/>
      <c r="M200" s="212" t="s">
        <v>21</v>
      </c>
      <c r="N200" s="213" t="s">
        <v>47</v>
      </c>
      <c r="O200" s="43"/>
      <c r="P200" s="214">
        <f t="shared" si="41"/>
        <v>0</v>
      </c>
      <c r="Q200" s="214">
        <v>0</v>
      </c>
      <c r="R200" s="214">
        <f t="shared" si="42"/>
        <v>0</v>
      </c>
      <c r="S200" s="214">
        <v>0</v>
      </c>
      <c r="T200" s="215">
        <f t="shared" si="43"/>
        <v>0</v>
      </c>
      <c r="AR200" s="25" t="s">
        <v>309</v>
      </c>
      <c r="AT200" s="25" t="s">
        <v>213</v>
      </c>
      <c r="AU200" s="25" t="s">
        <v>85</v>
      </c>
      <c r="AY200" s="25" t="s">
        <v>211</v>
      </c>
      <c r="BE200" s="216">
        <f t="shared" si="44"/>
        <v>0</v>
      </c>
      <c r="BF200" s="216">
        <f t="shared" si="45"/>
        <v>0</v>
      </c>
      <c r="BG200" s="216">
        <f t="shared" si="46"/>
        <v>0</v>
      </c>
      <c r="BH200" s="216">
        <f t="shared" si="47"/>
        <v>0</v>
      </c>
      <c r="BI200" s="216">
        <f t="shared" si="48"/>
        <v>0</v>
      </c>
      <c r="BJ200" s="25" t="s">
        <v>83</v>
      </c>
      <c r="BK200" s="216">
        <f t="shared" si="49"/>
        <v>0</v>
      </c>
      <c r="BL200" s="25" t="s">
        <v>309</v>
      </c>
      <c r="BM200" s="25" t="s">
        <v>2861</v>
      </c>
    </row>
    <row r="201" spans="2:65" s="1" customFormat="1" ht="22.5" customHeight="1">
      <c r="B201" s="42"/>
      <c r="C201" s="205" t="s">
        <v>1328</v>
      </c>
      <c r="D201" s="205" t="s">
        <v>213</v>
      </c>
      <c r="E201" s="206" t="s">
        <v>1735</v>
      </c>
      <c r="F201" s="207" t="s">
        <v>1736</v>
      </c>
      <c r="G201" s="208" t="s">
        <v>275</v>
      </c>
      <c r="H201" s="209">
        <v>4</v>
      </c>
      <c r="I201" s="210"/>
      <c r="J201" s="211">
        <f t="shared" si="40"/>
        <v>0</v>
      </c>
      <c r="K201" s="207" t="s">
        <v>21</v>
      </c>
      <c r="L201" s="62"/>
      <c r="M201" s="212" t="s">
        <v>21</v>
      </c>
      <c r="N201" s="213" t="s">
        <v>47</v>
      </c>
      <c r="O201" s="43"/>
      <c r="P201" s="214">
        <f t="shared" si="41"/>
        <v>0</v>
      </c>
      <c r="Q201" s="214">
        <v>0</v>
      </c>
      <c r="R201" s="214">
        <f t="shared" si="42"/>
        <v>0</v>
      </c>
      <c r="S201" s="214">
        <v>0</v>
      </c>
      <c r="T201" s="215">
        <f t="shared" si="43"/>
        <v>0</v>
      </c>
      <c r="AR201" s="25" t="s">
        <v>309</v>
      </c>
      <c r="AT201" s="25" t="s">
        <v>213</v>
      </c>
      <c r="AU201" s="25" t="s">
        <v>85</v>
      </c>
      <c r="AY201" s="25" t="s">
        <v>211</v>
      </c>
      <c r="BE201" s="216">
        <f t="shared" si="44"/>
        <v>0</v>
      </c>
      <c r="BF201" s="216">
        <f t="shared" si="45"/>
        <v>0</v>
      </c>
      <c r="BG201" s="216">
        <f t="shared" si="46"/>
        <v>0</v>
      </c>
      <c r="BH201" s="216">
        <f t="shared" si="47"/>
        <v>0</v>
      </c>
      <c r="BI201" s="216">
        <f t="shared" si="48"/>
        <v>0</v>
      </c>
      <c r="BJ201" s="25" t="s">
        <v>83</v>
      </c>
      <c r="BK201" s="216">
        <f t="shared" si="49"/>
        <v>0</v>
      </c>
      <c r="BL201" s="25" t="s">
        <v>309</v>
      </c>
      <c r="BM201" s="25" t="s">
        <v>2862</v>
      </c>
    </row>
    <row r="202" spans="2:65" s="1" customFormat="1" ht="22.5" customHeight="1">
      <c r="B202" s="42"/>
      <c r="C202" s="205" t="s">
        <v>1333</v>
      </c>
      <c r="D202" s="205" t="s">
        <v>213</v>
      </c>
      <c r="E202" s="206" t="s">
        <v>1738</v>
      </c>
      <c r="F202" s="207" t="s">
        <v>1736</v>
      </c>
      <c r="G202" s="208" t="s">
        <v>275</v>
      </c>
      <c r="H202" s="209">
        <v>90</v>
      </c>
      <c r="I202" s="210"/>
      <c r="J202" s="211">
        <f t="shared" si="40"/>
        <v>0</v>
      </c>
      <c r="K202" s="207" t="s">
        <v>21</v>
      </c>
      <c r="L202" s="62"/>
      <c r="M202" s="212" t="s">
        <v>21</v>
      </c>
      <c r="N202" s="213" t="s">
        <v>47</v>
      </c>
      <c r="O202" s="43"/>
      <c r="P202" s="214">
        <f t="shared" si="41"/>
        <v>0</v>
      </c>
      <c r="Q202" s="214">
        <v>0</v>
      </c>
      <c r="R202" s="214">
        <f t="shared" si="42"/>
        <v>0</v>
      </c>
      <c r="S202" s="214">
        <v>0</v>
      </c>
      <c r="T202" s="215">
        <f t="shared" si="43"/>
        <v>0</v>
      </c>
      <c r="AR202" s="25" t="s">
        <v>309</v>
      </c>
      <c r="AT202" s="25" t="s">
        <v>213</v>
      </c>
      <c r="AU202" s="25" t="s">
        <v>85</v>
      </c>
      <c r="AY202" s="25" t="s">
        <v>211</v>
      </c>
      <c r="BE202" s="216">
        <f t="shared" si="44"/>
        <v>0</v>
      </c>
      <c r="BF202" s="216">
        <f t="shared" si="45"/>
        <v>0</v>
      </c>
      <c r="BG202" s="216">
        <f t="shared" si="46"/>
        <v>0</v>
      </c>
      <c r="BH202" s="216">
        <f t="shared" si="47"/>
        <v>0</v>
      </c>
      <c r="BI202" s="216">
        <f t="shared" si="48"/>
        <v>0</v>
      </c>
      <c r="BJ202" s="25" t="s">
        <v>83</v>
      </c>
      <c r="BK202" s="216">
        <f t="shared" si="49"/>
        <v>0</v>
      </c>
      <c r="BL202" s="25" t="s">
        <v>309</v>
      </c>
      <c r="BM202" s="25" t="s">
        <v>2863</v>
      </c>
    </row>
    <row r="203" spans="2:65" s="1" customFormat="1" ht="22.5" customHeight="1">
      <c r="B203" s="42"/>
      <c r="C203" s="205" t="s">
        <v>1338</v>
      </c>
      <c r="D203" s="205" t="s">
        <v>213</v>
      </c>
      <c r="E203" s="206" t="s">
        <v>1742</v>
      </c>
      <c r="F203" s="207" t="s">
        <v>1743</v>
      </c>
      <c r="G203" s="208" t="s">
        <v>275</v>
      </c>
      <c r="H203" s="209">
        <v>7</v>
      </c>
      <c r="I203" s="210"/>
      <c r="J203" s="211">
        <f t="shared" si="40"/>
        <v>0</v>
      </c>
      <c r="K203" s="207" t="s">
        <v>21</v>
      </c>
      <c r="L203" s="62"/>
      <c r="M203" s="212" t="s">
        <v>21</v>
      </c>
      <c r="N203" s="213" t="s">
        <v>47</v>
      </c>
      <c r="O203" s="43"/>
      <c r="P203" s="214">
        <f t="shared" si="41"/>
        <v>0</v>
      </c>
      <c r="Q203" s="214">
        <v>0</v>
      </c>
      <c r="R203" s="214">
        <f t="shared" si="42"/>
        <v>0</v>
      </c>
      <c r="S203" s="214">
        <v>0</v>
      </c>
      <c r="T203" s="215">
        <f t="shared" si="43"/>
        <v>0</v>
      </c>
      <c r="AR203" s="25" t="s">
        <v>309</v>
      </c>
      <c r="AT203" s="25" t="s">
        <v>213</v>
      </c>
      <c r="AU203" s="25" t="s">
        <v>85</v>
      </c>
      <c r="AY203" s="25" t="s">
        <v>211</v>
      </c>
      <c r="BE203" s="216">
        <f t="shared" si="44"/>
        <v>0</v>
      </c>
      <c r="BF203" s="216">
        <f t="shared" si="45"/>
        <v>0</v>
      </c>
      <c r="BG203" s="216">
        <f t="shared" si="46"/>
        <v>0</v>
      </c>
      <c r="BH203" s="216">
        <f t="shared" si="47"/>
        <v>0</v>
      </c>
      <c r="BI203" s="216">
        <f t="shared" si="48"/>
        <v>0</v>
      </c>
      <c r="BJ203" s="25" t="s">
        <v>83</v>
      </c>
      <c r="BK203" s="216">
        <f t="shared" si="49"/>
        <v>0</v>
      </c>
      <c r="BL203" s="25" t="s">
        <v>309</v>
      </c>
      <c r="BM203" s="25" t="s">
        <v>2864</v>
      </c>
    </row>
    <row r="204" spans="2:65" s="1" customFormat="1" ht="22.5" customHeight="1">
      <c r="B204" s="42"/>
      <c r="C204" s="205" t="s">
        <v>1342</v>
      </c>
      <c r="D204" s="205" t="s">
        <v>213</v>
      </c>
      <c r="E204" s="206" t="s">
        <v>1745</v>
      </c>
      <c r="F204" s="207" t="s">
        <v>1746</v>
      </c>
      <c r="G204" s="208" t="s">
        <v>275</v>
      </c>
      <c r="H204" s="209">
        <v>65</v>
      </c>
      <c r="I204" s="210"/>
      <c r="J204" s="211">
        <f t="shared" si="40"/>
        <v>0</v>
      </c>
      <c r="K204" s="207" t="s">
        <v>21</v>
      </c>
      <c r="L204" s="62"/>
      <c r="M204" s="212" t="s">
        <v>21</v>
      </c>
      <c r="N204" s="213" t="s">
        <v>47</v>
      </c>
      <c r="O204" s="43"/>
      <c r="P204" s="214">
        <f t="shared" si="41"/>
        <v>0</v>
      </c>
      <c r="Q204" s="214">
        <v>0</v>
      </c>
      <c r="R204" s="214">
        <f t="shared" si="42"/>
        <v>0</v>
      </c>
      <c r="S204" s="214">
        <v>0</v>
      </c>
      <c r="T204" s="215">
        <f t="shared" si="43"/>
        <v>0</v>
      </c>
      <c r="AR204" s="25" t="s">
        <v>309</v>
      </c>
      <c r="AT204" s="25" t="s">
        <v>213</v>
      </c>
      <c r="AU204" s="25" t="s">
        <v>85</v>
      </c>
      <c r="AY204" s="25" t="s">
        <v>211</v>
      </c>
      <c r="BE204" s="216">
        <f t="shared" si="44"/>
        <v>0</v>
      </c>
      <c r="BF204" s="216">
        <f t="shared" si="45"/>
        <v>0</v>
      </c>
      <c r="BG204" s="216">
        <f t="shared" si="46"/>
        <v>0</v>
      </c>
      <c r="BH204" s="216">
        <f t="shared" si="47"/>
        <v>0</v>
      </c>
      <c r="BI204" s="216">
        <f t="shared" si="48"/>
        <v>0</v>
      </c>
      <c r="BJ204" s="25" t="s">
        <v>83</v>
      </c>
      <c r="BK204" s="216">
        <f t="shared" si="49"/>
        <v>0</v>
      </c>
      <c r="BL204" s="25" t="s">
        <v>309</v>
      </c>
      <c r="BM204" s="25" t="s">
        <v>2865</v>
      </c>
    </row>
    <row r="205" spans="2:65" s="1" customFormat="1" ht="22.5" customHeight="1">
      <c r="B205" s="42"/>
      <c r="C205" s="205" t="s">
        <v>1346</v>
      </c>
      <c r="D205" s="205" t="s">
        <v>213</v>
      </c>
      <c r="E205" s="206" t="s">
        <v>1748</v>
      </c>
      <c r="F205" s="207" t="s">
        <v>1749</v>
      </c>
      <c r="G205" s="208" t="s">
        <v>275</v>
      </c>
      <c r="H205" s="209">
        <v>70</v>
      </c>
      <c r="I205" s="210"/>
      <c r="J205" s="211">
        <f t="shared" si="40"/>
        <v>0</v>
      </c>
      <c r="K205" s="207" t="s">
        <v>21</v>
      </c>
      <c r="L205" s="62"/>
      <c r="M205" s="212" t="s">
        <v>21</v>
      </c>
      <c r="N205" s="213" t="s">
        <v>47</v>
      </c>
      <c r="O205" s="43"/>
      <c r="P205" s="214">
        <f t="shared" si="41"/>
        <v>0</v>
      </c>
      <c r="Q205" s="214">
        <v>0</v>
      </c>
      <c r="R205" s="214">
        <f t="shared" si="42"/>
        <v>0</v>
      </c>
      <c r="S205" s="214">
        <v>0</v>
      </c>
      <c r="T205" s="215">
        <f t="shared" si="43"/>
        <v>0</v>
      </c>
      <c r="AR205" s="25" t="s">
        <v>309</v>
      </c>
      <c r="AT205" s="25" t="s">
        <v>213</v>
      </c>
      <c r="AU205" s="25" t="s">
        <v>85</v>
      </c>
      <c r="AY205" s="25" t="s">
        <v>211</v>
      </c>
      <c r="BE205" s="216">
        <f t="shared" si="44"/>
        <v>0</v>
      </c>
      <c r="BF205" s="216">
        <f t="shared" si="45"/>
        <v>0</v>
      </c>
      <c r="BG205" s="216">
        <f t="shared" si="46"/>
        <v>0</v>
      </c>
      <c r="BH205" s="216">
        <f t="shared" si="47"/>
        <v>0</v>
      </c>
      <c r="BI205" s="216">
        <f t="shared" si="48"/>
        <v>0</v>
      </c>
      <c r="BJ205" s="25" t="s">
        <v>83</v>
      </c>
      <c r="BK205" s="216">
        <f t="shared" si="49"/>
        <v>0</v>
      </c>
      <c r="BL205" s="25" t="s">
        <v>309</v>
      </c>
      <c r="BM205" s="25" t="s">
        <v>2866</v>
      </c>
    </row>
    <row r="206" spans="2:65" s="1" customFormat="1" ht="22.5" customHeight="1">
      <c r="B206" s="42"/>
      <c r="C206" s="205" t="s">
        <v>1352</v>
      </c>
      <c r="D206" s="205" t="s">
        <v>213</v>
      </c>
      <c r="E206" s="206" t="s">
        <v>1751</v>
      </c>
      <c r="F206" s="207" t="s">
        <v>1749</v>
      </c>
      <c r="G206" s="208" t="s">
        <v>275</v>
      </c>
      <c r="H206" s="209">
        <v>30</v>
      </c>
      <c r="I206" s="210"/>
      <c r="J206" s="211">
        <f t="shared" si="40"/>
        <v>0</v>
      </c>
      <c r="K206" s="207" t="s">
        <v>21</v>
      </c>
      <c r="L206" s="62"/>
      <c r="M206" s="212" t="s">
        <v>21</v>
      </c>
      <c r="N206" s="213" t="s">
        <v>47</v>
      </c>
      <c r="O206" s="43"/>
      <c r="P206" s="214">
        <f t="shared" si="41"/>
        <v>0</v>
      </c>
      <c r="Q206" s="214">
        <v>0</v>
      </c>
      <c r="R206" s="214">
        <f t="shared" si="42"/>
        <v>0</v>
      </c>
      <c r="S206" s="214">
        <v>0</v>
      </c>
      <c r="T206" s="215">
        <f t="shared" si="43"/>
        <v>0</v>
      </c>
      <c r="AR206" s="25" t="s">
        <v>309</v>
      </c>
      <c r="AT206" s="25" t="s">
        <v>213</v>
      </c>
      <c r="AU206" s="25" t="s">
        <v>85</v>
      </c>
      <c r="AY206" s="25" t="s">
        <v>211</v>
      </c>
      <c r="BE206" s="216">
        <f t="shared" si="44"/>
        <v>0</v>
      </c>
      <c r="BF206" s="216">
        <f t="shared" si="45"/>
        <v>0</v>
      </c>
      <c r="BG206" s="216">
        <f t="shared" si="46"/>
        <v>0</v>
      </c>
      <c r="BH206" s="216">
        <f t="shared" si="47"/>
        <v>0</v>
      </c>
      <c r="BI206" s="216">
        <f t="shared" si="48"/>
        <v>0</v>
      </c>
      <c r="BJ206" s="25" t="s">
        <v>83</v>
      </c>
      <c r="BK206" s="216">
        <f t="shared" si="49"/>
        <v>0</v>
      </c>
      <c r="BL206" s="25" t="s">
        <v>309</v>
      </c>
      <c r="BM206" s="25" t="s">
        <v>2867</v>
      </c>
    </row>
    <row r="207" spans="2:65" s="1" customFormat="1" ht="22.5" customHeight="1">
      <c r="B207" s="42"/>
      <c r="C207" s="205" t="s">
        <v>1359</v>
      </c>
      <c r="D207" s="205" t="s">
        <v>213</v>
      </c>
      <c r="E207" s="206" t="s">
        <v>1755</v>
      </c>
      <c r="F207" s="207" t="s">
        <v>1756</v>
      </c>
      <c r="G207" s="208" t="s">
        <v>275</v>
      </c>
      <c r="H207" s="209">
        <v>1</v>
      </c>
      <c r="I207" s="210"/>
      <c r="J207" s="211">
        <f t="shared" si="40"/>
        <v>0</v>
      </c>
      <c r="K207" s="207" t="s">
        <v>21</v>
      </c>
      <c r="L207" s="62"/>
      <c r="M207" s="212" t="s">
        <v>21</v>
      </c>
      <c r="N207" s="213" t="s">
        <v>47</v>
      </c>
      <c r="O207" s="43"/>
      <c r="P207" s="214">
        <f t="shared" si="41"/>
        <v>0</v>
      </c>
      <c r="Q207" s="214">
        <v>0</v>
      </c>
      <c r="R207" s="214">
        <f t="shared" si="42"/>
        <v>0</v>
      </c>
      <c r="S207" s="214">
        <v>0</v>
      </c>
      <c r="T207" s="215">
        <f t="shared" si="43"/>
        <v>0</v>
      </c>
      <c r="AR207" s="25" t="s">
        <v>309</v>
      </c>
      <c r="AT207" s="25" t="s">
        <v>213</v>
      </c>
      <c r="AU207" s="25" t="s">
        <v>85</v>
      </c>
      <c r="AY207" s="25" t="s">
        <v>211</v>
      </c>
      <c r="BE207" s="216">
        <f t="shared" si="44"/>
        <v>0</v>
      </c>
      <c r="BF207" s="216">
        <f t="shared" si="45"/>
        <v>0</v>
      </c>
      <c r="BG207" s="216">
        <f t="shared" si="46"/>
        <v>0</v>
      </c>
      <c r="BH207" s="216">
        <f t="shared" si="47"/>
        <v>0</v>
      </c>
      <c r="BI207" s="216">
        <f t="shared" si="48"/>
        <v>0</v>
      </c>
      <c r="BJ207" s="25" t="s">
        <v>83</v>
      </c>
      <c r="BK207" s="216">
        <f t="shared" si="49"/>
        <v>0</v>
      </c>
      <c r="BL207" s="25" t="s">
        <v>309</v>
      </c>
      <c r="BM207" s="25" t="s">
        <v>2868</v>
      </c>
    </row>
    <row r="208" spans="2:65" s="1" customFormat="1" ht="22.5" customHeight="1">
      <c r="B208" s="42"/>
      <c r="C208" s="205" t="s">
        <v>1363</v>
      </c>
      <c r="D208" s="205" t="s">
        <v>213</v>
      </c>
      <c r="E208" s="206" t="s">
        <v>1758</v>
      </c>
      <c r="F208" s="207" t="s">
        <v>1759</v>
      </c>
      <c r="G208" s="208" t="s">
        <v>611</v>
      </c>
      <c r="H208" s="209">
        <v>80</v>
      </c>
      <c r="I208" s="210"/>
      <c r="J208" s="211">
        <f t="shared" si="40"/>
        <v>0</v>
      </c>
      <c r="K208" s="207" t="s">
        <v>21</v>
      </c>
      <c r="L208" s="62"/>
      <c r="M208" s="212" t="s">
        <v>21</v>
      </c>
      <c r="N208" s="213" t="s">
        <v>47</v>
      </c>
      <c r="O208" s="43"/>
      <c r="P208" s="214">
        <f t="shared" si="41"/>
        <v>0</v>
      </c>
      <c r="Q208" s="214">
        <v>0</v>
      </c>
      <c r="R208" s="214">
        <f t="shared" si="42"/>
        <v>0</v>
      </c>
      <c r="S208" s="214">
        <v>0</v>
      </c>
      <c r="T208" s="215">
        <f t="shared" si="43"/>
        <v>0</v>
      </c>
      <c r="AR208" s="25" t="s">
        <v>309</v>
      </c>
      <c r="AT208" s="25" t="s">
        <v>213</v>
      </c>
      <c r="AU208" s="25" t="s">
        <v>85</v>
      </c>
      <c r="AY208" s="25" t="s">
        <v>211</v>
      </c>
      <c r="BE208" s="216">
        <f t="shared" si="44"/>
        <v>0</v>
      </c>
      <c r="BF208" s="216">
        <f t="shared" si="45"/>
        <v>0</v>
      </c>
      <c r="BG208" s="216">
        <f t="shared" si="46"/>
        <v>0</v>
      </c>
      <c r="BH208" s="216">
        <f t="shared" si="47"/>
        <v>0</v>
      </c>
      <c r="BI208" s="216">
        <f t="shared" si="48"/>
        <v>0</v>
      </c>
      <c r="BJ208" s="25" t="s">
        <v>83</v>
      </c>
      <c r="BK208" s="216">
        <f t="shared" si="49"/>
        <v>0</v>
      </c>
      <c r="BL208" s="25" t="s">
        <v>309</v>
      </c>
      <c r="BM208" s="25" t="s">
        <v>2869</v>
      </c>
    </row>
    <row r="209" spans="2:65" s="1" customFormat="1" ht="22.5" customHeight="1">
      <c r="B209" s="42"/>
      <c r="C209" s="205" t="s">
        <v>1367</v>
      </c>
      <c r="D209" s="205" t="s">
        <v>213</v>
      </c>
      <c r="E209" s="206" t="s">
        <v>1761</v>
      </c>
      <c r="F209" s="207" t="s">
        <v>1762</v>
      </c>
      <c r="G209" s="208" t="s">
        <v>611</v>
      </c>
      <c r="H209" s="209">
        <v>100</v>
      </c>
      <c r="I209" s="210"/>
      <c r="J209" s="211">
        <f t="shared" si="40"/>
        <v>0</v>
      </c>
      <c r="K209" s="207" t="s">
        <v>21</v>
      </c>
      <c r="L209" s="62"/>
      <c r="M209" s="212" t="s">
        <v>21</v>
      </c>
      <c r="N209" s="213" t="s">
        <v>47</v>
      </c>
      <c r="O209" s="43"/>
      <c r="P209" s="214">
        <f t="shared" si="41"/>
        <v>0</v>
      </c>
      <c r="Q209" s="214">
        <v>0</v>
      </c>
      <c r="R209" s="214">
        <f t="shared" si="42"/>
        <v>0</v>
      </c>
      <c r="S209" s="214">
        <v>0</v>
      </c>
      <c r="T209" s="215">
        <f t="shared" si="43"/>
        <v>0</v>
      </c>
      <c r="AR209" s="25" t="s">
        <v>309</v>
      </c>
      <c r="AT209" s="25" t="s">
        <v>213</v>
      </c>
      <c r="AU209" s="25" t="s">
        <v>85</v>
      </c>
      <c r="AY209" s="25" t="s">
        <v>211</v>
      </c>
      <c r="BE209" s="216">
        <f t="shared" si="44"/>
        <v>0</v>
      </c>
      <c r="BF209" s="216">
        <f t="shared" si="45"/>
        <v>0</v>
      </c>
      <c r="BG209" s="216">
        <f t="shared" si="46"/>
        <v>0</v>
      </c>
      <c r="BH209" s="216">
        <f t="shared" si="47"/>
        <v>0</v>
      </c>
      <c r="BI209" s="216">
        <f t="shared" si="48"/>
        <v>0</v>
      </c>
      <c r="BJ209" s="25" t="s">
        <v>83</v>
      </c>
      <c r="BK209" s="216">
        <f t="shared" si="49"/>
        <v>0</v>
      </c>
      <c r="BL209" s="25" t="s">
        <v>309</v>
      </c>
      <c r="BM209" s="25" t="s">
        <v>2870</v>
      </c>
    </row>
    <row r="210" spans="2:65" s="1" customFormat="1" ht="22.5" customHeight="1">
      <c r="B210" s="42"/>
      <c r="C210" s="205" t="s">
        <v>1372</v>
      </c>
      <c r="D210" s="205" t="s">
        <v>213</v>
      </c>
      <c r="E210" s="206" t="s">
        <v>1764</v>
      </c>
      <c r="F210" s="207" t="s">
        <v>1765</v>
      </c>
      <c r="G210" s="208" t="s">
        <v>611</v>
      </c>
      <c r="H210" s="209">
        <v>65</v>
      </c>
      <c r="I210" s="210"/>
      <c r="J210" s="211">
        <f t="shared" si="40"/>
        <v>0</v>
      </c>
      <c r="K210" s="207" t="s">
        <v>21</v>
      </c>
      <c r="L210" s="62"/>
      <c r="M210" s="212" t="s">
        <v>21</v>
      </c>
      <c r="N210" s="213" t="s">
        <v>47</v>
      </c>
      <c r="O210" s="43"/>
      <c r="P210" s="214">
        <f t="shared" si="41"/>
        <v>0</v>
      </c>
      <c r="Q210" s="214">
        <v>0</v>
      </c>
      <c r="R210" s="214">
        <f t="shared" si="42"/>
        <v>0</v>
      </c>
      <c r="S210" s="214">
        <v>0</v>
      </c>
      <c r="T210" s="215">
        <f t="shared" si="43"/>
        <v>0</v>
      </c>
      <c r="AR210" s="25" t="s">
        <v>309</v>
      </c>
      <c r="AT210" s="25" t="s">
        <v>213</v>
      </c>
      <c r="AU210" s="25" t="s">
        <v>85</v>
      </c>
      <c r="AY210" s="25" t="s">
        <v>211</v>
      </c>
      <c r="BE210" s="216">
        <f t="shared" si="44"/>
        <v>0</v>
      </c>
      <c r="BF210" s="216">
        <f t="shared" si="45"/>
        <v>0</v>
      </c>
      <c r="BG210" s="216">
        <f t="shared" si="46"/>
        <v>0</v>
      </c>
      <c r="BH210" s="216">
        <f t="shared" si="47"/>
        <v>0</v>
      </c>
      <c r="BI210" s="216">
        <f t="shared" si="48"/>
        <v>0</v>
      </c>
      <c r="BJ210" s="25" t="s">
        <v>83</v>
      </c>
      <c r="BK210" s="216">
        <f t="shared" si="49"/>
        <v>0</v>
      </c>
      <c r="BL210" s="25" t="s">
        <v>309</v>
      </c>
      <c r="BM210" s="25" t="s">
        <v>2871</v>
      </c>
    </row>
    <row r="211" spans="2:65" s="1" customFormat="1" ht="22.5" customHeight="1">
      <c r="B211" s="42"/>
      <c r="C211" s="205" t="s">
        <v>1377</v>
      </c>
      <c r="D211" s="205" t="s">
        <v>213</v>
      </c>
      <c r="E211" s="206" t="s">
        <v>1767</v>
      </c>
      <c r="F211" s="207" t="s">
        <v>1768</v>
      </c>
      <c r="G211" s="208" t="s">
        <v>611</v>
      </c>
      <c r="H211" s="209">
        <v>10</v>
      </c>
      <c r="I211" s="210"/>
      <c r="J211" s="211">
        <f t="shared" si="40"/>
        <v>0</v>
      </c>
      <c r="K211" s="207" t="s">
        <v>21</v>
      </c>
      <c r="L211" s="62"/>
      <c r="M211" s="212" t="s">
        <v>21</v>
      </c>
      <c r="N211" s="213" t="s">
        <v>47</v>
      </c>
      <c r="O211" s="43"/>
      <c r="P211" s="214">
        <f t="shared" si="41"/>
        <v>0</v>
      </c>
      <c r="Q211" s="214">
        <v>0</v>
      </c>
      <c r="R211" s="214">
        <f t="shared" si="42"/>
        <v>0</v>
      </c>
      <c r="S211" s="214">
        <v>0</v>
      </c>
      <c r="T211" s="215">
        <f t="shared" si="43"/>
        <v>0</v>
      </c>
      <c r="AR211" s="25" t="s">
        <v>309</v>
      </c>
      <c r="AT211" s="25" t="s">
        <v>213</v>
      </c>
      <c r="AU211" s="25" t="s">
        <v>85</v>
      </c>
      <c r="AY211" s="25" t="s">
        <v>211</v>
      </c>
      <c r="BE211" s="216">
        <f t="shared" si="44"/>
        <v>0</v>
      </c>
      <c r="BF211" s="216">
        <f t="shared" si="45"/>
        <v>0</v>
      </c>
      <c r="BG211" s="216">
        <f t="shared" si="46"/>
        <v>0</v>
      </c>
      <c r="BH211" s="216">
        <f t="shared" si="47"/>
        <v>0</v>
      </c>
      <c r="BI211" s="216">
        <f t="shared" si="48"/>
        <v>0</v>
      </c>
      <c r="BJ211" s="25" t="s">
        <v>83</v>
      </c>
      <c r="BK211" s="216">
        <f t="shared" si="49"/>
        <v>0</v>
      </c>
      <c r="BL211" s="25" t="s">
        <v>309</v>
      </c>
      <c r="BM211" s="25" t="s">
        <v>2872</v>
      </c>
    </row>
    <row r="212" spans="2:65" s="1" customFormat="1" ht="22.5" customHeight="1">
      <c r="B212" s="42"/>
      <c r="C212" s="205" t="s">
        <v>1382</v>
      </c>
      <c r="D212" s="205" t="s">
        <v>213</v>
      </c>
      <c r="E212" s="206" t="s">
        <v>1770</v>
      </c>
      <c r="F212" s="207" t="s">
        <v>1771</v>
      </c>
      <c r="G212" s="208" t="s">
        <v>611</v>
      </c>
      <c r="H212" s="209">
        <v>266</v>
      </c>
      <c r="I212" s="210"/>
      <c r="J212" s="211">
        <f t="shared" si="40"/>
        <v>0</v>
      </c>
      <c r="K212" s="207" t="s">
        <v>21</v>
      </c>
      <c r="L212" s="62"/>
      <c r="M212" s="212" t="s">
        <v>21</v>
      </c>
      <c r="N212" s="213" t="s">
        <v>47</v>
      </c>
      <c r="O212" s="43"/>
      <c r="P212" s="214">
        <f t="shared" si="41"/>
        <v>0</v>
      </c>
      <c r="Q212" s="214">
        <v>0</v>
      </c>
      <c r="R212" s="214">
        <f t="shared" si="42"/>
        <v>0</v>
      </c>
      <c r="S212" s="214">
        <v>0</v>
      </c>
      <c r="T212" s="215">
        <f t="shared" si="43"/>
        <v>0</v>
      </c>
      <c r="AR212" s="25" t="s">
        <v>309</v>
      </c>
      <c r="AT212" s="25" t="s">
        <v>213</v>
      </c>
      <c r="AU212" s="25" t="s">
        <v>85</v>
      </c>
      <c r="AY212" s="25" t="s">
        <v>211</v>
      </c>
      <c r="BE212" s="216">
        <f t="shared" si="44"/>
        <v>0</v>
      </c>
      <c r="BF212" s="216">
        <f t="shared" si="45"/>
        <v>0</v>
      </c>
      <c r="BG212" s="216">
        <f t="shared" si="46"/>
        <v>0</v>
      </c>
      <c r="BH212" s="216">
        <f t="shared" si="47"/>
        <v>0</v>
      </c>
      <c r="BI212" s="216">
        <f t="shared" si="48"/>
        <v>0</v>
      </c>
      <c r="BJ212" s="25" t="s">
        <v>83</v>
      </c>
      <c r="BK212" s="216">
        <f t="shared" si="49"/>
        <v>0</v>
      </c>
      <c r="BL212" s="25" t="s">
        <v>309</v>
      </c>
      <c r="BM212" s="25" t="s">
        <v>2873</v>
      </c>
    </row>
    <row r="213" spans="2:65" s="1" customFormat="1" ht="22.5" customHeight="1">
      <c r="B213" s="42"/>
      <c r="C213" s="205" t="s">
        <v>1386</v>
      </c>
      <c r="D213" s="205" t="s">
        <v>213</v>
      </c>
      <c r="E213" s="206" t="s">
        <v>1773</v>
      </c>
      <c r="F213" s="207" t="s">
        <v>1774</v>
      </c>
      <c r="G213" s="208" t="s">
        <v>611</v>
      </c>
      <c r="H213" s="209">
        <v>35</v>
      </c>
      <c r="I213" s="210"/>
      <c r="J213" s="211">
        <f t="shared" si="40"/>
        <v>0</v>
      </c>
      <c r="K213" s="207" t="s">
        <v>21</v>
      </c>
      <c r="L213" s="62"/>
      <c r="M213" s="212" t="s">
        <v>21</v>
      </c>
      <c r="N213" s="213" t="s">
        <v>47</v>
      </c>
      <c r="O213" s="43"/>
      <c r="P213" s="214">
        <f t="shared" si="41"/>
        <v>0</v>
      </c>
      <c r="Q213" s="214">
        <v>0</v>
      </c>
      <c r="R213" s="214">
        <f t="shared" si="42"/>
        <v>0</v>
      </c>
      <c r="S213" s="214">
        <v>0</v>
      </c>
      <c r="T213" s="215">
        <f t="shared" si="43"/>
        <v>0</v>
      </c>
      <c r="AR213" s="25" t="s">
        <v>309</v>
      </c>
      <c r="AT213" s="25" t="s">
        <v>213</v>
      </c>
      <c r="AU213" s="25" t="s">
        <v>85</v>
      </c>
      <c r="AY213" s="25" t="s">
        <v>211</v>
      </c>
      <c r="BE213" s="216">
        <f t="shared" si="44"/>
        <v>0</v>
      </c>
      <c r="BF213" s="216">
        <f t="shared" si="45"/>
        <v>0</v>
      </c>
      <c r="BG213" s="216">
        <f t="shared" si="46"/>
        <v>0</v>
      </c>
      <c r="BH213" s="216">
        <f t="shared" si="47"/>
        <v>0</v>
      </c>
      <c r="BI213" s="216">
        <f t="shared" si="48"/>
        <v>0</v>
      </c>
      <c r="BJ213" s="25" t="s">
        <v>83</v>
      </c>
      <c r="BK213" s="216">
        <f t="shared" si="49"/>
        <v>0</v>
      </c>
      <c r="BL213" s="25" t="s">
        <v>309</v>
      </c>
      <c r="BM213" s="25" t="s">
        <v>2874</v>
      </c>
    </row>
    <row r="214" spans="2:65" s="1" customFormat="1" ht="22.5" customHeight="1">
      <c r="B214" s="42"/>
      <c r="C214" s="205" t="s">
        <v>1390</v>
      </c>
      <c r="D214" s="205" t="s">
        <v>213</v>
      </c>
      <c r="E214" s="206" t="s">
        <v>1776</v>
      </c>
      <c r="F214" s="207" t="s">
        <v>1777</v>
      </c>
      <c r="G214" s="208" t="s">
        <v>611</v>
      </c>
      <c r="H214" s="209">
        <v>820</v>
      </c>
      <c r="I214" s="210"/>
      <c r="J214" s="211">
        <f t="shared" si="40"/>
        <v>0</v>
      </c>
      <c r="K214" s="207" t="s">
        <v>21</v>
      </c>
      <c r="L214" s="62"/>
      <c r="M214" s="212" t="s">
        <v>21</v>
      </c>
      <c r="N214" s="213" t="s">
        <v>47</v>
      </c>
      <c r="O214" s="43"/>
      <c r="P214" s="214">
        <f t="shared" si="41"/>
        <v>0</v>
      </c>
      <c r="Q214" s="214">
        <v>0</v>
      </c>
      <c r="R214" s="214">
        <f t="shared" si="42"/>
        <v>0</v>
      </c>
      <c r="S214" s="214">
        <v>0</v>
      </c>
      <c r="T214" s="215">
        <f t="shared" si="43"/>
        <v>0</v>
      </c>
      <c r="AR214" s="25" t="s">
        <v>309</v>
      </c>
      <c r="AT214" s="25" t="s">
        <v>213</v>
      </c>
      <c r="AU214" s="25" t="s">
        <v>85</v>
      </c>
      <c r="AY214" s="25" t="s">
        <v>211</v>
      </c>
      <c r="BE214" s="216">
        <f t="shared" si="44"/>
        <v>0</v>
      </c>
      <c r="BF214" s="216">
        <f t="shared" si="45"/>
        <v>0</v>
      </c>
      <c r="BG214" s="216">
        <f t="shared" si="46"/>
        <v>0</v>
      </c>
      <c r="BH214" s="216">
        <f t="shared" si="47"/>
        <v>0</v>
      </c>
      <c r="BI214" s="216">
        <f t="shared" si="48"/>
        <v>0</v>
      </c>
      <c r="BJ214" s="25" t="s">
        <v>83</v>
      </c>
      <c r="BK214" s="216">
        <f t="shared" si="49"/>
        <v>0</v>
      </c>
      <c r="BL214" s="25" t="s">
        <v>309</v>
      </c>
      <c r="BM214" s="25" t="s">
        <v>2875</v>
      </c>
    </row>
    <row r="215" spans="2:65" s="1" customFormat="1" ht="22.5" customHeight="1">
      <c r="B215" s="42"/>
      <c r="C215" s="205" t="s">
        <v>1394</v>
      </c>
      <c r="D215" s="205" t="s">
        <v>213</v>
      </c>
      <c r="E215" s="206" t="s">
        <v>1779</v>
      </c>
      <c r="F215" s="207" t="s">
        <v>1777</v>
      </c>
      <c r="G215" s="208" t="s">
        <v>611</v>
      </c>
      <c r="H215" s="209">
        <v>420</v>
      </c>
      <c r="I215" s="210"/>
      <c r="J215" s="211">
        <f t="shared" si="40"/>
        <v>0</v>
      </c>
      <c r="K215" s="207" t="s">
        <v>21</v>
      </c>
      <c r="L215" s="62"/>
      <c r="M215" s="212" t="s">
        <v>21</v>
      </c>
      <c r="N215" s="213" t="s">
        <v>47</v>
      </c>
      <c r="O215" s="43"/>
      <c r="P215" s="214">
        <f t="shared" si="41"/>
        <v>0</v>
      </c>
      <c r="Q215" s="214">
        <v>0</v>
      </c>
      <c r="R215" s="214">
        <f t="shared" si="42"/>
        <v>0</v>
      </c>
      <c r="S215" s="214">
        <v>0</v>
      </c>
      <c r="T215" s="215">
        <f t="shared" si="43"/>
        <v>0</v>
      </c>
      <c r="AR215" s="25" t="s">
        <v>309</v>
      </c>
      <c r="AT215" s="25" t="s">
        <v>213</v>
      </c>
      <c r="AU215" s="25" t="s">
        <v>85</v>
      </c>
      <c r="AY215" s="25" t="s">
        <v>211</v>
      </c>
      <c r="BE215" s="216">
        <f t="shared" si="44"/>
        <v>0</v>
      </c>
      <c r="BF215" s="216">
        <f t="shared" si="45"/>
        <v>0</v>
      </c>
      <c r="BG215" s="216">
        <f t="shared" si="46"/>
        <v>0</v>
      </c>
      <c r="BH215" s="216">
        <f t="shared" si="47"/>
        <v>0</v>
      </c>
      <c r="BI215" s="216">
        <f t="shared" si="48"/>
        <v>0</v>
      </c>
      <c r="BJ215" s="25" t="s">
        <v>83</v>
      </c>
      <c r="BK215" s="216">
        <f t="shared" si="49"/>
        <v>0</v>
      </c>
      <c r="BL215" s="25" t="s">
        <v>309</v>
      </c>
      <c r="BM215" s="25" t="s">
        <v>2876</v>
      </c>
    </row>
    <row r="216" spans="2:65" s="1" customFormat="1" ht="22.5" customHeight="1">
      <c r="B216" s="42"/>
      <c r="C216" s="205" t="s">
        <v>1398</v>
      </c>
      <c r="D216" s="205" t="s">
        <v>213</v>
      </c>
      <c r="E216" s="206" t="s">
        <v>1781</v>
      </c>
      <c r="F216" s="207" t="s">
        <v>1777</v>
      </c>
      <c r="G216" s="208" t="s">
        <v>611</v>
      </c>
      <c r="H216" s="209">
        <v>690</v>
      </c>
      <c r="I216" s="210"/>
      <c r="J216" s="211">
        <f t="shared" si="40"/>
        <v>0</v>
      </c>
      <c r="K216" s="207" t="s">
        <v>21</v>
      </c>
      <c r="L216" s="62"/>
      <c r="M216" s="212" t="s">
        <v>21</v>
      </c>
      <c r="N216" s="213" t="s">
        <v>47</v>
      </c>
      <c r="O216" s="43"/>
      <c r="P216" s="214">
        <f t="shared" si="41"/>
        <v>0</v>
      </c>
      <c r="Q216" s="214">
        <v>0</v>
      </c>
      <c r="R216" s="214">
        <f t="shared" si="42"/>
        <v>0</v>
      </c>
      <c r="S216" s="214">
        <v>0</v>
      </c>
      <c r="T216" s="215">
        <f t="shared" si="43"/>
        <v>0</v>
      </c>
      <c r="AR216" s="25" t="s">
        <v>309</v>
      </c>
      <c r="AT216" s="25" t="s">
        <v>213</v>
      </c>
      <c r="AU216" s="25" t="s">
        <v>85</v>
      </c>
      <c r="AY216" s="25" t="s">
        <v>211</v>
      </c>
      <c r="BE216" s="216">
        <f t="shared" si="44"/>
        <v>0</v>
      </c>
      <c r="BF216" s="216">
        <f t="shared" si="45"/>
        <v>0</v>
      </c>
      <c r="BG216" s="216">
        <f t="shared" si="46"/>
        <v>0</v>
      </c>
      <c r="BH216" s="216">
        <f t="shared" si="47"/>
        <v>0</v>
      </c>
      <c r="BI216" s="216">
        <f t="shared" si="48"/>
        <v>0</v>
      </c>
      <c r="BJ216" s="25" t="s">
        <v>83</v>
      </c>
      <c r="BK216" s="216">
        <f t="shared" si="49"/>
        <v>0</v>
      </c>
      <c r="BL216" s="25" t="s">
        <v>309</v>
      </c>
      <c r="BM216" s="25" t="s">
        <v>2877</v>
      </c>
    </row>
    <row r="217" spans="2:65" s="1" customFormat="1" ht="22.5" customHeight="1">
      <c r="B217" s="42"/>
      <c r="C217" s="205" t="s">
        <v>1402</v>
      </c>
      <c r="D217" s="205" t="s">
        <v>213</v>
      </c>
      <c r="E217" s="206" t="s">
        <v>1783</v>
      </c>
      <c r="F217" s="207" t="s">
        <v>1777</v>
      </c>
      <c r="G217" s="208" t="s">
        <v>611</v>
      </c>
      <c r="H217" s="209">
        <v>270</v>
      </c>
      <c r="I217" s="210"/>
      <c r="J217" s="211">
        <f t="shared" si="40"/>
        <v>0</v>
      </c>
      <c r="K217" s="207" t="s">
        <v>21</v>
      </c>
      <c r="L217" s="62"/>
      <c r="M217" s="212" t="s">
        <v>21</v>
      </c>
      <c r="N217" s="213" t="s">
        <v>47</v>
      </c>
      <c r="O217" s="43"/>
      <c r="P217" s="214">
        <f t="shared" si="41"/>
        <v>0</v>
      </c>
      <c r="Q217" s="214">
        <v>0</v>
      </c>
      <c r="R217" s="214">
        <f t="shared" si="42"/>
        <v>0</v>
      </c>
      <c r="S217" s="214">
        <v>0</v>
      </c>
      <c r="T217" s="215">
        <f t="shared" si="43"/>
        <v>0</v>
      </c>
      <c r="AR217" s="25" t="s">
        <v>309</v>
      </c>
      <c r="AT217" s="25" t="s">
        <v>213</v>
      </c>
      <c r="AU217" s="25" t="s">
        <v>85</v>
      </c>
      <c r="AY217" s="25" t="s">
        <v>211</v>
      </c>
      <c r="BE217" s="216">
        <f t="shared" si="44"/>
        <v>0</v>
      </c>
      <c r="BF217" s="216">
        <f t="shared" si="45"/>
        <v>0</v>
      </c>
      <c r="BG217" s="216">
        <f t="shared" si="46"/>
        <v>0</v>
      </c>
      <c r="BH217" s="216">
        <f t="shared" si="47"/>
        <v>0</v>
      </c>
      <c r="BI217" s="216">
        <f t="shared" si="48"/>
        <v>0</v>
      </c>
      <c r="BJ217" s="25" t="s">
        <v>83</v>
      </c>
      <c r="BK217" s="216">
        <f t="shared" si="49"/>
        <v>0</v>
      </c>
      <c r="BL217" s="25" t="s">
        <v>309</v>
      </c>
      <c r="BM217" s="25" t="s">
        <v>2878</v>
      </c>
    </row>
    <row r="218" spans="2:65" s="1" customFormat="1" ht="22.5" customHeight="1">
      <c r="B218" s="42"/>
      <c r="C218" s="205" t="s">
        <v>1406</v>
      </c>
      <c r="D218" s="205" t="s">
        <v>213</v>
      </c>
      <c r="E218" s="206" t="s">
        <v>1785</v>
      </c>
      <c r="F218" s="207" t="s">
        <v>1786</v>
      </c>
      <c r="G218" s="208" t="s">
        <v>611</v>
      </c>
      <c r="H218" s="209">
        <v>35</v>
      </c>
      <c r="I218" s="210"/>
      <c r="J218" s="211">
        <f t="shared" si="40"/>
        <v>0</v>
      </c>
      <c r="K218" s="207" t="s">
        <v>21</v>
      </c>
      <c r="L218" s="62"/>
      <c r="M218" s="212" t="s">
        <v>21</v>
      </c>
      <c r="N218" s="213" t="s">
        <v>47</v>
      </c>
      <c r="O218" s="43"/>
      <c r="P218" s="214">
        <f t="shared" si="41"/>
        <v>0</v>
      </c>
      <c r="Q218" s="214">
        <v>0</v>
      </c>
      <c r="R218" s="214">
        <f t="shared" si="42"/>
        <v>0</v>
      </c>
      <c r="S218" s="214">
        <v>0</v>
      </c>
      <c r="T218" s="215">
        <f t="shared" si="43"/>
        <v>0</v>
      </c>
      <c r="AR218" s="25" t="s">
        <v>309</v>
      </c>
      <c r="AT218" s="25" t="s">
        <v>213</v>
      </c>
      <c r="AU218" s="25" t="s">
        <v>85</v>
      </c>
      <c r="AY218" s="25" t="s">
        <v>211</v>
      </c>
      <c r="BE218" s="216">
        <f t="shared" si="44"/>
        <v>0</v>
      </c>
      <c r="BF218" s="216">
        <f t="shared" si="45"/>
        <v>0</v>
      </c>
      <c r="BG218" s="216">
        <f t="shared" si="46"/>
        <v>0</v>
      </c>
      <c r="BH218" s="216">
        <f t="shared" si="47"/>
        <v>0</v>
      </c>
      <c r="BI218" s="216">
        <f t="shared" si="48"/>
        <v>0</v>
      </c>
      <c r="BJ218" s="25" t="s">
        <v>83</v>
      </c>
      <c r="BK218" s="216">
        <f t="shared" si="49"/>
        <v>0</v>
      </c>
      <c r="BL218" s="25" t="s">
        <v>309</v>
      </c>
      <c r="BM218" s="25" t="s">
        <v>2879</v>
      </c>
    </row>
    <row r="219" spans="2:65" s="1" customFormat="1" ht="22.5" customHeight="1">
      <c r="B219" s="42"/>
      <c r="C219" s="205" t="s">
        <v>1410</v>
      </c>
      <c r="D219" s="205" t="s">
        <v>213</v>
      </c>
      <c r="E219" s="206" t="s">
        <v>1791</v>
      </c>
      <c r="F219" s="207" t="s">
        <v>1792</v>
      </c>
      <c r="G219" s="208" t="s">
        <v>611</v>
      </c>
      <c r="H219" s="209">
        <v>24</v>
      </c>
      <c r="I219" s="210"/>
      <c r="J219" s="211">
        <f t="shared" si="40"/>
        <v>0</v>
      </c>
      <c r="K219" s="207" t="s">
        <v>21</v>
      </c>
      <c r="L219" s="62"/>
      <c r="M219" s="212" t="s">
        <v>21</v>
      </c>
      <c r="N219" s="213" t="s">
        <v>47</v>
      </c>
      <c r="O219" s="43"/>
      <c r="P219" s="214">
        <f t="shared" si="41"/>
        <v>0</v>
      </c>
      <c r="Q219" s="214">
        <v>0</v>
      </c>
      <c r="R219" s="214">
        <f t="shared" si="42"/>
        <v>0</v>
      </c>
      <c r="S219" s="214">
        <v>0</v>
      </c>
      <c r="T219" s="215">
        <f t="shared" si="43"/>
        <v>0</v>
      </c>
      <c r="AR219" s="25" t="s">
        <v>309</v>
      </c>
      <c r="AT219" s="25" t="s">
        <v>213</v>
      </c>
      <c r="AU219" s="25" t="s">
        <v>85</v>
      </c>
      <c r="AY219" s="25" t="s">
        <v>211</v>
      </c>
      <c r="BE219" s="216">
        <f t="shared" si="44"/>
        <v>0</v>
      </c>
      <c r="BF219" s="216">
        <f t="shared" si="45"/>
        <v>0</v>
      </c>
      <c r="BG219" s="216">
        <f t="shared" si="46"/>
        <v>0</v>
      </c>
      <c r="BH219" s="216">
        <f t="shared" si="47"/>
        <v>0</v>
      </c>
      <c r="BI219" s="216">
        <f t="shared" si="48"/>
        <v>0</v>
      </c>
      <c r="BJ219" s="25" t="s">
        <v>83</v>
      </c>
      <c r="BK219" s="216">
        <f t="shared" si="49"/>
        <v>0</v>
      </c>
      <c r="BL219" s="25" t="s">
        <v>309</v>
      </c>
      <c r="BM219" s="25" t="s">
        <v>2880</v>
      </c>
    </row>
    <row r="220" spans="2:65" s="1" customFormat="1" ht="22.5" customHeight="1">
      <c r="B220" s="42"/>
      <c r="C220" s="205" t="s">
        <v>1414</v>
      </c>
      <c r="D220" s="205" t="s">
        <v>213</v>
      </c>
      <c r="E220" s="206" t="s">
        <v>1794</v>
      </c>
      <c r="F220" s="207" t="s">
        <v>1795</v>
      </c>
      <c r="G220" s="208" t="s">
        <v>275</v>
      </c>
      <c r="H220" s="209">
        <v>10</v>
      </c>
      <c r="I220" s="210"/>
      <c r="J220" s="211">
        <f t="shared" si="40"/>
        <v>0</v>
      </c>
      <c r="K220" s="207" t="s">
        <v>21</v>
      </c>
      <c r="L220" s="62"/>
      <c r="M220" s="212" t="s">
        <v>21</v>
      </c>
      <c r="N220" s="213" t="s">
        <v>47</v>
      </c>
      <c r="O220" s="43"/>
      <c r="P220" s="214">
        <f t="shared" si="41"/>
        <v>0</v>
      </c>
      <c r="Q220" s="214">
        <v>0</v>
      </c>
      <c r="R220" s="214">
        <f t="shared" si="42"/>
        <v>0</v>
      </c>
      <c r="S220" s="214">
        <v>0</v>
      </c>
      <c r="T220" s="215">
        <f t="shared" si="43"/>
        <v>0</v>
      </c>
      <c r="AR220" s="25" t="s">
        <v>309</v>
      </c>
      <c r="AT220" s="25" t="s">
        <v>213</v>
      </c>
      <c r="AU220" s="25" t="s">
        <v>85</v>
      </c>
      <c r="AY220" s="25" t="s">
        <v>211</v>
      </c>
      <c r="BE220" s="216">
        <f t="shared" si="44"/>
        <v>0</v>
      </c>
      <c r="BF220" s="216">
        <f t="shared" si="45"/>
        <v>0</v>
      </c>
      <c r="BG220" s="216">
        <f t="shared" si="46"/>
        <v>0</v>
      </c>
      <c r="BH220" s="216">
        <f t="shared" si="47"/>
        <v>0</v>
      </c>
      <c r="BI220" s="216">
        <f t="shared" si="48"/>
        <v>0</v>
      </c>
      <c r="BJ220" s="25" t="s">
        <v>83</v>
      </c>
      <c r="BK220" s="216">
        <f t="shared" si="49"/>
        <v>0</v>
      </c>
      <c r="BL220" s="25" t="s">
        <v>309</v>
      </c>
      <c r="BM220" s="25" t="s">
        <v>2881</v>
      </c>
    </row>
    <row r="221" spans="2:65" s="1" customFormat="1" ht="22.5" customHeight="1">
      <c r="B221" s="42"/>
      <c r="C221" s="205" t="s">
        <v>1418</v>
      </c>
      <c r="D221" s="205" t="s">
        <v>213</v>
      </c>
      <c r="E221" s="206" t="s">
        <v>1800</v>
      </c>
      <c r="F221" s="207" t="s">
        <v>1801</v>
      </c>
      <c r="G221" s="208" t="s">
        <v>275</v>
      </c>
      <c r="H221" s="209">
        <v>145</v>
      </c>
      <c r="I221" s="210"/>
      <c r="J221" s="211">
        <f t="shared" si="40"/>
        <v>0</v>
      </c>
      <c r="K221" s="207" t="s">
        <v>21</v>
      </c>
      <c r="L221" s="62"/>
      <c r="M221" s="212" t="s">
        <v>21</v>
      </c>
      <c r="N221" s="213" t="s">
        <v>47</v>
      </c>
      <c r="O221" s="43"/>
      <c r="P221" s="214">
        <f t="shared" si="41"/>
        <v>0</v>
      </c>
      <c r="Q221" s="214">
        <v>0</v>
      </c>
      <c r="R221" s="214">
        <f t="shared" si="42"/>
        <v>0</v>
      </c>
      <c r="S221" s="214">
        <v>0</v>
      </c>
      <c r="T221" s="215">
        <f t="shared" si="43"/>
        <v>0</v>
      </c>
      <c r="AR221" s="25" t="s">
        <v>309</v>
      </c>
      <c r="AT221" s="25" t="s">
        <v>213</v>
      </c>
      <c r="AU221" s="25" t="s">
        <v>85</v>
      </c>
      <c r="AY221" s="25" t="s">
        <v>211</v>
      </c>
      <c r="BE221" s="216">
        <f t="shared" si="44"/>
        <v>0</v>
      </c>
      <c r="BF221" s="216">
        <f t="shared" si="45"/>
        <v>0</v>
      </c>
      <c r="BG221" s="216">
        <f t="shared" si="46"/>
        <v>0</v>
      </c>
      <c r="BH221" s="216">
        <f t="shared" si="47"/>
        <v>0</v>
      </c>
      <c r="BI221" s="216">
        <f t="shared" si="48"/>
        <v>0</v>
      </c>
      <c r="BJ221" s="25" t="s">
        <v>83</v>
      </c>
      <c r="BK221" s="216">
        <f t="shared" si="49"/>
        <v>0</v>
      </c>
      <c r="BL221" s="25" t="s">
        <v>309</v>
      </c>
      <c r="BM221" s="25" t="s">
        <v>2882</v>
      </c>
    </row>
    <row r="222" spans="2:65" s="1" customFormat="1" ht="22.5" customHeight="1">
      <c r="B222" s="42"/>
      <c r="C222" s="205" t="s">
        <v>1421</v>
      </c>
      <c r="D222" s="205" t="s">
        <v>213</v>
      </c>
      <c r="E222" s="206" t="s">
        <v>1803</v>
      </c>
      <c r="F222" s="207" t="s">
        <v>1804</v>
      </c>
      <c r="G222" s="208" t="s">
        <v>275</v>
      </c>
      <c r="H222" s="209">
        <v>35</v>
      </c>
      <c r="I222" s="210"/>
      <c r="J222" s="211">
        <f t="shared" si="40"/>
        <v>0</v>
      </c>
      <c r="K222" s="207" t="s">
        <v>21</v>
      </c>
      <c r="L222" s="62"/>
      <c r="M222" s="212" t="s">
        <v>21</v>
      </c>
      <c r="N222" s="213" t="s">
        <v>47</v>
      </c>
      <c r="O222" s="43"/>
      <c r="P222" s="214">
        <f t="shared" si="41"/>
        <v>0</v>
      </c>
      <c r="Q222" s="214">
        <v>0</v>
      </c>
      <c r="R222" s="214">
        <f t="shared" si="42"/>
        <v>0</v>
      </c>
      <c r="S222" s="214">
        <v>0</v>
      </c>
      <c r="T222" s="215">
        <f t="shared" si="43"/>
        <v>0</v>
      </c>
      <c r="AR222" s="25" t="s">
        <v>309</v>
      </c>
      <c r="AT222" s="25" t="s">
        <v>213</v>
      </c>
      <c r="AU222" s="25" t="s">
        <v>85</v>
      </c>
      <c r="AY222" s="25" t="s">
        <v>211</v>
      </c>
      <c r="BE222" s="216">
        <f t="shared" si="44"/>
        <v>0</v>
      </c>
      <c r="BF222" s="216">
        <f t="shared" si="45"/>
        <v>0</v>
      </c>
      <c r="BG222" s="216">
        <f t="shared" si="46"/>
        <v>0</v>
      </c>
      <c r="BH222" s="216">
        <f t="shared" si="47"/>
        <v>0</v>
      </c>
      <c r="BI222" s="216">
        <f t="shared" si="48"/>
        <v>0</v>
      </c>
      <c r="BJ222" s="25" t="s">
        <v>83</v>
      </c>
      <c r="BK222" s="216">
        <f t="shared" si="49"/>
        <v>0</v>
      </c>
      <c r="BL222" s="25" t="s">
        <v>309</v>
      </c>
      <c r="BM222" s="25" t="s">
        <v>2883</v>
      </c>
    </row>
    <row r="223" spans="2:65" s="1" customFormat="1" ht="22.5" customHeight="1">
      <c r="B223" s="42"/>
      <c r="C223" s="205" t="s">
        <v>1425</v>
      </c>
      <c r="D223" s="205" t="s">
        <v>213</v>
      </c>
      <c r="E223" s="206" t="s">
        <v>1809</v>
      </c>
      <c r="F223" s="207" t="s">
        <v>1810</v>
      </c>
      <c r="G223" s="208" t="s">
        <v>275</v>
      </c>
      <c r="H223" s="209">
        <v>160</v>
      </c>
      <c r="I223" s="210"/>
      <c r="J223" s="211">
        <f t="shared" si="40"/>
        <v>0</v>
      </c>
      <c r="K223" s="207" t="s">
        <v>21</v>
      </c>
      <c r="L223" s="62"/>
      <c r="M223" s="212" t="s">
        <v>21</v>
      </c>
      <c r="N223" s="213" t="s">
        <v>47</v>
      </c>
      <c r="O223" s="43"/>
      <c r="P223" s="214">
        <f t="shared" si="41"/>
        <v>0</v>
      </c>
      <c r="Q223" s="214">
        <v>0</v>
      </c>
      <c r="R223" s="214">
        <f t="shared" si="42"/>
        <v>0</v>
      </c>
      <c r="S223" s="214">
        <v>0</v>
      </c>
      <c r="T223" s="215">
        <f t="shared" si="43"/>
        <v>0</v>
      </c>
      <c r="AR223" s="25" t="s">
        <v>309</v>
      </c>
      <c r="AT223" s="25" t="s">
        <v>213</v>
      </c>
      <c r="AU223" s="25" t="s">
        <v>85</v>
      </c>
      <c r="AY223" s="25" t="s">
        <v>211</v>
      </c>
      <c r="BE223" s="216">
        <f t="shared" si="44"/>
        <v>0</v>
      </c>
      <c r="BF223" s="216">
        <f t="shared" si="45"/>
        <v>0</v>
      </c>
      <c r="BG223" s="216">
        <f t="shared" si="46"/>
        <v>0</v>
      </c>
      <c r="BH223" s="216">
        <f t="shared" si="47"/>
        <v>0</v>
      </c>
      <c r="BI223" s="216">
        <f t="shared" si="48"/>
        <v>0</v>
      </c>
      <c r="BJ223" s="25" t="s">
        <v>83</v>
      </c>
      <c r="BK223" s="216">
        <f t="shared" si="49"/>
        <v>0</v>
      </c>
      <c r="BL223" s="25" t="s">
        <v>309</v>
      </c>
      <c r="BM223" s="25" t="s">
        <v>2884</v>
      </c>
    </row>
    <row r="224" spans="2:65" s="11" customFormat="1" ht="29.85" customHeight="1">
      <c r="B224" s="188"/>
      <c r="C224" s="189"/>
      <c r="D224" s="202" t="s">
        <v>75</v>
      </c>
      <c r="E224" s="203" t="s">
        <v>1812</v>
      </c>
      <c r="F224" s="203" t="s">
        <v>1813</v>
      </c>
      <c r="G224" s="189"/>
      <c r="H224" s="189"/>
      <c r="I224" s="192"/>
      <c r="J224" s="204">
        <f>BK224</f>
        <v>0</v>
      </c>
      <c r="K224" s="189"/>
      <c r="L224" s="194"/>
      <c r="M224" s="195"/>
      <c r="N224" s="196"/>
      <c r="O224" s="196"/>
      <c r="P224" s="197">
        <f>SUM(P225:P239)</f>
        <v>0</v>
      </c>
      <c r="Q224" s="196"/>
      <c r="R224" s="197">
        <f>SUM(R225:R239)</f>
        <v>0</v>
      </c>
      <c r="S224" s="196"/>
      <c r="T224" s="198">
        <f>SUM(T225:T239)</f>
        <v>0</v>
      </c>
      <c r="AR224" s="199" t="s">
        <v>85</v>
      </c>
      <c r="AT224" s="200" t="s">
        <v>75</v>
      </c>
      <c r="AU224" s="200" t="s">
        <v>83</v>
      </c>
      <c r="AY224" s="199" t="s">
        <v>211</v>
      </c>
      <c r="BK224" s="201">
        <f>SUM(BK225:BK239)</f>
        <v>0</v>
      </c>
    </row>
    <row r="225" spans="2:65" s="1" customFormat="1" ht="22.5" customHeight="1">
      <c r="B225" s="42"/>
      <c r="C225" s="205" t="s">
        <v>1429</v>
      </c>
      <c r="D225" s="205" t="s">
        <v>213</v>
      </c>
      <c r="E225" s="206" t="s">
        <v>1814</v>
      </c>
      <c r="F225" s="207" t="s">
        <v>1815</v>
      </c>
      <c r="G225" s="208" t="s">
        <v>275</v>
      </c>
      <c r="H225" s="209">
        <v>56</v>
      </c>
      <c r="I225" s="210"/>
      <c r="J225" s="211">
        <f t="shared" ref="J225:J239" si="50">ROUND(I225*H225,2)</f>
        <v>0</v>
      </c>
      <c r="K225" s="207" t="s">
        <v>21</v>
      </c>
      <c r="L225" s="62"/>
      <c r="M225" s="212" t="s">
        <v>21</v>
      </c>
      <c r="N225" s="213" t="s">
        <v>47</v>
      </c>
      <c r="O225" s="43"/>
      <c r="P225" s="214">
        <f t="shared" ref="P225:P239" si="51">O225*H225</f>
        <v>0</v>
      </c>
      <c r="Q225" s="214">
        <v>0</v>
      </c>
      <c r="R225" s="214">
        <f t="shared" ref="R225:R239" si="52">Q225*H225</f>
        <v>0</v>
      </c>
      <c r="S225" s="214">
        <v>0</v>
      </c>
      <c r="T225" s="215">
        <f t="shared" ref="T225:T239" si="53">S225*H225</f>
        <v>0</v>
      </c>
      <c r="AR225" s="25" t="s">
        <v>309</v>
      </c>
      <c r="AT225" s="25" t="s">
        <v>213</v>
      </c>
      <c r="AU225" s="25" t="s">
        <v>85</v>
      </c>
      <c r="AY225" s="25" t="s">
        <v>211</v>
      </c>
      <c r="BE225" s="216">
        <f t="shared" ref="BE225:BE239" si="54">IF(N225="základní",J225,0)</f>
        <v>0</v>
      </c>
      <c r="BF225" s="216">
        <f t="shared" ref="BF225:BF239" si="55">IF(N225="snížená",J225,0)</f>
        <v>0</v>
      </c>
      <c r="BG225" s="216">
        <f t="shared" ref="BG225:BG239" si="56">IF(N225="zákl. přenesená",J225,0)</f>
        <v>0</v>
      </c>
      <c r="BH225" s="216">
        <f t="shared" ref="BH225:BH239" si="57">IF(N225="sníž. přenesená",J225,0)</f>
        <v>0</v>
      </c>
      <c r="BI225" s="216">
        <f t="shared" ref="BI225:BI239" si="58">IF(N225="nulová",J225,0)</f>
        <v>0</v>
      </c>
      <c r="BJ225" s="25" t="s">
        <v>83</v>
      </c>
      <c r="BK225" s="216">
        <f t="shared" ref="BK225:BK239" si="59">ROUND(I225*H225,2)</f>
        <v>0</v>
      </c>
      <c r="BL225" s="25" t="s">
        <v>309</v>
      </c>
      <c r="BM225" s="25" t="s">
        <v>2885</v>
      </c>
    </row>
    <row r="226" spans="2:65" s="1" customFormat="1" ht="22.5" customHeight="1">
      <c r="B226" s="42"/>
      <c r="C226" s="205" t="s">
        <v>1433</v>
      </c>
      <c r="D226" s="205" t="s">
        <v>213</v>
      </c>
      <c r="E226" s="206" t="s">
        <v>1817</v>
      </c>
      <c r="F226" s="207" t="s">
        <v>1815</v>
      </c>
      <c r="G226" s="208" t="s">
        <v>275</v>
      </c>
      <c r="H226" s="209">
        <v>10</v>
      </c>
      <c r="I226" s="210"/>
      <c r="J226" s="211">
        <f t="shared" si="50"/>
        <v>0</v>
      </c>
      <c r="K226" s="207" t="s">
        <v>21</v>
      </c>
      <c r="L226" s="62"/>
      <c r="M226" s="212" t="s">
        <v>21</v>
      </c>
      <c r="N226" s="213" t="s">
        <v>47</v>
      </c>
      <c r="O226" s="43"/>
      <c r="P226" s="214">
        <f t="shared" si="51"/>
        <v>0</v>
      </c>
      <c r="Q226" s="214">
        <v>0</v>
      </c>
      <c r="R226" s="214">
        <f t="shared" si="52"/>
        <v>0</v>
      </c>
      <c r="S226" s="214">
        <v>0</v>
      </c>
      <c r="T226" s="215">
        <f t="shared" si="53"/>
        <v>0</v>
      </c>
      <c r="AR226" s="25" t="s">
        <v>309</v>
      </c>
      <c r="AT226" s="25" t="s">
        <v>213</v>
      </c>
      <c r="AU226" s="25" t="s">
        <v>85</v>
      </c>
      <c r="AY226" s="25" t="s">
        <v>211</v>
      </c>
      <c r="BE226" s="216">
        <f t="shared" si="54"/>
        <v>0</v>
      </c>
      <c r="BF226" s="216">
        <f t="shared" si="55"/>
        <v>0</v>
      </c>
      <c r="BG226" s="216">
        <f t="shared" si="56"/>
        <v>0</v>
      </c>
      <c r="BH226" s="216">
        <f t="shared" si="57"/>
        <v>0</v>
      </c>
      <c r="BI226" s="216">
        <f t="shared" si="58"/>
        <v>0</v>
      </c>
      <c r="BJ226" s="25" t="s">
        <v>83</v>
      </c>
      <c r="BK226" s="216">
        <f t="shared" si="59"/>
        <v>0</v>
      </c>
      <c r="BL226" s="25" t="s">
        <v>309</v>
      </c>
      <c r="BM226" s="25" t="s">
        <v>2886</v>
      </c>
    </row>
    <row r="227" spans="2:65" s="1" customFormat="1" ht="22.5" customHeight="1">
      <c r="B227" s="42"/>
      <c r="C227" s="205" t="s">
        <v>1439</v>
      </c>
      <c r="D227" s="205" t="s">
        <v>213</v>
      </c>
      <c r="E227" s="206" t="s">
        <v>1819</v>
      </c>
      <c r="F227" s="207" t="s">
        <v>1815</v>
      </c>
      <c r="G227" s="208" t="s">
        <v>275</v>
      </c>
      <c r="H227" s="209">
        <v>3</v>
      </c>
      <c r="I227" s="210"/>
      <c r="J227" s="211">
        <f t="shared" si="50"/>
        <v>0</v>
      </c>
      <c r="K227" s="207" t="s">
        <v>21</v>
      </c>
      <c r="L227" s="62"/>
      <c r="M227" s="212" t="s">
        <v>21</v>
      </c>
      <c r="N227" s="213" t="s">
        <v>47</v>
      </c>
      <c r="O227" s="43"/>
      <c r="P227" s="214">
        <f t="shared" si="51"/>
        <v>0</v>
      </c>
      <c r="Q227" s="214">
        <v>0</v>
      </c>
      <c r="R227" s="214">
        <f t="shared" si="52"/>
        <v>0</v>
      </c>
      <c r="S227" s="214">
        <v>0</v>
      </c>
      <c r="T227" s="215">
        <f t="shared" si="53"/>
        <v>0</v>
      </c>
      <c r="AR227" s="25" t="s">
        <v>309</v>
      </c>
      <c r="AT227" s="25" t="s">
        <v>213</v>
      </c>
      <c r="AU227" s="25" t="s">
        <v>85</v>
      </c>
      <c r="AY227" s="25" t="s">
        <v>211</v>
      </c>
      <c r="BE227" s="216">
        <f t="shared" si="54"/>
        <v>0</v>
      </c>
      <c r="BF227" s="216">
        <f t="shared" si="55"/>
        <v>0</v>
      </c>
      <c r="BG227" s="216">
        <f t="shared" si="56"/>
        <v>0</v>
      </c>
      <c r="BH227" s="216">
        <f t="shared" si="57"/>
        <v>0</v>
      </c>
      <c r="BI227" s="216">
        <f t="shared" si="58"/>
        <v>0</v>
      </c>
      <c r="BJ227" s="25" t="s">
        <v>83</v>
      </c>
      <c r="BK227" s="216">
        <f t="shared" si="59"/>
        <v>0</v>
      </c>
      <c r="BL227" s="25" t="s">
        <v>309</v>
      </c>
      <c r="BM227" s="25" t="s">
        <v>2887</v>
      </c>
    </row>
    <row r="228" spans="2:65" s="1" customFormat="1" ht="22.5" customHeight="1">
      <c r="B228" s="42"/>
      <c r="C228" s="205" t="s">
        <v>1443</v>
      </c>
      <c r="D228" s="205" t="s">
        <v>213</v>
      </c>
      <c r="E228" s="206" t="s">
        <v>1821</v>
      </c>
      <c r="F228" s="207" t="s">
        <v>1815</v>
      </c>
      <c r="G228" s="208" t="s">
        <v>275</v>
      </c>
      <c r="H228" s="209">
        <v>2</v>
      </c>
      <c r="I228" s="210"/>
      <c r="J228" s="211">
        <f t="shared" si="50"/>
        <v>0</v>
      </c>
      <c r="K228" s="207" t="s">
        <v>21</v>
      </c>
      <c r="L228" s="62"/>
      <c r="M228" s="212" t="s">
        <v>21</v>
      </c>
      <c r="N228" s="213" t="s">
        <v>47</v>
      </c>
      <c r="O228" s="43"/>
      <c r="P228" s="214">
        <f t="shared" si="51"/>
        <v>0</v>
      </c>
      <c r="Q228" s="214">
        <v>0</v>
      </c>
      <c r="R228" s="214">
        <f t="shared" si="52"/>
        <v>0</v>
      </c>
      <c r="S228" s="214">
        <v>0</v>
      </c>
      <c r="T228" s="215">
        <f t="shared" si="53"/>
        <v>0</v>
      </c>
      <c r="AR228" s="25" t="s">
        <v>309</v>
      </c>
      <c r="AT228" s="25" t="s">
        <v>213</v>
      </c>
      <c r="AU228" s="25" t="s">
        <v>85</v>
      </c>
      <c r="AY228" s="25" t="s">
        <v>211</v>
      </c>
      <c r="BE228" s="216">
        <f t="shared" si="54"/>
        <v>0</v>
      </c>
      <c r="BF228" s="216">
        <f t="shared" si="55"/>
        <v>0</v>
      </c>
      <c r="BG228" s="216">
        <f t="shared" si="56"/>
        <v>0</v>
      </c>
      <c r="BH228" s="216">
        <f t="shared" si="57"/>
        <v>0</v>
      </c>
      <c r="BI228" s="216">
        <f t="shared" si="58"/>
        <v>0</v>
      </c>
      <c r="BJ228" s="25" t="s">
        <v>83</v>
      </c>
      <c r="BK228" s="216">
        <f t="shared" si="59"/>
        <v>0</v>
      </c>
      <c r="BL228" s="25" t="s">
        <v>309</v>
      </c>
      <c r="BM228" s="25" t="s">
        <v>2888</v>
      </c>
    </row>
    <row r="229" spans="2:65" s="1" customFormat="1" ht="22.5" customHeight="1">
      <c r="B229" s="42"/>
      <c r="C229" s="205" t="s">
        <v>1448</v>
      </c>
      <c r="D229" s="205" t="s">
        <v>213</v>
      </c>
      <c r="E229" s="206" t="s">
        <v>1823</v>
      </c>
      <c r="F229" s="207" t="s">
        <v>1815</v>
      </c>
      <c r="G229" s="208" t="s">
        <v>275</v>
      </c>
      <c r="H229" s="209">
        <v>9</v>
      </c>
      <c r="I229" s="210"/>
      <c r="J229" s="211">
        <f t="shared" si="50"/>
        <v>0</v>
      </c>
      <c r="K229" s="207" t="s">
        <v>21</v>
      </c>
      <c r="L229" s="62"/>
      <c r="M229" s="212" t="s">
        <v>21</v>
      </c>
      <c r="N229" s="213" t="s">
        <v>47</v>
      </c>
      <c r="O229" s="43"/>
      <c r="P229" s="214">
        <f t="shared" si="51"/>
        <v>0</v>
      </c>
      <c r="Q229" s="214">
        <v>0</v>
      </c>
      <c r="R229" s="214">
        <f t="shared" si="52"/>
        <v>0</v>
      </c>
      <c r="S229" s="214">
        <v>0</v>
      </c>
      <c r="T229" s="215">
        <f t="shared" si="53"/>
        <v>0</v>
      </c>
      <c r="AR229" s="25" t="s">
        <v>309</v>
      </c>
      <c r="AT229" s="25" t="s">
        <v>213</v>
      </c>
      <c r="AU229" s="25" t="s">
        <v>85</v>
      </c>
      <c r="AY229" s="25" t="s">
        <v>211</v>
      </c>
      <c r="BE229" s="216">
        <f t="shared" si="54"/>
        <v>0</v>
      </c>
      <c r="BF229" s="216">
        <f t="shared" si="55"/>
        <v>0</v>
      </c>
      <c r="BG229" s="216">
        <f t="shared" si="56"/>
        <v>0</v>
      </c>
      <c r="BH229" s="216">
        <f t="shared" si="57"/>
        <v>0</v>
      </c>
      <c r="BI229" s="216">
        <f t="shared" si="58"/>
        <v>0</v>
      </c>
      <c r="BJ229" s="25" t="s">
        <v>83</v>
      </c>
      <c r="BK229" s="216">
        <f t="shared" si="59"/>
        <v>0</v>
      </c>
      <c r="BL229" s="25" t="s">
        <v>309</v>
      </c>
      <c r="BM229" s="25" t="s">
        <v>2889</v>
      </c>
    </row>
    <row r="230" spans="2:65" s="1" customFormat="1" ht="22.5" customHeight="1">
      <c r="B230" s="42"/>
      <c r="C230" s="205" t="s">
        <v>1453</v>
      </c>
      <c r="D230" s="205" t="s">
        <v>213</v>
      </c>
      <c r="E230" s="206" t="s">
        <v>1825</v>
      </c>
      <c r="F230" s="207" t="s">
        <v>1815</v>
      </c>
      <c r="G230" s="208" t="s">
        <v>275</v>
      </c>
      <c r="H230" s="209">
        <v>2</v>
      </c>
      <c r="I230" s="210"/>
      <c r="J230" s="211">
        <f t="shared" si="50"/>
        <v>0</v>
      </c>
      <c r="K230" s="207" t="s">
        <v>21</v>
      </c>
      <c r="L230" s="62"/>
      <c r="M230" s="212" t="s">
        <v>21</v>
      </c>
      <c r="N230" s="213" t="s">
        <v>47</v>
      </c>
      <c r="O230" s="43"/>
      <c r="P230" s="214">
        <f t="shared" si="51"/>
        <v>0</v>
      </c>
      <c r="Q230" s="214">
        <v>0</v>
      </c>
      <c r="R230" s="214">
        <f t="shared" si="52"/>
        <v>0</v>
      </c>
      <c r="S230" s="214">
        <v>0</v>
      </c>
      <c r="T230" s="215">
        <f t="shared" si="53"/>
        <v>0</v>
      </c>
      <c r="AR230" s="25" t="s">
        <v>309</v>
      </c>
      <c r="AT230" s="25" t="s">
        <v>213</v>
      </c>
      <c r="AU230" s="25" t="s">
        <v>85</v>
      </c>
      <c r="AY230" s="25" t="s">
        <v>211</v>
      </c>
      <c r="BE230" s="216">
        <f t="shared" si="54"/>
        <v>0</v>
      </c>
      <c r="BF230" s="216">
        <f t="shared" si="55"/>
        <v>0</v>
      </c>
      <c r="BG230" s="216">
        <f t="shared" si="56"/>
        <v>0</v>
      </c>
      <c r="BH230" s="216">
        <f t="shared" si="57"/>
        <v>0</v>
      </c>
      <c r="BI230" s="216">
        <f t="shared" si="58"/>
        <v>0</v>
      </c>
      <c r="BJ230" s="25" t="s">
        <v>83</v>
      </c>
      <c r="BK230" s="216">
        <f t="shared" si="59"/>
        <v>0</v>
      </c>
      <c r="BL230" s="25" t="s">
        <v>309</v>
      </c>
      <c r="BM230" s="25" t="s">
        <v>2890</v>
      </c>
    </row>
    <row r="231" spans="2:65" s="1" customFormat="1" ht="22.5" customHeight="1">
      <c r="B231" s="42"/>
      <c r="C231" s="205" t="s">
        <v>1457</v>
      </c>
      <c r="D231" s="205" t="s">
        <v>213</v>
      </c>
      <c r="E231" s="206" t="s">
        <v>1827</v>
      </c>
      <c r="F231" s="207" t="s">
        <v>1815</v>
      </c>
      <c r="G231" s="208" t="s">
        <v>275</v>
      </c>
      <c r="H231" s="209">
        <v>3</v>
      </c>
      <c r="I231" s="210"/>
      <c r="J231" s="211">
        <f t="shared" si="50"/>
        <v>0</v>
      </c>
      <c r="K231" s="207" t="s">
        <v>21</v>
      </c>
      <c r="L231" s="62"/>
      <c r="M231" s="212" t="s">
        <v>21</v>
      </c>
      <c r="N231" s="213" t="s">
        <v>47</v>
      </c>
      <c r="O231" s="43"/>
      <c r="P231" s="214">
        <f t="shared" si="51"/>
        <v>0</v>
      </c>
      <c r="Q231" s="214">
        <v>0</v>
      </c>
      <c r="R231" s="214">
        <f t="shared" si="52"/>
        <v>0</v>
      </c>
      <c r="S231" s="214">
        <v>0</v>
      </c>
      <c r="T231" s="215">
        <f t="shared" si="53"/>
        <v>0</v>
      </c>
      <c r="AR231" s="25" t="s">
        <v>309</v>
      </c>
      <c r="AT231" s="25" t="s">
        <v>213</v>
      </c>
      <c r="AU231" s="25" t="s">
        <v>85</v>
      </c>
      <c r="AY231" s="25" t="s">
        <v>211</v>
      </c>
      <c r="BE231" s="216">
        <f t="shared" si="54"/>
        <v>0</v>
      </c>
      <c r="BF231" s="216">
        <f t="shared" si="55"/>
        <v>0</v>
      </c>
      <c r="BG231" s="216">
        <f t="shared" si="56"/>
        <v>0</v>
      </c>
      <c r="BH231" s="216">
        <f t="shared" si="57"/>
        <v>0</v>
      </c>
      <c r="BI231" s="216">
        <f t="shared" si="58"/>
        <v>0</v>
      </c>
      <c r="BJ231" s="25" t="s">
        <v>83</v>
      </c>
      <c r="BK231" s="216">
        <f t="shared" si="59"/>
        <v>0</v>
      </c>
      <c r="BL231" s="25" t="s">
        <v>309</v>
      </c>
      <c r="BM231" s="25" t="s">
        <v>2891</v>
      </c>
    </row>
    <row r="232" spans="2:65" s="1" customFormat="1" ht="22.5" customHeight="1">
      <c r="B232" s="42"/>
      <c r="C232" s="205" t="s">
        <v>1835</v>
      </c>
      <c r="D232" s="205" t="s">
        <v>213</v>
      </c>
      <c r="E232" s="206" t="s">
        <v>1829</v>
      </c>
      <c r="F232" s="207" t="s">
        <v>1815</v>
      </c>
      <c r="G232" s="208" t="s">
        <v>275</v>
      </c>
      <c r="H232" s="209">
        <v>20</v>
      </c>
      <c r="I232" s="210"/>
      <c r="J232" s="211">
        <f t="shared" si="50"/>
        <v>0</v>
      </c>
      <c r="K232" s="207" t="s">
        <v>21</v>
      </c>
      <c r="L232" s="62"/>
      <c r="M232" s="212" t="s">
        <v>21</v>
      </c>
      <c r="N232" s="213" t="s">
        <v>47</v>
      </c>
      <c r="O232" s="43"/>
      <c r="P232" s="214">
        <f t="shared" si="51"/>
        <v>0</v>
      </c>
      <c r="Q232" s="214">
        <v>0</v>
      </c>
      <c r="R232" s="214">
        <f t="shared" si="52"/>
        <v>0</v>
      </c>
      <c r="S232" s="214">
        <v>0</v>
      </c>
      <c r="T232" s="215">
        <f t="shared" si="53"/>
        <v>0</v>
      </c>
      <c r="AR232" s="25" t="s">
        <v>309</v>
      </c>
      <c r="AT232" s="25" t="s">
        <v>213</v>
      </c>
      <c r="AU232" s="25" t="s">
        <v>85</v>
      </c>
      <c r="AY232" s="25" t="s">
        <v>211</v>
      </c>
      <c r="BE232" s="216">
        <f t="shared" si="54"/>
        <v>0</v>
      </c>
      <c r="BF232" s="216">
        <f t="shared" si="55"/>
        <v>0</v>
      </c>
      <c r="BG232" s="216">
        <f t="shared" si="56"/>
        <v>0</v>
      </c>
      <c r="BH232" s="216">
        <f t="shared" si="57"/>
        <v>0</v>
      </c>
      <c r="BI232" s="216">
        <f t="shared" si="58"/>
        <v>0</v>
      </c>
      <c r="BJ232" s="25" t="s">
        <v>83</v>
      </c>
      <c r="BK232" s="216">
        <f t="shared" si="59"/>
        <v>0</v>
      </c>
      <c r="BL232" s="25" t="s">
        <v>309</v>
      </c>
      <c r="BM232" s="25" t="s">
        <v>2892</v>
      </c>
    </row>
    <row r="233" spans="2:65" s="1" customFormat="1" ht="22.5" customHeight="1">
      <c r="B233" s="42"/>
      <c r="C233" s="205" t="s">
        <v>1839</v>
      </c>
      <c r="D233" s="205" t="s">
        <v>213</v>
      </c>
      <c r="E233" s="206" t="s">
        <v>1836</v>
      </c>
      <c r="F233" s="207" t="s">
        <v>1837</v>
      </c>
      <c r="G233" s="208" t="s">
        <v>275</v>
      </c>
      <c r="H233" s="209">
        <v>48</v>
      </c>
      <c r="I233" s="210"/>
      <c r="J233" s="211">
        <f t="shared" si="50"/>
        <v>0</v>
      </c>
      <c r="K233" s="207" t="s">
        <v>21</v>
      </c>
      <c r="L233" s="62"/>
      <c r="M233" s="212" t="s">
        <v>21</v>
      </c>
      <c r="N233" s="213" t="s">
        <v>47</v>
      </c>
      <c r="O233" s="43"/>
      <c r="P233" s="214">
        <f t="shared" si="51"/>
        <v>0</v>
      </c>
      <c r="Q233" s="214">
        <v>0</v>
      </c>
      <c r="R233" s="214">
        <f t="shared" si="52"/>
        <v>0</v>
      </c>
      <c r="S233" s="214">
        <v>0</v>
      </c>
      <c r="T233" s="215">
        <f t="shared" si="53"/>
        <v>0</v>
      </c>
      <c r="AR233" s="25" t="s">
        <v>309</v>
      </c>
      <c r="AT233" s="25" t="s">
        <v>213</v>
      </c>
      <c r="AU233" s="25" t="s">
        <v>85</v>
      </c>
      <c r="AY233" s="25" t="s">
        <v>211</v>
      </c>
      <c r="BE233" s="216">
        <f t="shared" si="54"/>
        <v>0</v>
      </c>
      <c r="BF233" s="216">
        <f t="shared" si="55"/>
        <v>0</v>
      </c>
      <c r="BG233" s="216">
        <f t="shared" si="56"/>
        <v>0</v>
      </c>
      <c r="BH233" s="216">
        <f t="shared" si="57"/>
        <v>0</v>
      </c>
      <c r="BI233" s="216">
        <f t="shared" si="58"/>
        <v>0</v>
      </c>
      <c r="BJ233" s="25" t="s">
        <v>83</v>
      </c>
      <c r="BK233" s="216">
        <f t="shared" si="59"/>
        <v>0</v>
      </c>
      <c r="BL233" s="25" t="s">
        <v>309</v>
      </c>
      <c r="BM233" s="25" t="s">
        <v>2893</v>
      </c>
    </row>
    <row r="234" spans="2:65" s="1" customFormat="1" ht="22.5" customHeight="1">
      <c r="B234" s="42"/>
      <c r="C234" s="205" t="s">
        <v>1843</v>
      </c>
      <c r="D234" s="205" t="s">
        <v>213</v>
      </c>
      <c r="E234" s="206" t="s">
        <v>1840</v>
      </c>
      <c r="F234" s="207" t="s">
        <v>1841</v>
      </c>
      <c r="G234" s="208" t="s">
        <v>611</v>
      </c>
      <c r="H234" s="209">
        <v>400</v>
      </c>
      <c r="I234" s="210"/>
      <c r="J234" s="211">
        <f t="shared" si="50"/>
        <v>0</v>
      </c>
      <c r="K234" s="207" t="s">
        <v>21</v>
      </c>
      <c r="L234" s="62"/>
      <c r="M234" s="212" t="s">
        <v>21</v>
      </c>
      <c r="N234" s="213" t="s">
        <v>47</v>
      </c>
      <c r="O234" s="43"/>
      <c r="P234" s="214">
        <f t="shared" si="51"/>
        <v>0</v>
      </c>
      <c r="Q234" s="214">
        <v>0</v>
      </c>
      <c r="R234" s="214">
        <f t="shared" si="52"/>
        <v>0</v>
      </c>
      <c r="S234" s="214">
        <v>0</v>
      </c>
      <c r="T234" s="215">
        <f t="shared" si="53"/>
        <v>0</v>
      </c>
      <c r="AR234" s="25" t="s">
        <v>309</v>
      </c>
      <c r="AT234" s="25" t="s">
        <v>213</v>
      </c>
      <c r="AU234" s="25" t="s">
        <v>85</v>
      </c>
      <c r="AY234" s="25" t="s">
        <v>211</v>
      </c>
      <c r="BE234" s="216">
        <f t="shared" si="54"/>
        <v>0</v>
      </c>
      <c r="BF234" s="216">
        <f t="shared" si="55"/>
        <v>0</v>
      </c>
      <c r="BG234" s="216">
        <f t="shared" si="56"/>
        <v>0</v>
      </c>
      <c r="BH234" s="216">
        <f t="shared" si="57"/>
        <v>0</v>
      </c>
      <c r="BI234" s="216">
        <f t="shared" si="58"/>
        <v>0</v>
      </c>
      <c r="BJ234" s="25" t="s">
        <v>83</v>
      </c>
      <c r="BK234" s="216">
        <f t="shared" si="59"/>
        <v>0</v>
      </c>
      <c r="BL234" s="25" t="s">
        <v>309</v>
      </c>
      <c r="BM234" s="25" t="s">
        <v>2894</v>
      </c>
    </row>
    <row r="235" spans="2:65" s="1" customFormat="1" ht="22.5" customHeight="1">
      <c r="B235" s="42"/>
      <c r="C235" s="205" t="s">
        <v>1847</v>
      </c>
      <c r="D235" s="205" t="s">
        <v>213</v>
      </c>
      <c r="E235" s="206" t="s">
        <v>1844</v>
      </c>
      <c r="F235" s="207" t="s">
        <v>1845</v>
      </c>
      <c r="G235" s="208" t="s">
        <v>611</v>
      </c>
      <c r="H235" s="209">
        <v>160</v>
      </c>
      <c r="I235" s="210"/>
      <c r="J235" s="211">
        <f t="shared" si="50"/>
        <v>0</v>
      </c>
      <c r="K235" s="207" t="s">
        <v>21</v>
      </c>
      <c r="L235" s="62"/>
      <c r="M235" s="212" t="s">
        <v>21</v>
      </c>
      <c r="N235" s="213" t="s">
        <v>47</v>
      </c>
      <c r="O235" s="43"/>
      <c r="P235" s="214">
        <f t="shared" si="51"/>
        <v>0</v>
      </c>
      <c r="Q235" s="214">
        <v>0</v>
      </c>
      <c r="R235" s="214">
        <f t="shared" si="52"/>
        <v>0</v>
      </c>
      <c r="S235" s="214">
        <v>0</v>
      </c>
      <c r="T235" s="215">
        <f t="shared" si="53"/>
        <v>0</v>
      </c>
      <c r="AR235" s="25" t="s">
        <v>309</v>
      </c>
      <c r="AT235" s="25" t="s">
        <v>213</v>
      </c>
      <c r="AU235" s="25" t="s">
        <v>85</v>
      </c>
      <c r="AY235" s="25" t="s">
        <v>211</v>
      </c>
      <c r="BE235" s="216">
        <f t="shared" si="54"/>
        <v>0</v>
      </c>
      <c r="BF235" s="216">
        <f t="shared" si="55"/>
        <v>0</v>
      </c>
      <c r="BG235" s="216">
        <f t="shared" si="56"/>
        <v>0</v>
      </c>
      <c r="BH235" s="216">
        <f t="shared" si="57"/>
        <v>0</v>
      </c>
      <c r="BI235" s="216">
        <f t="shared" si="58"/>
        <v>0</v>
      </c>
      <c r="BJ235" s="25" t="s">
        <v>83</v>
      </c>
      <c r="BK235" s="216">
        <f t="shared" si="59"/>
        <v>0</v>
      </c>
      <c r="BL235" s="25" t="s">
        <v>309</v>
      </c>
      <c r="BM235" s="25" t="s">
        <v>2895</v>
      </c>
    </row>
    <row r="236" spans="2:65" s="1" customFormat="1" ht="22.5" customHeight="1">
      <c r="B236" s="42"/>
      <c r="C236" s="205" t="s">
        <v>1851</v>
      </c>
      <c r="D236" s="205" t="s">
        <v>213</v>
      </c>
      <c r="E236" s="206" t="s">
        <v>1848</v>
      </c>
      <c r="F236" s="207" t="s">
        <v>1849</v>
      </c>
      <c r="G236" s="208" t="s">
        <v>611</v>
      </c>
      <c r="H236" s="209">
        <v>400</v>
      </c>
      <c r="I236" s="210"/>
      <c r="J236" s="211">
        <f t="shared" si="50"/>
        <v>0</v>
      </c>
      <c r="K236" s="207" t="s">
        <v>21</v>
      </c>
      <c r="L236" s="62"/>
      <c r="M236" s="212" t="s">
        <v>21</v>
      </c>
      <c r="N236" s="213" t="s">
        <v>47</v>
      </c>
      <c r="O236" s="43"/>
      <c r="P236" s="214">
        <f t="shared" si="51"/>
        <v>0</v>
      </c>
      <c r="Q236" s="214">
        <v>0</v>
      </c>
      <c r="R236" s="214">
        <f t="shared" si="52"/>
        <v>0</v>
      </c>
      <c r="S236" s="214">
        <v>0</v>
      </c>
      <c r="T236" s="215">
        <f t="shared" si="53"/>
        <v>0</v>
      </c>
      <c r="AR236" s="25" t="s">
        <v>309</v>
      </c>
      <c r="AT236" s="25" t="s">
        <v>213</v>
      </c>
      <c r="AU236" s="25" t="s">
        <v>85</v>
      </c>
      <c r="AY236" s="25" t="s">
        <v>211</v>
      </c>
      <c r="BE236" s="216">
        <f t="shared" si="54"/>
        <v>0</v>
      </c>
      <c r="BF236" s="216">
        <f t="shared" si="55"/>
        <v>0</v>
      </c>
      <c r="BG236" s="216">
        <f t="shared" si="56"/>
        <v>0</v>
      </c>
      <c r="BH236" s="216">
        <f t="shared" si="57"/>
        <v>0</v>
      </c>
      <c r="BI236" s="216">
        <f t="shared" si="58"/>
        <v>0</v>
      </c>
      <c r="BJ236" s="25" t="s">
        <v>83</v>
      </c>
      <c r="BK236" s="216">
        <f t="shared" si="59"/>
        <v>0</v>
      </c>
      <c r="BL236" s="25" t="s">
        <v>309</v>
      </c>
      <c r="BM236" s="25" t="s">
        <v>2896</v>
      </c>
    </row>
    <row r="237" spans="2:65" s="1" customFormat="1" ht="22.5" customHeight="1">
      <c r="B237" s="42"/>
      <c r="C237" s="205" t="s">
        <v>1855</v>
      </c>
      <c r="D237" s="205" t="s">
        <v>213</v>
      </c>
      <c r="E237" s="206" t="s">
        <v>1852</v>
      </c>
      <c r="F237" s="207" t="s">
        <v>1853</v>
      </c>
      <c r="G237" s="208" t="s">
        <v>611</v>
      </c>
      <c r="H237" s="209">
        <v>160</v>
      </c>
      <c r="I237" s="210"/>
      <c r="J237" s="211">
        <f t="shared" si="50"/>
        <v>0</v>
      </c>
      <c r="K237" s="207" t="s">
        <v>21</v>
      </c>
      <c r="L237" s="62"/>
      <c r="M237" s="212" t="s">
        <v>21</v>
      </c>
      <c r="N237" s="213" t="s">
        <v>47</v>
      </c>
      <c r="O237" s="43"/>
      <c r="P237" s="214">
        <f t="shared" si="51"/>
        <v>0</v>
      </c>
      <c r="Q237" s="214">
        <v>0</v>
      </c>
      <c r="R237" s="214">
        <f t="shared" si="52"/>
        <v>0</v>
      </c>
      <c r="S237" s="214">
        <v>0</v>
      </c>
      <c r="T237" s="215">
        <f t="shared" si="53"/>
        <v>0</v>
      </c>
      <c r="AR237" s="25" t="s">
        <v>309</v>
      </c>
      <c r="AT237" s="25" t="s">
        <v>213</v>
      </c>
      <c r="AU237" s="25" t="s">
        <v>85</v>
      </c>
      <c r="AY237" s="25" t="s">
        <v>211</v>
      </c>
      <c r="BE237" s="216">
        <f t="shared" si="54"/>
        <v>0</v>
      </c>
      <c r="BF237" s="216">
        <f t="shared" si="55"/>
        <v>0</v>
      </c>
      <c r="BG237" s="216">
        <f t="shared" si="56"/>
        <v>0</v>
      </c>
      <c r="BH237" s="216">
        <f t="shared" si="57"/>
        <v>0</v>
      </c>
      <c r="BI237" s="216">
        <f t="shared" si="58"/>
        <v>0</v>
      </c>
      <c r="BJ237" s="25" t="s">
        <v>83</v>
      </c>
      <c r="BK237" s="216">
        <f t="shared" si="59"/>
        <v>0</v>
      </c>
      <c r="BL237" s="25" t="s">
        <v>309</v>
      </c>
      <c r="BM237" s="25" t="s">
        <v>2897</v>
      </c>
    </row>
    <row r="238" spans="2:65" s="1" customFormat="1" ht="22.5" customHeight="1">
      <c r="B238" s="42"/>
      <c r="C238" s="205" t="s">
        <v>1859</v>
      </c>
      <c r="D238" s="205" t="s">
        <v>213</v>
      </c>
      <c r="E238" s="206" t="s">
        <v>1856</v>
      </c>
      <c r="F238" s="207" t="s">
        <v>1857</v>
      </c>
      <c r="G238" s="208" t="s">
        <v>611</v>
      </c>
      <c r="H238" s="209">
        <v>190</v>
      </c>
      <c r="I238" s="210"/>
      <c r="J238" s="211">
        <f t="shared" si="50"/>
        <v>0</v>
      </c>
      <c r="K238" s="207" t="s">
        <v>21</v>
      </c>
      <c r="L238" s="62"/>
      <c r="M238" s="212" t="s">
        <v>21</v>
      </c>
      <c r="N238" s="213" t="s">
        <v>47</v>
      </c>
      <c r="O238" s="43"/>
      <c r="P238" s="214">
        <f t="shared" si="51"/>
        <v>0</v>
      </c>
      <c r="Q238" s="214">
        <v>0</v>
      </c>
      <c r="R238" s="214">
        <f t="shared" si="52"/>
        <v>0</v>
      </c>
      <c r="S238" s="214">
        <v>0</v>
      </c>
      <c r="T238" s="215">
        <f t="shared" si="53"/>
        <v>0</v>
      </c>
      <c r="AR238" s="25" t="s">
        <v>309</v>
      </c>
      <c r="AT238" s="25" t="s">
        <v>213</v>
      </c>
      <c r="AU238" s="25" t="s">
        <v>85</v>
      </c>
      <c r="AY238" s="25" t="s">
        <v>211</v>
      </c>
      <c r="BE238" s="216">
        <f t="shared" si="54"/>
        <v>0</v>
      </c>
      <c r="BF238" s="216">
        <f t="shared" si="55"/>
        <v>0</v>
      </c>
      <c r="BG238" s="216">
        <f t="shared" si="56"/>
        <v>0</v>
      </c>
      <c r="BH238" s="216">
        <f t="shared" si="57"/>
        <v>0</v>
      </c>
      <c r="BI238" s="216">
        <f t="shared" si="58"/>
        <v>0</v>
      </c>
      <c r="BJ238" s="25" t="s">
        <v>83</v>
      </c>
      <c r="BK238" s="216">
        <f t="shared" si="59"/>
        <v>0</v>
      </c>
      <c r="BL238" s="25" t="s">
        <v>309</v>
      </c>
      <c r="BM238" s="25" t="s">
        <v>2898</v>
      </c>
    </row>
    <row r="239" spans="2:65" s="1" customFormat="1" ht="22.5" customHeight="1">
      <c r="B239" s="42"/>
      <c r="C239" s="205" t="s">
        <v>1865</v>
      </c>
      <c r="D239" s="205" t="s">
        <v>213</v>
      </c>
      <c r="E239" s="206" t="s">
        <v>1860</v>
      </c>
      <c r="F239" s="207" t="s">
        <v>1861</v>
      </c>
      <c r="G239" s="208" t="s">
        <v>611</v>
      </c>
      <c r="H239" s="209">
        <v>190</v>
      </c>
      <c r="I239" s="210"/>
      <c r="J239" s="211">
        <f t="shared" si="50"/>
        <v>0</v>
      </c>
      <c r="K239" s="207" t="s">
        <v>21</v>
      </c>
      <c r="L239" s="62"/>
      <c r="M239" s="212" t="s">
        <v>21</v>
      </c>
      <c r="N239" s="213" t="s">
        <v>47</v>
      </c>
      <c r="O239" s="43"/>
      <c r="P239" s="214">
        <f t="shared" si="51"/>
        <v>0</v>
      </c>
      <c r="Q239" s="214">
        <v>0</v>
      </c>
      <c r="R239" s="214">
        <f t="shared" si="52"/>
        <v>0</v>
      </c>
      <c r="S239" s="214">
        <v>0</v>
      </c>
      <c r="T239" s="215">
        <f t="shared" si="53"/>
        <v>0</v>
      </c>
      <c r="AR239" s="25" t="s">
        <v>309</v>
      </c>
      <c r="AT239" s="25" t="s">
        <v>213</v>
      </c>
      <c r="AU239" s="25" t="s">
        <v>85</v>
      </c>
      <c r="AY239" s="25" t="s">
        <v>211</v>
      </c>
      <c r="BE239" s="216">
        <f t="shared" si="54"/>
        <v>0</v>
      </c>
      <c r="BF239" s="216">
        <f t="shared" si="55"/>
        <v>0</v>
      </c>
      <c r="BG239" s="216">
        <f t="shared" si="56"/>
        <v>0</v>
      </c>
      <c r="BH239" s="216">
        <f t="shared" si="57"/>
        <v>0</v>
      </c>
      <c r="BI239" s="216">
        <f t="shared" si="58"/>
        <v>0</v>
      </c>
      <c r="BJ239" s="25" t="s">
        <v>83</v>
      </c>
      <c r="BK239" s="216">
        <f t="shared" si="59"/>
        <v>0</v>
      </c>
      <c r="BL239" s="25" t="s">
        <v>309</v>
      </c>
      <c r="BM239" s="25" t="s">
        <v>2899</v>
      </c>
    </row>
    <row r="240" spans="2:65" s="11" customFormat="1" ht="29.85" customHeight="1">
      <c r="B240" s="188"/>
      <c r="C240" s="189"/>
      <c r="D240" s="202" t="s">
        <v>75</v>
      </c>
      <c r="E240" s="203" t="s">
        <v>1863</v>
      </c>
      <c r="F240" s="203" t="s">
        <v>1864</v>
      </c>
      <c r="G240" s="189"/>
      <c r="H240" s="189"/>
      <c r="I240" s="192"/>
      <c r="J240" s="204">
        <f>BK240</f>
        <v>0</v>
      </c>
      <c r="K240" s="189"/>
      <c r="L240" s="194"/>
      <c r="M240" s="195"/>
      <c r="N240" s="196"/>
      <c r="O240" s="196"/>
      <c r="P240" s="197">
        <f>SUM(P241:P247)</f>
        <v>0</v>
      </c>
      <c r="Q240" s="196"/>
      <c r="R240" s="197">
        <f>SUM(R241:R247)</f>
        <v>0</v>
      </c>
      <c r="S240" s="196"/>
      <c r="T240" s="198">
        <f>SUM(T241:T247)</f>
        <v>0</v>
      </c>
      <c r="AR240" s="199" t="s">
        <v>85</v>
      </c>
      <c r="AT240" s="200" t="s">
        <v>75</v>
      </c>
      <c r="AU240" s="200" t="s">
        <v>83</v>
      </c>
      <c r="AY240" s="199" t="s">
        <v>211</v>
      </c>
      <c r="BK240" s="201">
        <f>SUM(BK241:BK247)</f>
        <v>0</v>
      </c>
    </row>
    <row r="241" spans="2:65" s="1" customFormat="1" ht="22.5" customHeight="1">
      <c r="B241" s="42"/>
      <c r="C241" s="205" t="s">
        <v>1869</v>
      </c>
      <c r="D241" s="205" t="s">
        <v>213</v>
      </c>
      <c r="E241" s="206" t="s">
        <v>1866</v>
      </c>
      <c r="F241" s="207" t="s">
        <v>1867</v>
      </c>
      <c r="G241" s="208" t="s">
        <v>553</v>
      </c>
      <c r="H241" s="209">
        <v>1</v>
      </c>
      <c r="I241" s="210"/>
      <c r="J241" s="211">
        <f t="shared" ref="J241:J247" si="60">ROUND(I241*H241,2)</f>
        <v>0</v>
      </c>
      <c r="K241" s="207" t="s">
        <v>21</v>
      </c>
      <c r="L241" s="62"/>
      <c r="M241" s="212" t="s">
        <v>21</v>
      </c>
      <c r="N241" s="213" t="s">
        <v>47</v>
      </c>
      <c r="O241" s="43"/>
      <c r="P241" s="214">
        <f t="shared" ref="P241:P247" si="61">O241*H241</f>
        <v>0</v>
      </c>
      <c r="Q241" s="214">
        <v>0</v>
      </c>
      <c r="R241" s="214">
        <f t="shared" ref="R241:R247" si="62">Q241*H241</f>
        <v>0</v>
      </c>
      <c r="S241" s="214">
        <v>0</v>
      </c>
      <c r="T241" s="215">
        <f t="shared" ref="T241:T247" si="63">S241*H241</f>
        <v>0</v>
      </c>
      <c r="AR241" s="25" t="s">
        <v>309</v>
      </c>
      <c r="AT241" s="25" t="s">
        <v>213</v>
      </c>
      <c r="AU241" s="25" t="s">
        <v>85</v>
      </c>
      <c r="AY241" s="25" t="s">
        <v>211</v>
      </c>
      <c r="BE241" s="216">
        <f t="shared" ref="BE241:BE247" si="64">IF(N241="základní",J241,0)</f>
        <v>0</v>
      </c>
      <c r="BF241" s="216">
        <f t="shared" ref="BF241:BF247" si="65">IF(N241="snížená",J241,0)</f>
        <v>0</v>
      </c>
      <c r="BG241" s="216">
        <f t="shared" ref="BG241:BG247" si="66">IF(N241="zákl. přenesená",J241,0)</f>
        <v>0</v>
      </c>
      <c r="BH241" s="216">
        <f t="shared" ref="BH241:BH247" si="67">IF(N241="sníž. přenesená",J241,0)</f>
        <v>0</v>
      </c>
      <c r="BI241" s="216">
        <f t="shared" ref="BI241:BI247" si="68">IF(N241="nulová",J241,0)</f>
        <v>0</v>
      </c>
      <c r="BJ241" s="25" t="s">
        <v>83</v>
      </c>
      <c r="BK241" s="216">
        <f t="shared" ref="BK241:BK247" si="69">ROUND(I241*H241,2)</f>
        <v>0</v>
      </c>
      <c r="BL241" s="25" t="s">
        <v>309</v>
      </c>
      <c r="BM241" s="25" t="s">
        <v>2900</v>
      </c>
    </row>
    <row r="242" spans="2:65" s="1" customFormat="1" ht="22.5" customHeight="1">
      <c r="B242" s="42"/>
      <c r="C242" s="205" t="s">
        <v>1873</v>
      </c>
      <c r="D242" s="205" t="s">
        <v>213</v>
      </c>
      <c r="E242" s="206" t="s">
        <v>1870</v>
      </c>
      <c r="F242" s="207" t="s">
        <v>1871</v>
      </c>
      <c r="G242" s="208" t="s">
        <v>553</v>
      </c>
      <c r="H242" s="209">
        <v>1</v>
      </c>
      <c r="I242" s="210"/>
      <c r="J242" s="211">
        <f t="shared" si="60"/>
        <v>0</v>
      </c>
      <c r="K242" s="207" t="s">
        <v>21</v>
      </c>
      <c r="L242" s="62"/>
      <c r="M242" s="212" t="s">
        <v>21</v>
      </c>
      <c r="N242" s="213" t="s">
        <v>47</v>
      </c>
      <c r="O242" s="43"/>
      <c r="P242" s="214">
        <f t="shared" si="61"/>
        <v>0</v>
      </c>
      <c r="Q242" s="214">
        <v>0</v>
      </c>
      <c r="R242" s="214">
        <f t="shared" si="62"/>
        <v>0</v>
      </c>
      <c r="S242" s="214">
        <v>0</v>
      </c>
      <c r="T242" s="215">
        <f t="shared" si="63"/>
        <v>0</v>
      </c>
      <c r="AR242" s="25" t="s">
        <v>309</v>
      </c>
      <c r="AT242" s="25" t="s">
        <v>213</v>
      </c>
      <c r="AU242" s="25" t="s">
        <v>85</v>
      </c>
      <c r="AY242" s="25" t="s">
        <v>211</v>
      </c>
      <c r="BE242" s="216">
        <f t="shared" si="64"/>
        <v>0</v>
      </c>
      <c r="BF242" s="216">
        <f t="shared" si="65"/>
        <v>0</v>
      </c>
      <c r="BG242" s="216">
        <f t="shared" si="66"/>
        <v>0</v>
      </c>
      <c r="BH242" s="216">
        <f t="shared" si="67"/>
        <v>0</v>
      </c>
      <c r="BI242" s="216">
        <f t="shared" si="68"/>
        <v>0</v>
      </c>
      <c r="BJ242" s="25" t="s">
        <v>83</v>
      </c>
      <c r="BK242" s="216">
        <f t="shared" si="69"/>
        <v>0</v>
      </c>
      <c r="BL242" s="25" t="s">
        <v>309</v>
      </c>
      <c r="BM242" s="25" t="s">
        <v>2901</v>
      </c>
    </row>
    <row r="243" spans="2:65" s="1" customFormat="1" ht="22.5" customHeight="1">
      <c r="B243" s="42"/>
      <c r="C243" s="205" t="s">
        <v>1877</v>
      </c>
      <c r="D243" s="205" t="s">
        <v>213</v>
      </c>
      <c r="E243" s="206" t="s">
        <v>1874</v>
      </c>
      <c r="F243" s="207" t="s">
        <v>1875</v>
      </c>
      <c r="G243" s="208" t="s">
        <v>553</v>
      </c>
      <c r="H243" s="209">
        <v>1</v>
      </c>
      <c r="I243" s="210"/>
      <c r="J243" s="211">
        <f t="shared" si="60"/>
        <v>0</v>
      </c>
      <c r="K243" s="207" t="s">
        <v>21</v>
      </c>
      <c r="L243" s="62"/>
      <c r="M243" s="212" t="s">
        <v>21</v>
      </c>
      <c r="N243" s="213" t="s">
        <v>47</v>
      </c>
      <c r="O243" s="43"/>
      <c r="P243" s="214">
        <f t="shared" si="61"/>
        <v>0</v>
      </c>
      <c r="Q243" s="214">
        <v>0</v>
      </c>
      <c r="R243" s="214">
        <f t="shared" si="62"/>
        <v>0</v>
      </c>
      <c r="S243" s="214">
        <v>0</v>
      </c>
      <c r="T243" s="215">
        <f t="shared" si="63"/>
        <v>0</v>
      </c>
      <c r="AR243" s="25" t="s">
        <v>309</v>
      </c>
      <c r="AT243" s="25" t="s">
        <v>213</v>
      </c>
      <c r="AU243" s="25" t="s">
        <v>85</v>
      </c>
      <c r="AY243" s="25" t="s">
        <v>211</v>
      </c>
      <c r="BE243" s="216">
        <f t="shared" si="64"/>
        <v>0</v>
      </c>
      <c r="BF243" s="216">
        <f t="shared" si="65"/>
        <v>0</v>
      </c>
      <c r="BG243" s="216">
        <f t="shared" si="66"/>
        <v>0</v>
      </c>
      <c r="BH243" s="216">
        <f t="shared" si="67"/>
        <v>0</v>
      </c>
      <c r="BI243" s="216">
        <f t="shared" si="68"/>
        <v>0</v>
      </c>
      <c r="BJ243" s="25" t="s">
        <v>83</v>
      </c>
      <c r="BK243" s="216">
        <f t="shared" si="69"/>
        <v>0</v>
      </c>
      <c r="BL243" s="25" t="s">
        <v>309</v>
      </c>
      <c r="BM243" s="25" t="s">
        <v>2902</v>
      </c>
    </row>
    <row r="244" spans="2:65" s="1" customFormat="1" ht="22.5" customHeight="1">
      <c r="B244" s="42"/>
      <c r="C244" s="205" t="s">
        <v>1881</v>
      </c>
      <c r="D244" s="205" t="s">
        <v>213</v>
      </c>
      <c r="E244" s="206" t="s">
        <v>1878</v>
      </c>
      <c r="F244" s="207" t="s">
        <v>1879</v>
      </c>
      <c r="G244" s="208" t="s">
        <v>553</v>
      </c>
      <c r="H244" s="209">
        <v>1</v>
      </c>
      <c r="I244" s="210"/>
      <c r="J244" s="211">
        <f t="shared" si="60"/>
        <v>0</v>
      </c>
      <c r="K244" s="207" t="s">
        <v>21</v>
      </c>
      <c r="L244" s="62"/>
      <c r="M244" s="212" t="s">
        <v>21</v>
      </c>
      <c r="N244" s="213" t="s">
        <v>47</v>
      </c>
      <c r="O244" s="43"/>
      <c r="P244" s="214">
        <f t="shared" si="61"/>
        <v>0</v>
      </c>
      <c r="Q244" s="214">
        <v>0</v>
      </c>
      <c r="R244" s="214">
        <f t="shared" si="62"/>
        <v>0</v>
      </c>
      <c r="S244" s="214">
        <v>0</v>
      </c>
      <c r="T244" s="215">
        <f t="shared" si="63"/>
        <v>0</v>
      </c>
      <c r="AR244" s="25" t="s">
        <v>309</v>
      </c>
      <c r="AT244" s="25" t="s">
        <v>213</v>
      </c>
      <c r="AU244" s="25" t="s">
        <v>85</v>
      </c>
      <c r="AY244" s="25" t="s">
        <v>211</v>
      </c>
      <c r="BE244" s="216">
        <f t="shared" si="64"/>
        <v>0</v>
      </c>
      <c r="BF244" s="216">
        <f t="shared" si="65"/>
        <v>0</v>
      </c>
      <c r="BG244" s="216">
        <f t="shared" si="66"/>
        <v>0</v>
      </c>
      <c r="BH244" s="216">
        <f t="shared" si="67"/>
        <v>0</v>
      </c>
      <c r="BI244" s="216">
        <f t="shared" si="68"/>
        <v>0</v>
      </c>
      <c r="BJ244" s="25" t="s">
        <v>83</v>
      </c>
      <c r="BK244" s="216">
        <f t="shared" si="69"/>
        <v>0</v>
      </c>
      <c r="BL244" s="25" t="s">
        <v>309</v>
      </c>
      <c r="BM244" s="25" t="s">
        <v>2903</v>
      </c>
    </row>
    <row r="245" spans="2:65" s="1" customFormat="1" ht="22.5" customHeight="1">
      <c r="B245" s="42"/>
      <c r="C245" s="205" t="s">
        <v>1885</v>
      </c>
      <c r="D245" s="205" t="s">
        <v>213</v>
      </c>
      <c r="E245" s="206" t="s">
        <v>1882</v>
      </c>
      <c r="F245" s="207" t="s">
        <v>1883</v>
      </c>
      <c r="G245" s="208" t="s">
        <v>553</v>
      </c>
      <c r="H245" s="209">
        <v>1</v>
      </c>
      <c r="I245" s="210"/>
      <c r="J245" s="211">
        <f t="shared" si="60"/>
        <v>0</v>
      </c>
      <c r="K245" s="207" t="s">
        <v>21</v>
      </c>
      <c r="L245" s="62"/>
      <c r="M245" s="212" t="s">
        <v>21</v>
      </c>
      <c r="N245" s="213" t="s">
        <v>47</v>
      </c>
      <c r="O245" s="43"/>
      <c r="P245" s="214">
        <f t="shared" si="61"/>
        <v>0</v>
      </c>
      <c r="Q245" s="214">
        <v>0</v>
      </c>
      <c r="R245" s="214">
        <f t="shared" si="62"/>
        <v>0</v>
      </c>
      <c r="S245" s="214">
        <v>0</v>
      </c>
      <c r="T245" s="215">
        <f t="shared" si="63"/>
        <v>0</v>
      </c>
      <c r="AR245" s="25" t="s">
        <v>309</v>
      </c>
      <c r="AT245" s="25" t="s">
        <v>213</v>
      </c>
      <c r="AU245" s="25" t="s">
        <v>85</v>
      </c>
      <c r="AY245" s="25" t="s">
        <v>211</v>
      </c>
      <c r="BE245" s="216">
        <f t="shared" si="64"/>
        <v>0</v>
      </c>
      <c r="BF245" s="216">
        <f t="shared" si="65"/>
        <v>0</v>
      </c>
      <c r="BG245" s="216">
        <f t="shared" si="66"/>
        <v>0</v>
      </c>
      <c r="BH245" s="216">
        <f t="shared" si="67"/>
        <v>0</v>
      </c>
      <c r="BI245" s="216">
        <f t="shared" si="68"/>
        <v>0</v>
      </c>
      <c r="BJ245" s="25" t="s">
        <v>83</v>
      </c>
      <c r="BK245" s="216">
        <f t="shared" si="69"/>
        <v>0</v>
      </c>
      <c r="BL245" s="25" t="s">
        <v>309</v>
      </c>
      <c r="BM245" s="25" t="s">
        <v>2904</v>
      </c>
    </row>
    <row r="246" spans="2:65" s="1" customFormat="1" ht="22.5" customHeight="1">
      <c r="B246" s="42"/>
      <c r="C246" s="205" t="s">
        <v>1889</v>
      </c>
      <c r="D246" s="205" t="s">
        <v>213</v>
      </c>
      <c r="E246" s="206" t="s">
        <v>1886</v>
      </c>
      <c r="F246" s="207" t="s">
        <v>1887</v>
      </c>
      <c r="G246" s="208" t="s">
        <v>553</v>
      </c>
      <c r="H246" s="209">
        <v>1</v>
      </c>
      <c r="I246" s="210"/>
      <c r="J246" s="211">
        <f t="shared" si="60"/>
        <v>0</v>
      </c>
      <c r="K246" s="207" t="s">
        <v>21</v>
      </c>
      <c r="L246" s="62"/>
      <c r="M246" s="212" t="s">
        <v>21</v>
      </c>
      <c r="N246" s="213" t="s">
        <v>47</v>
      </c>
      <c r="O246" s="43"/>
      <c r="P246" s="214">
        <f t="shared" si="61"/>
        <v>0</v>
      </c>
      <c r="Q246" s="214">
        <v>0</v>
      </c>
      <c r="R246" s="214">
        <f t="shared" si="62"/>
        <v>0</v>
      </c>
      <c r="S246" s="214">
        <v>0</v>
      </c>
      <c r="T246" s="215">
        <f t="shared" si="63"/>
        <v>0</v>
      </c>
      <c r="AR246" s="25" t="s">
        <v>309</v>
      </c>
      <c r="AT246" s="25" t="s">
        <v>213</v>
      </c>
      <c r="AU246" s="25" t="s">
        <v>85</v>
      </c>
      <c r="AY246" s="25" t="s">
        <v>211</v>
      </c>
      <c r="BE246" s="216">
        <f t="shared" si="64"/>
        <v>0</v>
      </c>
      <c r="BF246" s="216">
        <f t="shared" si="65"/>
        <v>0</v>
      </c>
      <c r="BG246" s="216">
        <f t="shared" si="66"/>
        <v>0</v>
      </c>
      <c r="BH246" s="216">
        <f t="shared" si="67"/>
        <v>0</v>
      </c>
      <c r="BI246" s="216">
        <f t="shared" si="68"/>
        <v>0</v>
      </c>
      <c r="BJ246" s="25" t="s">
        <v>83</v>
      </c>
      <c r="BK246" s="216">
        <f t="shared" si="69"/>
        <v>0</v>
      </c>
      <c r="BL246" s="25" t="s">
        <v>309</v>
      </c>
      <c r="BM246" s="25" t="s">
        <v>2905</v>
      </c>
    </row>
    <row r="247" spans="2:65" s="1" customFormat="1" ht="22.5" customHeight="1">
      <c r="B247" s="42"/>
      <c r="C247" s="205" t="s">
        <v>2906</v>
      </c>
      <c r="D247" s="205" t="s">
        <v>213</v>
      </c>
      <c r="E247" s="206" t="s">
        <v>1890</v>
      </c>
      <c r="F247" s="207" t="s">
        <v>1891</v>
      </c>
      <c r="G247" s="208" t="s">
        <v>553</v>
      </c>
      <c r="H247" s="209">
        <v>1</v>
      </c>
      <c r="I247" s="210"/>
      <c r="J247" s="211">
        <f t="shared" si="60"/>
        <v>0</v>
      </c>
      <c r="K247" s="207" t="s">
        <v>21</v>
      </c>
      <c r="L247" s="62"/>
      <c r="M247" s="212" t="s">
        <v>21</v>
      </c>
      <c r="N247" s="280" t="s">
        <v>47</v>
      </c>
      <c r="O247" s="281"/>
      <c r="P247" s="282">
        <f t="shared" si="61"/>
        <v>0</v>
      </c>
      <c r="Q247" s="282">
        <v>0</v>
      </c>
      <c r="R247" s="282">
        <f t="shared" si="62"/>
        <v>0</v>
      </c>
      <c r="S247" s="282">
        <v>0</v>
      </c>
      <c r="T247" s="283">
        <f t="shared" si="63"/>
        <v>0</v>
      </c>
      <c r="AR247" s="25" t="s">
        <v>309</v>
      </c>
      <c r="AT247" s="25" t="s">
        <v>213</v>
      </c>
      <c r="AU247" s="25" t="s">
        <v>85</v>
      </c>
      <c r="AY247" s="25" t="s">
        <v>211</v>
      </c>
      <c r="BE247" s="216">
        <f t="shared" si="64"/>
        <v>0</v>
      </c>
      <c r="BF247" s="216">
        <f t="shared" si="65"/>
        <v>0</v>
      </c>
      <c r="BG247" s="216">
        <f t="shared" si="66"/>
        <v>0</v>
      </c>
      <c r="BH247" s="216">
        <f t="shared" si="67"/>
        <v>0</v>
      </c>
      <c r="BI247" s="216">
        <f t="shared" si="68"/>
        <v>0</v>
      </c>
      <c r="BJ247" s="25" t="s">
        <v>83</v>
      </c>
      <c r="BK247" s="216">
        <f t="shared" si="69"/>
        <v>0</v>
      </c>
      <c r="BL247" s="25" t="s">
        <v>309</v>
      </c>
      <c r="BM247" s="25" t="s">
        <v>2907</v>
      </c>
    </row>
    <row r="248" spans="2:65" s="1" customFormat="1" ht="6.95" customHeight="1">
      <c r="B248" s="57"/>
      <c r="C248" s="58"/>
      <c r="D248" s="58"/>
      <c r="E248" s="58"/>
      <c r="F248" s="58"/>
      <c r="G248" s="58"/>
      <c r="H248" s="58"/>
      <c r="I248" s="149"/>
      <c r="J248" s="58"/>
      <c r="K248" s="58"/>
      <c r="L248" s="62"/>
    </row>
  </sheetData>
  <sheetProtection password="CC35" sheet="1" objects="1" scenarios="1" formatCells="0" formatColumns="0" formatRows="0" sort="0" autoFilter="0"/>
  <autoFilter ref="C95:K247"/>
  <mergeCells count="15">
    <mergeCell ref="E86:H86"/>
    <mergeCell ref="E84:H84"/>
    <mergeCell ref="E88:H88"/>
    <mergeCell ref="G1:H1"/>
    <mergeCell ref="L2:V2"/>
    <mergeCell ref="E49:H49"/>
    <mergeCell ref="E53:H53"/>
    <mergeCell ref="E51:H51"/>
    <mergeCell ref="E55:H55"/>
    <mergeCell ref="E82:H82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136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1997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2908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ROUND(J93,2)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ROUND(SUM(BE93:BE104), 2)</f>
        <v>0</v>
      </c>
      <c r="G34" s="43"/>
      <c r="H34" s="43"/>
      <c r="I34" s="141">
        <v>0.21</v>
      </c>
      <c r="J34" s="140">
        <f>ROUND(ROUND((SUM(BE93:BE104)),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ROUND(SUM(BF93:BF104), 2)</f>
        <v>0</v>
      </c>
      <c r="G35" s="43"/>
      <c r="H35" s="43"/>
      <c r="I35" s="141">
        <v>0.15</v>
      </c>
      <c r="J35" s="140">
        <f>ROUND(ROUND((SUM(BF93:BF104)),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ROUND(SUM(BG93:BG104),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ROUND(SUM(BH93:BH104),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ROUND(SUM(BI93:BI104),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1997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2_04_99 - Vedlejší a ostatní náklady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J93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1894</v>
      </c>
      <c r="E65" s="162"/>
      <c r="F65" s="162"/>
      <c r="G65" s="162"/>
      <c r="H65" s="162"/>
      <c r="I65" s="163"/>
      <c r="J65" s="164">
        <f>J94</f>
        <v>0</v>
      </c>
      <c r="K65" s="165"/>
    </row>
    <row r="66" spans="2:12" s="9" customFormat="1" ht="19.899999999999999" customHeight="1">
      <c r="B66" s="166"/>
      <c r="C66" s="167"/>
      <c r="D66" s="168" t="s">
        <v>1895</v>
      </c>
      <c r="E66" s="169"/>
      <c r="F66" s="169"/>
      <c r="G66" s="169"/>
      <c r="H66" s="169"/>
      <c r="I66" s="170"/>
      <c r="J66" s="171">
        <f>J95</f>
        <v>0</v>
      </c>
      <c r="K66" s="172"/>
    </row>
    <row r="67" spans="2:12" s="9" customFormat="1" ht="19.899999999999999" customHeight="1">
      <c r="B67" s="166"/>
      <c r="C67" s="167"/>
      <c r="D67" s="168" t="s">
        <v>1896</v>
      </c>
      <c r="E67" s="169"/>
      <c r="F67" s="169"/>
      <c r="G67" s="169"/>
      <c r="H67" s="169"/>
      <c r="I67" s="170"/>
      <c r="J67" s="171">
        <f>J97</f>
        <v>0</v>
      </c>
      <c r="K67" s="172"/>
    </row>
    <row r="68" spans="2:12" s="9" customFormat="1" ht="19.899999999999999" customHeight="1">
      <c r="B68" s="166"/>
      <c r="C68" s="167"/>
      <c r="D68" s="168" t="s">
        <v>1897</v>
      </c>
      <c r="E68" s="169"/>
      <c r="F68" s="169"/>
      <c r="G68" s="169"/>
      <c r="H68" s="169"/>
      <c r="I68" s="170"/>
      <c r="J68" s="171">
        <f>J99</f>
        <v>0</v>
      </c>
      <c r="K68" s="172"/>
    </row>
    <row r="69" spans="2:12" s="9" customFormat="1" ht="19.899999999999999" customHeight="1">
      <c r="B69" s="166"/>
      <c r="C69" s="167"/>
      <c r="D69" s="168" t="s">
        <v>1898</v>
      </c>
      <c r="E69" s="169"/>
      <c r="F69" s="169"/>
      <c r="G69" s="169"/>
      <c r="H69" s="169"/>
      <c r="I69" s="170"/>
      <c r="J69" s="171">
        <f>J103</f>
        <v>0</v>
      </c>
      <c r="K69" s="172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28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52"/>
      <c r="J75" s="61"/>
      <c r="K75" s="61"/>
      <c r="L75" s="62"/>
    </row>
    <row r="76" spans="2:12" s="1" customFormat="1" ht="36.950000000000003" customHeight="1">
      <c r="B76" s="42"/>
      <c r="C76" s="63" t="s">
        <v>195</v>
      </c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4.45" customHeight="1">
      <c r="B78" s="42"/>
      <c r="C78" s="66" t="s">
        <v>18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22.5" customHeight="1">
      <c r="B79" s="42"/>
      <c r="C79" s="64"/>
      <c r="D79" s="64"/>
      <c r="E79" s="419" t="str">
        <f>E7</f>
        <v>Beroun, MŠ Pod Homolkou - technické instalace</v>
      </c>
      <c r="F79" s="420"/>
      <c r="G79" s="420"/>
      <c r="H79" s="420"/>
      <c r="I79" s="173"/>
      <c r="J79" s="64"/>
      <c r="K79" s="64"/>
      <c r="L79" s="62"/>
    </row>
    <row r="80" spans="2:12">
      <c r="B80" s="29"/>
      <c r="C80" s="66" t="s">
        <v>167</v>
      </c>
      <c r="D80" s="174"/>
      <c r="E80" s="174"/>
      <c r="F80" s="174"/>
      <c r="G80" s="174"/>
      <c r="H80" s="174"/>
      <c r="J80" s="174"/>
      <c r="K80" s="174"/>
      <c r="L80" s="175"/>
    </row>
    <row r="81" spans="2:65" ht="22.5" customHeight="1">
      <c r="B81" s="29"/>
      <c r="C81" s="174"/>
      <c r="D81" s="174"/>
      <c r="E81" s="419" t="s">
        <v>168</v>
      </c>
      <c r="F81" s="423"/>
      <c r="G81" s="423"/>
      <c r="H81" s="423"/>
      <c r="J81" s="174"/>
      <c r="K81" s="174"/>
      <c r="L81" s="175"/>
    </row>
    <row r="82" spans="2:65">
      <c r="B82" s="29"/>
      <c r="C82" s="66" t="s">
        <v>169</v>
      </c>
      <c r="D82" s="174"/>
      <c r="E82" s="174"/>
      <c r="F82" s="174"/>
      <c r="G82" s="174"/>
      <c r="H82" s="174"/>
      <c r="J82" s="174"/>
      <c r="K82" s="174"/>
      <c r="L82" s="175"/>
    </row>
    <row r="83" spans="2:65" s="1" customFormat="1" ht="22.5" customHeight="1">
      <c r="B83" s="42"/>
      <c r="C83" s="64"/>
      <c r="D83" s="64"/>
      <c r="E83" s="421" t="s">
        <v>1997</v>
      </c>
      <c r="F83" s="422"/>
      <c r="G83" s="422"/>
      <c r="H83" s="422"/>
      <c r="I83" s="173"/>
      <c r="J83" s="64"/>
      <c r="K83" s="64"/>
      <c r="L83" s="62"/>
    </row>
    <row r="84" spans="2:65" s="1" customFormat="1" ht="14.45" customHeight="1">
      <c r="B84" s="42"/>
      <c r="C84" s="66" t="s">
        <v>171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23.25" customHeight="1">
      <c r="B85" s="42"/>
      <c r="C85" s="64"/>
      <c r="D85" s="64"/>
      <c r="E85" s="390" t="str">
        <f>E13</f>
        <v>2_04_99 - Vedlejší a ostatní náklady</v>
      </c>
      <c r="F85" s="422"/>
      <c r="G85" s="422"/>
      <c r="H85" s="422"/>
      <c r="I85" s="173"/>
      <c r="J85" s="64"/>
      <c r="K85" s="64"/>
      <c r="L85" s="62"/>
    </row>
    <row r="86" spans="2:65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" customFormat="1" ht="18" customHeight="1">
      <c r="B87" s="42"/>
      <c r="C87" s="66" t="s">
        <v>23</v>
      </c>
      <c r="D87" s="64"/>
      <c r="E87" s="64"/>
      <c r="F87" s="176" t="str">
        <f>F16</f>
        <v>Beroun</v>
      </c>
      <c r="G87" s="64"/>
      <c r="H87" s="64"/>
      <c r="I87" s="177" t="s">
        <v>25</v>
      </c>
      <c r="J87" s="74" t="str">
        <f>IF(J16="","",J16)</f>
        <v>21. 3. 2017</v>
      </c>
      <c r="K87" s="64"/>
      <c r="L87" s="62"/>
    </row>
    <row r="88" spans="2:65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5" s="1" customFormat="1">
      <c r="B89" s="42"/>
      <c r="C89" s="66" t="s">
        <v>27</v>
      </c>
      <c r="D89" s="64"/>
      <c r="E89" s="64"/>
      <c r="F89" s="176" t="str">
        <f>E19</f>
        <v>Město Beroun</v>
      </c>
      <c r="G89" s="64"/>
      <c r="H89" s="64"/>
      <c r="I89" s="177" t="s">
        <v>35</v>
      </c>
      <c r="J89" s="176" t="str">
        <f>E25</f>
        <v>SPECTA, s.r.o.</v>
      </c>
      <c r="K89" s="64"/>
      <c r="L89" s="62"/>
    </row>
    <row r="90" spans="2:65" s="1" customFormat="1" ht="14.45" customHeight="1">
      <c r="B90" s="42"/>
      <c r="C90" s="66" t="s">
        <v>33</v>
      </c>
      <c r="D90" s="64"/>
      <c r="E90" s="64"/>
      <c r="F90" s="176" t="str">
        <f>IF(E22="","",E22)</f>
        <v/>
      </c>
      <c r="G90" s="64"/>
      <c r="H90" s="64"/>
      <c r="I90" s="173"/>
      <c r="J90" s="64"/>
      <c r="K90" s="64"/>
      <c r="L90" s="62"/>
    </row>
    <row r="91" spans="2:65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5" s="10" customFormat="1" ht="29.25" customHeight="1">
      <c r="B92" s="178"/>
      <c r="C92" s="179" t="s">
        <v>196</v>
      </c>
      <c r="D92" s="180" t="s">
        <v>61</v>
      </c>
      <c r="E92" s="180" t="s">
        <v>57</v>
      </c>
      <c r="F92" s="180" t="s">
        <v>197</v>
      </c>
      <c r="G92" s="180" t="s">
        <v>198</v>
      </c>
      <c r="H92" s="180" t="s">
        <v>199</v>
      </c>
      <c r="I92" s="181" t="s">
        <v>200</v>
      </c>
      <c r="J92" s="180" t="s">
        <v>175</v>
      </c>
      <c r="K92" s="182" t="s">
        <v>201</v>
      </c>
      <c r="L92" s="183"/>
      <c r="M92" s="82" t="s">
        <v>202</v>
      </c>
      <c r="N92" s="83" t="s">
        <v>46</v>
      </c>
      <c r="O92" s="83" t="s">
        <v>203</v>
      </c>
      <c r="P92" s="83" t="s">
        <v>204</v>
      </c>
      <c r="Q92" s="83" t="s">
        <v>205</v>
      </c>
      <c r="R92" s="83" t="s">
        <v>206</v>
      </c>
      <c r="S92" s="83" t="s">
        <v>207</v>
      </c>
      <c r="T92" s="84" t="s">
        <v>208</v>
      </c>
    </row>
    <row r="93" spans="2:65" s="1" customFormat="1" ht="29.25" customHeight="1">
      <c r="B93" s="42"/>
      <c r="C93" s="88" t="s">
        <v>176</v>
      </c>
      <c r="D93" s="64"/>
      <c r="E93" s="64"/>
      <c r="F93" s="64"/>
      <c r="G93" s="64"/>
      <c r="H93" s="64"/>
      <c r="I93" s="173"/>
      <c r="J93" s="184">
        <f>BK93</f>
        <v>0</v>
      </c>
      <c r="K93" s="64"/>
      <c r="L93" s="62"/>
      <c r="M93" s="85"/>
      <c r="N93" s="86"/>
      <c r="O93" s="86"/>
      <c r="P93" s="185">
        <f>P94</f>
        <v>0</v>
      </c>
      <c r="Q93" s="86"/>
      <c r="R93" s="185">
        <f>R94</f>
        <v>0</v>
      </c>
      <c r="S93" s="86"/>
      <c r="T93" s="186">
        <f>T94</f>
        <v>0</v>
      </c>
      <c r="AT93" s="25" t="s">
        <v>75</v>
      </c>
      <c r="AU93" s="25" t="s">
        <v>177</v>
      </c>
      <c r="BK93" s="187">
        <f>BK94</f>
        <v>0</v>
      </c>
    </row>
    <row r="94" spans="2:65" s="11" customFormat="1" ht="37.35" customHeight="1">
      <c r="B94" s="188"/>
      <c r="C94" s="189"/>
      <c r="D94" s="190" t="s">
        <v>75</v>
      </c>
      <c r="E94" s="191" t="s">
        <v>1899</v>
      </c>
      <c r="F94" s="191" t="s">
        <v>1900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P95+P97+P99+P103</f>
        <v>0</v>
      </c>
      <c r="Q94" s="196"/>
      <c r="R94" s="197">
        <f>R95+R97+R99+R103</f>
        <v>0</v>
      </c>
      <c r="S94" s="196"/>
      <c r="T94" s="198">
        <f>T95+T97+T99+T103</f>
        <v>0</v>
      </c>
      <c r="AR94" s="199" t="s">
        <v>242</v>
      </c>
      <c r="AT94" s="200" t="s">
        <v>75</v>
      </c>
      <c r="AU94" s="200" t="s">
        <v>76</v>
      </c>
      <c r="AY94" s="199" t="s">
        <v>211</v>
      </c>
      <c r="BK94" s="201">
        <f>BK95+BK97+BK99+BK103</f>
        <v>0</v>
      </c>
    </row>
    <row r="95" spans="2:65" s="11" customFormat="1" ht="19.899999999999999" customHeight="1">
      <c r="B95" s="188"/>
      <c r="C95" s="189"/>
      <c r="D95" s="202" t="s">
        <v>75</v>
      </c>
      <c r="E95" s="203" t="s">
        <v>1901</v>
      </c>
      <c r="F95" s="203" t="s">
        <v>1902</v>
      </c>
      <c r="G95" s="189"/>
      <c r="H95" s="189"/>
      <c r="I95" s="192"/>
      <c r="J95" s="204">
        <f>BK95</f>
        <v>0</v>
      </c>
      <c r="K95" s="189"/>
      <c r="L95" s="194"/>
      <c r="M95" s="195"/>
      <c r="N95" s="196"/>
      <c r="O95" s="196"/>
      <c r="P95" s="197">
        <f>P96</f>
        <v>0</v>
      </c>
      <c r="Q95" s="196"/>
      <c r="R95" s="197">
        <f>R96</f>
        <v>0</v>
      </c>
      <c r="S95" s="196"/>
      <c r="T95" s="198">
        <f>T96</f>
        <v>0</v>
      </c>
      <c r="AR95" s="199" t="s">
        <v>242</v>
      </c>
      <c r="AT95" s="200" t="s">
        <v>75</v>
      </c>
      <c r="AU95" s="200" t="s">
        <v>83</v>
      </c>
      <c r="AY95" s="199" t="s">
        <v>211</v>
      </c>
      <c r="BK95" s="201">
        <f>BK96</f>
        <v>0</v>
      </c>
    </row>
    <row r="96" spans="2:65" s="1" customFormat="1" ht="22.5" customHeight="1">
      <c r="B96" s="42"/>
      <c r="C96" s="205" t="s">
        <v>83</v>
      </c>
      <c r="D96" s="205" t="s">
        <v>213</v>
      </c>
      <c r="E96" s="206" t="s">
        <v>1903</v>
      </c>
      <c r="F96" s="207" t="s">
        <v>1904</v>
      </c>
      <c r="G96" s="208" t="s">
        <v>553</v>
      </c>
      <c r="H96" s="209">
        <v>1</v>
      </c>
      <c r="I96" s="210"/>
      <c r="J96" s="211">
        <f>ROUND(I96*H96,2)</f>
        <v>0</v>
      </c>
      <c r="K96" s="207" t="s">
        <v>1905</v>
      </c>
      <c r="L96" s="62"/>
      <c r="M96" s="212" t="s">
        <v>21</v>
      </c>
      <c r="N96" s="213" t="s">
        <v>47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5" t="s">
        <v>1906</v>
      </c>
      <c r="AT96" s="25" t="s">
        <v>213</v>
      </c>
      <c r="AU96" s="25" t="s">
        <v>85</v>
      </c>
      <c r="AY96" s="25" t="s">
        <v>211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83</v>
      </c>
      <c r="BK96" s="216">
        <f>ROUND(I96*H96,2)</f>
        <v>0</v>
      </c>
      <c r="BL96" s="25" t="s">
        <v>1906</v>
      </c>
      <c r="BM96" s="25" t="s">
        <v>2909</v>
      </c>
    </row>
    <row r="97" spans="2:65" s="11" customFormat="1" ht="29.85" customHeight="1">
      <c r="B97" s="188"/>
      <c r="C97" s="189"/>
      <c r="D97" s="202" t="s">
        <v>75</v>
      </c>
      <c r="E97" s="203" t="s">
        <v>1911</v>
      </c>
      <c r="F97" s="203" t="s">
        <v>1912</v>
      </c>
      <c r="G97" s="189"/>
      <c r="H97" s="189"/>
      <c r="I97" s="192"/>
      <c r="J97" s="204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242</v>
      </c>
      <c r="AT97" s="200" t="s">
        <v>75</v>
      </c>
      <c r="AU97" s="200" t="s">
        <v>83</v>
      </c>
      <c r="AY97" s="199" t="s">
        <v>211</v>
      </c>
      <c r="BK97" s="201">
        <f>BK98</f>
        <v>0</v>
      </c>
    </row>
    <row r="98" spans="2:65" s="1" customFormat="1" ht="22.5" customHeight="1">
      <c r="B98" s="42"/>
      <c r="C98" s="205" t="s">
        <v>85</v>
      </c>
      <c r="D98" s="205" t="s">
        <v>213</v>
      </c>
      <c r="E98" s="206" t="s">
        <v>1913</v>
      </c>
      <c r="F98" s="207" t="s">
        <v>1914</v>
      </c>
      <c r="G98" s="208" t="s">
        <v>21</v>
      </c>
      <c r="H98" s="209">
        <v>1</v>
      </c>
      <c r="I98" s="210"/>
      <c r="J98" s="211">
        <f>ROUND(I98*H98,2)</f>
        <v>0</v>
      </c>
      <c r="K98" s="207" t="s">
        <v>217</v>
      </c>
      <c r="L98" s="62"/>
      <c r="M98" s="212" t="s">
        <v>21</v>
      </c>
      <c r="N98" s="213" t="s">
        <v>47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25" t="s">
        <v>1906</v>
      </c>
      <c r="AT98" s="25" t="s">
        <v>213</v>
      </c>
      <c r="AU98" s="25" t="s">
        <v>85</v>
      </c>
      <c r="AY98" s="25" t="s">
        <v>211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83</v>
      </c>
      <c r="BK98" s="216">
        <f>ROUND(I98*H98,2)</f>
        <v>0</v>
      </c>
      <c r="BL98" s="25" t="s">
        <v>1906</v>
      </c>
      <c r="BM98" s="25" t="s">
        <v>2910</v>
      </c>
    </row>
    <row r="99" spans="2:65" s="11" customFormat="1" ht="29.85" customHeight="1">
      <c r="B99" s="188"/>
      <c r="C99" s="189"/>
      <c r="D99" s="202" t="s">
        <v>75</v>
      </c>
      <c r="E99" s="203" t="s">
        <v>1916</v>
      </c>
      <c r="F99" s="203" t="s">
        <v>1917</v>
      </c>
      <c r="G99" s="189"/>
      <c r="H99" s="189"/>
      <c r="I99" s="192"/>
      <c r="J99" s="204">
        <f>BK99</f>
        <v>0</v>
      </c>
      <c r="K99" s="189"/>
      <c r="L99" s="194"/>
      <c r="M99" s="195"/>
      <c r="N99" s="196"/>
      <c r="O99" s="196"/>
      <c r="P99" s="197">
        <f>SUM(P100:P102)</f>
        <v>0</v>
      </c>
      <c r="Q99" s="196"/>
      <c r="R99" s="197">
        <f>SUM(R100:R102)</f>
        <v>0</v>
      </c>
      <c r="S99" s="196"/>
      <c r="T99" s="198">
        <f>SUM(T100:T102)</f>
        <v>0</v>
      </c>
      <c r="AR99" s="199" t="s">
        <v>242</v>
      </c>
      <c r="AT99" s="200" t="s">
        <v>75</v>
      </c>
      <c r="AU99" s="200" t="s">
        <v>83</v>
      </c>
      <c r="AY99" s="199" t="s">
        <v>211</v>
      </c>
      <c r="BK99" s="201">
        <f>SUM(BK100:BK102)</f>
        <v>0</v>
      </c>
    </row>
    <row r="100" spans="2:65" s="1" customFormat="1" ht="22.5" customHeight="1">
      <c r="B100" s="42"/>
      <c r="C100" s="205" t="s">
        <v>93</v>
      </c>
      <c r="D100" s="205" t="s">
        <v>213</v>
      </c>
      <c r="E100" s="206" t="s">
        <v>2911</v>
      </c>
      <c r="F100" s="207" t="s">
        <v>1919</v>
      </c>
      <c r="G100" s="208" t="s">
        <v>553</v>
      </c>
      <c r="H100" s="209">
        <v>1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1906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1906</v>
      </c>
      <c r="BM100" s="25" t="s">
        <v>2912</v>
      </c>
    </row>
    <row r="101" spans="2:65" s="1" customFormat="1" ht="40.5">
      <c r="B101" s="42"/>
      <c r="C101" s="64"/>
      <c r="D101" s="262" t="s">
        <v>433</v>
      </c>
      <c r="E101" s="64"/>
      <c r="F101" s="286" t="s">
        <v>2913</v>
      </c>
      <c r="G101" s="64"/>
      <c r="H101" s="64"/>
      <c r="I101" s="173"/>
      <c r="J101" s="64"/>
      <c r="K101" s="64"/>
      <c r="L101" s="62"/>
      <c r="M101" s="279"/>
      <c r="N101" s="43"/>
      <c r="O101" s="43"/>
      <c r="P101" s="43"/>
      <c r="Q101" s="43"/>
      <c r="R101" s="43"/>
      <c r="S101" s="43"/>
      <c r="T101" s="79"/>
      <c r="AT101" s="25" t="s">
        <v>433</v>
      </c>
      <c r="AU101" s="25" t="s">
        <v>85</v>
      </c>
    </row>
    <row r="102" spans="2:65" s="1" customFormat="1" ht="22.5" customHeight="1">
      <c r="B102" s="42"/>
      <c r="C102" s="205" t="s">
        <v>100</v>
      </c>
      <c r="D102" s="205" t="s">
        <v>213</v>
      </c>
      <c r="E102" s="206" t="s">
        <v>1922</v>
      </c>
      <c r="F102" s="207" t="s">
        <v>1923</v>
      </c>
      <c r="G102" s="208" t="s">
        <v>553</v>
      </c>
      <c r="H102" s="209">
        <v>1</v>
      </c>
      <c r="I102" s="210"/>
      <c r="J102" s="211">
        <f>ROUND(I102*H102,2)</f>
        <v>0</v>
      </c>
      <c r="K102" s="207" t="s">
        <v>21</v>
      </c>
      <c r="L102" s="62"/>
      <c r="M102" s="212" t="s">
        <v>21</v>
      </c>
      <c r="N102" s="213" t="s">
        <v>47</v>
      </c>
      <c r="O102" s="4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25" t="s">
        <v>1906</v>
      </c>
      <c r="AT102" s="25" t="s">
        <v>213</v>
      </c>
      <c r="AU102" s="25" t="s">
        <v>85</v>
      </c>
      <c r="AY102" s="25" t="s">
        <v>211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83</v>
      </c>
      <c r="BK102" s="216">
        <f>ROUND(I102*H102,2)</f>
        <v>0</v>
      </c>
      <c r="BL102" s="25" t="s">
        <v>1906</v>
      </c>
      <c r="BM102" s="25" t="s">
        <v>2914</v>
      </c>
    </row>
    <row r="103" spans="2:65" s="11" customFormat="1" ht="29.85" customHeight="1">
      <c r="B103" s="188"/>
      <c r="C103" s="189"/>
      <c r="D103" s="202" t="s">
        <v>75</v>
      </c>
      <c r="E103" s="203" t="s">
        <v>1925</v>
      </c>
      <c r="F103" s="203" t="s">
        <v>1926</v>
      </c>
      <c r="G103" s="189"/>
      <c r="H103" s="189"/>
      <c r="I103" s="192"/>
      <c r="J103" s="204">
        <f>BK103</f>
        <v>0</v>
      </c>
      <c r="K103" s="189"/>
      <c r="L103" s="194"/>
      <c r="M103" s="195"/>
      <c r="N103" s="196"/>
      <c r="O103" s="196"/>
      <c r="P103" s="197">
        <f>P104</f>
        <v>0</v>
      </c>
      <c r="Q103" s="196"/>
      <c r="R103" s="197">
        <f>R104</f>
        <v>0</v>
      </c>
      <c r="S103" s="196"/>
      <c r="T103" s="198">
        <f>T104</f>
        <v>0</v>
      </c>
      <c r="AR103" s="199" t="s">
        <v>242</v>
      </c>
      <c r="AT103" s="200" t="s">
        <v>75</v>
      </c>
      <c r="AU103" s="200" t="s">
        <v>83</v>
      </c>
      <c r="AY103" s="199" t="s">
        <v>211</v>
      </c>
      <c r="BK103" s="201">
        <f>BK104</f>
        <v>0</v>
      </c>
    </row>
    <row r="104" spans="2:65" s="1" customFormat="1" ht="22.5" customHeight="1">
      <c r="B104" s="42"/>
      <c r="C104" s="205" t="s">
        <v>242</v>
      </c>
      <c r="D104" s="205" t="s">
        <v>213</v>
      </c>
      <c r="E104" s="206" t="s">
        <v>1927</v>
      </c>
      <c r="F104" s="207" t="s">
        <v>1928</v>
      </c>
      <c r="G104" s="208" t="s">
        <v>21</v>
      </c>
      <c r="H104" s="209">
        <v>1</v>
      </c>
      <c r="I104" s="210"/>
      <c r="J104" s="211">
        <f>ROUND(I104*H104,2)</f>
        <v>0</v>
      </c>
      <c r="K104" s="207" t="s">
        <v>217</v>
      </c>
      <c r="L104" s="62"/>
      <c r="M104" s="212" t="s">
        <v>21</v>
      </c>
      <c r="N104" s="280" t="s">
        <v>47</v>
      </c>
      <c r="O104" s="281"/>
      <c r="P104" s="282">
        <f>O104*H104</f>
        <v>0</v>
      </c>
      <c r="Q104" s="282">
        <v>0</v>
      </c>
      <c r="R104" s="282">
        <f>Q104*H104</f>
        <v>0</v>
      </c>
      <c r="S104" s="282">
        <v>0</v>
      </c>
      <c r="T104" s="283">
        <f>S104*H104</f>
        <v>0</v>
      </c>
      <c r="AR104" s="25" t="s">
        <v>1906</v>
      </c>
      <c r="AT104" s="25" t="s">
        <v>213</v>
      </c>
      <c r="AU104" s="25" t="s">
        <v>85</v>
      </c>
      <c r="AY104" s="25" t="s">
        <v>211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83</v>
      </c>
      <c r="BK104" s="216">
        <f>ROUND(I104*H104,2)</f>
        <v>0</v>
      </c>
      <c r="BL104" s="25" t="s">
        <v>1906</v>
      </c>
      <c r="BM104" s="25" t="s">
        <v>2915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92:K104"/>
  <mergeCells count="15">
    <mergeCell ref="E83:H83"/>
    <mergeCell ref="E81:H81"/>
    <mergeCell ref="E85:H85"/>
    <mergeCell ref="G1:H1"/>
    <mergeCell ref="L2:V2"/>
    <mergeCell ref="E49:H49"/>
    <mergeCell ref="E53:H53"/>
    <mergeCell ref="E51:H51"/>
    <mergeCell ref="E55:H55"/>
    <mergeCell ref="E79:H79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7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142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2916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2917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ROUND(J106,2)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ROUND(SUM(BE106:BE472), 2)</f>
        <v>0</v>
      </c>
      <c r="G34" s="43"/>
      <c r="H34" s="43"/>
      <c r="I34" s="141">
        <v>0.21</v>
      </c>
      <c r="J34" s="140">
        <f>ROUND(ROUND((SUM(BE106:BE472)),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ROUND(SUM(BF106:BF472), 2)</f>
        <v>0</v>
      </c>
      <c r="G35" s="43"/>
      <c r="H35" s="43"/>
      <c r="I35" s="141">
        <v>0.15</v>
      </c>
      <c r="J35" s="140">
        <f>ROUND(ROUND((SUM(BF106:BF472)),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ROUND(SUM(BG106:BG472),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ROUND(SUM(BH106:BH472),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ROUND(SUM(BI106:BI472),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2916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2.E_VU_01 - Venkovní úpravy - Spojovací chodník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J106</f>
        <v>0</v>
      </c>
      <c r="K64" s="46"/>
      <c r="AU64" s="25" t="s">
        <v>177</v>
      </c>
    </row>
    <row r="65" spans="2:11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J107</f>
        <v>0</v>
      </c>
      <c r="K65" s="165"/>
    </row>
    <row r="66" spans="2:11" s="9" customFormat="1" ht="19.899999999999999" customHeight="1">
      <c r="B66" s="166"/>
      <c r="C66" s="167"/>
      <c r="D66" s="168" t="s">
        <v>179</v>
      </c>
      <c r="E66" s="169"/>
      <c r="F66" s="169"/>
      <c r="G66" s="169"/>
      <c r="H66" s="169"/>
      <c r="I66" s="170"/>
      <c r="J66" s="171">
        <f>J108</f>
        <v>0</v>
      </c>
      <c r="K66" s="172"/>
    </row>
    <row r="67" spans="2:11" s="9" customFormat="1" ht="19.899999999999999" customHeight="1">
      <c r="B67" s="166"/>
      <c r="C67" s="167"/>
      <c r="D67" s="168" t="s">
        <v>180</v>
      </c>
      <c r="E67" s="169"/>
      <c r="F67" s="169"/>
      <c r="G67" s="169"/>
      <c r="H67" s="169"/>
      <c r="I67" s="170"/>
      <c r="J67" s="171">
        <f>J181</f>
        <v>0</v>
      </c>
      <c r="K67" s="172"/>
    </row>
    <row r="68" spans="2:11" s="9" customFormat="1" ht="19.899999999999999" customHeight="1">
      <c r="B68" s="166"/>
      <c r="C68" s="167"/>
      <c r="D68" s="168" t="s">
        <v>2918</v>
      </c>
      <c r="E68" s="169"/>
      <c r="F68" s="169"/>
      <c r="G68" s="169"/>
      <c r="H68" s="169"/>
      <c r="I68" s="170"/>
      <c r="J68" s="171">
        <f>J186</f>
        <v>0</v>
      </c>
      <c r="K68" s="172"/>
    </row>
    <row r="69" spans="2:11" s="9" customFormat="1" ht="19.899999999999999" customHeight="1">
      <c r="B69" s="166"/>
      <c r="C69" s="167"/>
      <c r="D69" s="168" t="s">
        <v>876</v>
      </c>
      <c r="E69" s="169"/>
      <c r="F69" s="169"/>
      <c r="G69" s="169"/>
      <c r="H69" s="169"/>
      <c r="I69" s="170"/>
      <c r="J69" s="171">
        <f>J239</f>
        <v>0</v>
      </c>
      <c r="K69" s="172"/>
    </row>
    <row r="70" spans="2:11" s="9" customFormat="1" ht="19.899999999999999" customHeight="1">
      <c r="B70" s="166"/>
      <c r="C70" s="167"/>
      <c r="D70" s="168" t="s">
        <v>181</v>
      </c>
      <c r="E70" s="169"/>
      <c r="F70" s="169"/>
      <c r="G70" s="169"/>
      <c r="H70" s="169"/>
      <c r="I70" s="170"/>
      <c r="J70" s="171">
        <f>J245</f>
        <v>0</v>
      </c>
      <c r="K70" s="172"/>
    </row>
    <row r="71" spans="2:11" s="9" customFormat="1" ht="19.899999999999999" customHeight="1">
      <c r="B71" s="166"/>
      <c r="C71" s="167"/>
      <c r="D71" s="168" t="s">
        <v>182</v>
      </c>
      <c r="E71" s="169"/>
      <c r="F71" s="169"/>
      <c r="G71" s="169"/>
      <c r="H71" s="169"/>
      <c r="I71" s="170"/>
      <c r="J71" s="171">
        <f>J260</f>
        <v>0</v>
      </c>
      <c r="K71" s="172"/>
    </row>
    <row r="72" spans="2:11" s="9" customFormat="1" ht="19.899999999999999" customHeight="1">
      <c r="B72" s="166"/>
      <c r="C72" s="167"/>
      <c r="D72" s="168" t="s">
        <v>877</v>
      </c>
      <c r="E72" s="169"/>
      <c r="F72" s="169"/>
      <c r="G72" s="169"/>
      <c r="H72" s="169"/>
      <c r="I72" s="170"/>
      <c r="J72" s="171">
        <f>J271</f>
        <v>0</v>
      </c>
      <c r="K72" s="172"/>
    </row>
    <row r="73" spans="2:11" s="9" customFormat="1" ht="19.899999999999999" customHeight="1">
      <c r="B73" s="166"/>
      <c r="C73" s="167"/>
      <c r="D73" s="168" t="s">
        <v>183</v>
      </c>
      <c r="E73" s="169"/>
      <c r="F73" s="169"/>
      <c r="G73" s="169"/>
      <c r="H73" s="169"/>
      <c r="I73" s="170"/>
      <c r="J73" s="171">
        <f>J290</f>
        <v>0</v>
      </c>
      <c r="K73" s="172"/>
    </row>
    <row r="74" spans="2:11" s="9" customFormat="1" ht="19.899999999999999" customHeight="1">
      <c r="B74" s="166"/>
      <c r="C74" s="167"/>
      <c r="D74" s="168" t="s">
        <v>184</v>
      </c>
      <c r="E74" s="169"/>
      <c r="F74" s="169"/>
      <c r="G74" s="169"/>
      <c r="H74" s="169"/>
      <c r="I74" s="170"/>
      <c r="J74" s="171">
        <f>J341</f>
        <v>0</v>
      </c>
      <c r="K74" s="172"/>
    </row>
    <row r="75" spans="2:11" s="9" customFormat="1" ht="19.899999999999999" customHeight="1">
      <c r="B75" s="166"/>
      <c r="C75" s="167"/>
      <c r="D75" s="168" t="s">
        <v>185</v>
      </c>
      <c r="E75" s="169"/>
      <c r="F75" s="169"/>
      <c r="G75" s="169"/>
      <c r="H75" s="169"/>
      <c r="I75" s="170"/>
      <c r="J75" s="171">
        <f>J353</f>
        <v>0</v>
      </c>
      <c r="K75" s="172"/>
    </row>
    <row r="76" spans="2:11" s="8" customFormat="1" ht="24.95" customHeight="1">
      <c r="B76" s="159"/>
      <c r="C76" s="160"/>
      <c r="D76" s="161" t="s">
        <v>186</v>
      </c>
      <c r="E76" s="162"/>
      <c r="F76" s="162"/>
      <c r="G76" s="162"/>
      <c r="H76" s="162"/>
      <c r="I76" s="163"/>
      <c r="J76" s="164">
        <f>J356</f>
        <v>0</v>
      </c>
      <c r="K76" s="165"/>
    </row>
    <row r="77" spans="2:11" s="9" customFormat="1" ht="19.899999999999999" customHeight="1">
      <c r="B77" s="166"/>
      <c r="C77" s="167"/>
      <c r="D77" s="168" t="s">
        <v>2919</v>
      </c>
      <c r="E77" s="169"/>
      <c r="F77" s="169"/>
      <c r="G77" s="169"/>
      <c r="H77" s="169"/>
      <c r="I77" s="170"/>
      <c r="J77" s="171">
        <f>J357</f>
        <v>0</v>
      </c>
      <c r="K77" s="172"/>
    </row>
    <row r="78" spans="2:11" s="9" customFormat="1" ht="19.899999999999999" customHeight="1">
      <c r="B78" s="166"/>
      <c r="C78" s="167"/>
      <c r="D78" s="168" t="s">
        <v>2920</v>
      </c>
      <c r="E78" s="169"/>
      <c r="F78" s="169"/>
      <c r="G78" s="169"/>
      <c r="H78" s="169"/>
      <c r="I78" s="170"/>
      <c r="J78" s="171">
        <f>J388</f>
        <v>0</v>
      </c>
      <c r="K78" s="172"/>
    </row>
    <row r="79" spans="2:11" s="9" customFormat="1" ht="19.899999999999999" customHeight="1">
      <c r="B79" s="166"/>
      <c r="C79" s="167"/>
      <c r="D79" s="168" t="s">
        <v>190</v>
      </c>
      <c r="E79" s="169"/>
      <c r="F79" s="169"/>
      <c r="G79" s="169"/>
      <c r="H79" s="169"/>
      <c r="I79" s="170"/>
      <c r="J79" s="171">
        <f>J394</f>
        <v>0</v>
      </c>
      <c r="K79" s="172"/>
    </row>
    <row r="80" spans="2:11" s="9" customFormat="1" ht="19.899999999999999" customHeight="1">
      <c r="B80" s="166"/>
      <c r="C80" s="167"/>
      <c r="D80" s="168" t="s">
        <v>2921</v>
      </c>
      <c r="E80" s="169"/>
      <c r="F80" s="169"/>
      <c r="G80" s="169"/>
      <c r="H80" s="169"/>
      <c r="I80" s="170"/>
      <c r="J80" s="171">
        <f>J413</f>
        <v>0</v>
      </c>
      <c r="K80" s="172"/>
    </row>
    <row r="81" spans="2:12" s="9" customFormat="1" ht="19.899999999999999" customHeight="1">
      <c r="B81" s="166"/>
      <c r="C81" s="167"/>
      <c r="D81" s="168" t="s">
        <v>193</v>
      </c>
      <c r="E81" s="169"/>
      <c r="F81" s="169"/>
      <c r="G81" s="169"/>
      <c r="H81" s="169"/>
      <c r="I81" s="170"/>
      <c r="J81" s="171">
        <f>J429</f>
        <v>0</v>
      </c>
      <c r="K81" s="172"/>
    </row>
    <row r="82" spans="2:12" s="9" customFormat="1" ht="19.899999999999999" customHeight="1">
      <c r="B82" s="166"/>
      <c r="C82" s="167"/>
      <c r="D82" s="168" t="s">
        <v>2922</v>
      </c>
      <c r="E82" s="169"/>
      <c r="F82" s="169"/>
      <c r="G82" s="169"/>
      <c r="H82" s="169"/>
      <c r="I82" s="170"/>
      <c r="J82" s="171">
        <f>J452</f>
        <v>0</v>
      </c>
      <c r="K82" s="172"/>
    </row>
    <row r="83" spans="2:12" s="1" customFormat="1" ht="21.75" customHeight="1">
      <c r="B83" s="42"/>
      <c r="C83" s="43"/>
      <c r="D83" s="43"/>
      <c r="E83" s="43"/>
      <c r="F83" s="43"/>
      <c r="G83" s="43"/>
      <c r="H83" s="43"/>
      <c r="I83" s="128"/>
      <c r="J83" s="43"/>
      <c r="K83" s="46"/>
    </row>
    <row r="84" spans="2:12" s="1" customFormat="1" ht="6.95" customHeight="1">
      <c r="B84" s="57"/>
      <c r="C84" s="58"/>
      <c r="D84" s="58"/>
      <c r="E84" s="58"/>
      <c r="F84" s="58"/>
      <c r="G84" s="58"/>
      <c r="H84" s="58"/>
      <c r="I84" s="149"/>
      <c r="J84" s="58"/>
      <c r="K84" s="59"/>
    </row>
    <row r="88" spans="2:12" s="1" customFormat="1" ht="6.95" customHeight="1">
      <c r="B88" s="60"/>
      <c r="C88" s="61"/>
      <c r="D88" s="61"/>
      <c r="E88" s="61"/>
      <c r="F88" s="61"/>
      <c r="G88" s="61"/>
      <c r="H88" s="61"/>
      <c r="I88" s="152"/>
      <c r="J88" s="61"/>
      <c r="K88" s="61"/>
      <c r="L88" s="62"/>
    </row>
    <row r="89" spans="2:12" s="1" customFormat="1" ht="36.950000000000003" customHeight="1">
      <c r="B89" s="42"/>
      <c r="C89" s="63" t="s">
        <v>195</v>
      </c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12" s="1" customFormat="1" ht="14.45" customHeight="1">
      <c r="B91" s="42"/>
      <c r="C91" s="66" t="s">
        <v>18</v>
      </c>
      <c r="D91" s="64"/>
      <c r="E91" s="64"/>
      <c r="F91" s="64"/>
      <c r="G91" s="64"/>
      <c r="H91" s="64"/>
      <c r="I91" s="173"/>
      <c r="J91" s="64"/>
      <c r="K91" s="64"/>
      <c r="L91" s="62"/>
    </row>
    <row r="92" spans="2:12" s="1" customFormat="1" ht="22.5" customHeight="1">
      <c r="B92" s="42"/>
      <c r="C92" s="64"/>
      <c r="D92" s="64"/>
      <c r="E92" s="419" t="str">
        <f>E7</f>
        <v>Beroun, MŠ Pod Homolkou - technické instalace</v>
      </c>
      <c r="F92" s="420"/>
      <c r="G92" s="420"/>
      <c r="H92" s="420"/>
      <c r="I92" s="173"/>
      <c r="J92" s="64"/>
      <c r="K92" s="64"/>
      <c r="L92" s="62"/>
    </row>
    <row r="93" spans="2:12">
      <c r="B93" s="29"/>
      <c r="C93" s="66" t="s">
        <v>167</v>
      </c>
      <c r="D93" s="174"/>
      <c r="E93" s="174"/>
      <c r="F93" s="174"/>
      <c r="G93" s="174"/>
      <c r="H93" s="174"/>
      <c r="J93" s="174"/>
      <c r="K93" s="174"/>
      <c r="L93" s="175"/>
    </row>
    <row r="94" spans="2:12" ht="22.5" customHeight="1">
      <c r="B94" s="29"/>
      <c r="C94" s="174"/>
      <c r="D94" s="174"/>
      <c r="E94" s="419" t="s">
        <v>168</v>
      </c>
      <c r="F94" s="423"/>
      <c r="G94" s="423"/>
      <c r="H94" s="423"/>
      <c r="J94" s="174"/>
      <c r="K94" s="174"/>
      <c r="L94" s="175"/>
    </row>
    <row r="95" spans="2:12">
      <c r="B95" s="29"/>
      <c r="C95" s="66" t="s">
        <v>169</v>
      </c>
      <c r="D95" s="174"/>
      <c r="E95" s="174"/>
      <c r="F95" s="174"/>
      <c r="G95" s="174"/>
      <c r="H95" s="174"/>
      <c r="J95" s="174"/>
      <c r="K95" s="174"/>
      <c r="L95" s="175"/>
    </row>
    <row r="96" spans="2:12" s="1" customFormat="1" ht="22.5" customHeight="1">
      <c r="B96" s="42"/>
      <c r="C96" s="64"/>
      <c r="D96" s="64"/>
      <c r="E96" s="421" t="s">
        <v>2916</v>
      </c>
      <c r="F96" s="422"/>
      <c r="G96" s="422"/>
      <c r="H96" s="422"/>
      <c r="I96" s="173"/>
      <c r="J96" s="64"/>
      <c r="K96" s="64"/>
      <c r="L96" s="62"/>
    </row>
    <row r="97" spans="2:65" s="1" customFormat="1" ht="14.45" customHeight="1">
      <c r="B97" s="42"/>
      <c r="C97" s="66" t="s">
        <v>171</v>
      </c>
      <c r="D97" s="64"/>
      <c r="E97" s="64"/>
      <c r="F97" s="64"/>
      <c r="G97" s="64"/>
      <c r="H97" s="64"/>
      <c r="I97" s="173"/>
      <c r="J97" s="64"/>
      <c r="K97" s="64"/>
      <c r="L97" s="62"/>
    </row>
    <row r="98" spans="2:65" s="1" customFormat="1" ht="23.25" customHeight="1">
      <c r="B98" s="42"/>
      <c r="C98" s="64"/>
      <c r="D98" s="64"/>
      <c r="E98" s="390" t="str">
        <f>E13</f>
        <v>2.E_VU_01 - Venkovní úpravy - Spojovací chodník</v>
      </c>
      <c r="F98" s="422"/>
      <c r="G98" s="422"/>
      <c r="H98" s="422"/>
      <c r="I98" s="173"/>
      <c r="J98" s="64"/>
      <c r="K98" s="64"/>
      <c r="L98" s="62"/>
    </row>
    <row r="99" spans="2:65" s="1" customFormat="1" ht="6.95" customHeight="1">
      <c r="B99" s="42"/>
      <c r="C99" s="64"/>
      <c r="D99" s="64"/>
      <c r="E99" s="64"/>
      <c r="F99" s="64"/>
      <c r="G99" s="64"/>
      <c r="H99" s="64"/>
      <c r="I99" s="173"/>
      <c r="J99" s="64"/>
      <c r="K99" s="64"/>
      <c r="L99" s="62"/>
    </row>
    <row r="100" spans="2:65" s="1" customFormat="1" ht="18" customHeight="1">
      <c r="B100" s="42"/>
      <c r="C100" s="66" t="s">
        <v>23</v>
      </c>
      <c r="D100" s="64"/>
      <c r="E100" s="64"/>
      <c r="F100" s="176" t="str">
        <f>F16</f>
        <v>Beroun</v>
      </c>
      <c r="G100" s="64"/>
      <c r="H100" s="64"/>
      <c r="I100" s="177" t="s">
        <v>25</v>
      </c>
      <c r="J100" s="74" t="str">
        <f>IF(J16="","",J16)</f>
        <v>21. 3. 2017</v>
      </c>
      <c r="K100" s="64"/>
      <c r="L100" s="62"/>
    </row>
    <row r="101" spans="2:65" s="1" customFormat="1" ht="6.95" customHeight="1">
      <c r="B101" s="42"/>
      <c r="C101" s="64"/>
      <c r="D101" s="64"/>
      <c r="E101" s="64"/>
      <c r="F101" s="64"/>
      <c r="G101" s="64"/>
      <c r="H101" s="64"/>
      <c r="I101" s="173"/>
      <c r="J101" s="64"/>
      <c r="K101" s="64"/>
      <c r="L101" s="62"/>
    </row>
    <row r="102" spans="2:65" s="1" customFormat="1">
      <c r="B102" s="42"/>
      <c r="C102" s="66" t="s">
        <v>27</v>
      </c>
      <c r="D102" s="64"/>
      <c r="E102" s="64"/>
      <c r="F102" s="176" t="str">
        <f>E19</f>
        <v>Město Beroun</v>
      </c>
      <c r="G102" s="64"/>
      <c r="H102" s="64"/>
      <c r="I102" s="177" t="s">
        <v>35</v>
      </c>
      <c r="J102" s="176" t="str">
        <f>E25</f>
        <v>SPECTA, s.r.o.</v>
      </c>
      <c r="K102" s="64"/>
      <c r="L102" s="62"/>
    </row>
    <row r="103" spans="2:65" s="1" customFormat="1" ht="14.45" customHeight="1">
      <c r="B103" s="42"/>
      <c r="C103" s="66" t="s">
        <v>33</v>
      </c>
      <c r="D103" s="64"/>
      <c r="E103" s="64"/>
      <c r="F103" s="176" t="str">
        <f>IF(E22="","",E22)</f>
        <v/>
      </c>
      <c r="G103" s="64"/>
      <c r="H103" s="64"/>
      <c r="I103" s="173"/>
      <c r="J103" s="64"/>
      <c r="K103" s="64"/>
      <c r="L103" s="62"/>
    </row>
    <row r="104" spans="2:65" s="1" customFormat="1" ht="10.35" customHeight="1">
      <c r="B104" s="42"/>
      <c r="C104" s="64"/>
      <c r="D104" s="64"/>
      <c r="E104" s="64"/>
      <c r="F104" s="64"/>
      <c r="G104" s="64"/>
      <c r="H104" s="64"/>
      <c r="I104" s="173"/>
      <c r="J104" s="64"/>
      <c r="K104" s="64"/>
      <c r="L104" s="62"/>
    </row>
    <row r="105" spans="2:65" s="10" customFormat="1" ht="29.25" customHeight="1">
      <c r="B105" s="178"/>
      <c r="C105" s="179" t="s">
        <v>196</v>
      </c>
      <c r="D105" s="180" t="s">
        <v>61</v>
      </c>
      <c r="E105" s="180" t="s">
        <v>57</v>
      </c>
      <c r="F105" s="180" t="s">
        <v>197</v>
      </c>
      <c r="G105" s="180" t="s">
        <v>198</v>
      </c>
      <c r="H105" s="180" t="s">
        <v>199</v>
      </c>
      <c r="I105" s="181" t="s">
        <v>200</v>
      </c>
      <c r="J105" s="180" t="s">
        <v>175</v>
      </c>
      <c r="K105" s="182" t="s">
        <v>201</v>
      </c>
      <c r="L105" s="183"/>
      <c r="M105" s="82" t="s">
        <v>202</v>
      </c>
      <c r="N105" s="83" t="s">
        <v>46</v>
      </c>
      <c r="O105" s="83" t="s">
        <v>203</v>
      </c>
      <c r="P105" s="83" t="s">
        <v>204</v>
      </c>
      <c r="Q105" s="83" t="s">
        <v>205</v>
      </c>
      <c r="R105" s="83" t="s">
        <v>206</v>
      </c>
      <c r="S105" s="83" t="s">
        <v>207</v>
      </c>
      <c r="T105" s="84" t="s">
        <v>208</v>
      </c>
    </row>
    <row r="106" spans="2:65" s="1" customFormat="1" ht="29.25" customHeight="1">
      <c r="B106" s="42"/>
      <c r="C106" s="88" t="s">
        <v>176</v>
      </c>
      <c r="D106" s="64"/>
      <c r="E106" s="64"/>
      <c r="F106" s="64"/>
      <c r="G106" s="64"/>
      <c r="H106" s="64"/>
      <c r="I106" s="173"/>
      <c r="J106" s="184">
        <f>BK106</f>
        <v>0</v>
      </c>
      <c r="K106" s="64"/>
      <c r="L106" s="62"/>
      <c r="M106" s="85"/>
      <c r="N106" s="86"/>
      <c r="O106" s="86"/>
      <c r="P106" s="185">
        <f>P107+P356</f>
        <v>0</v>
      </c>
      <c r="Q106" s="86"/>
      <c r="R106" s="185">
        <f>R107+R356</f>
        <v>82.561282370000001</v>
      </c>
      <c r="S106" s="86"/>
      <c r="T106" s="186">
        <f>T107+T356</f>
        <v>26.074833999999999</v>
      </c>
      <c r="AT106" s="25" t="s">
        <v>75</v>
      </c>
      <c r="AU106" s="25" t="s">
        <v>177</v>
      </c>
      <c r="BK106" s="187">
        <f>BK107+BK356</f>
        <v>0</v>
      </c>
    </row>
    <row r="107" spans="2:65" s="11" customFormat="1" ht="37.35" customHeight="1">
      <c r="B107" s="188"/>
      <c r="C107" s="189"/>
      <c r="D107" s="190" t="s">
        <v>75</v>
      </c>
      <c r="E107" s="191" t="s">
        <v>209</v>
      </c>
      <c r="F107" s="191" t="s">
        <v>210</v>
      </c>
      <c r="G107" s="189"/>
      <c r="H107" s="189"/>
      <c r="I107" s="192"/>
      <c r="J107" s="193">
        <f>BK107</f>
        <v>0</v>
      </c>
      <c r="K107" s="189"/>
      <c r="L107" s="194"/>
      <c r="M107" s="195"/>
      <c r="N107" s="196"/>
      <c r="O107" s="196"/>
      <c r="P107" s="197">
        <f>P108+P181+P186+P239+P245+P260+P271+P290+P341+P353</f>
        <v>0</v>
      </c>
      <c r="Q107" s="196"/>
      <c r="R107" s="197">
        <f>R108+R181+R186+R239+R245+R260+R271+R290+R341+R353</f>
        <v>73.346185320000004</v>
      </c>
      <c r="S107" s="196"/>
      <c r="T107" s="198">
        <f>T108+T181+T186+T239+T245+T260+T271+T290+T341+T353</f>
        <v>24.7226</v>
      </c>
      <c r="AR107" s="199" t="s">
        <v>83</v>
      </c>
      <c r="AT107" s="200" t="s">
        <v>75</v>
      </c>
      <c r="AU107" s="200" t="s">
        <v>76</v>
      </c>
      <c r="AY107" s="199" t="s">
        <v>211</v>
      </c>
      <c r="BK107" s="201">
        <f>BK108+BK181+BK186+BK239+BK245+BK260+BK271+BK290+BK341+BK353</f>
        <v>0</v>
      </c>
    </row>
    <row r="108" spans="2:65" s="11" customFormat="1" ht="19.899999999999999" customHeight="1">
      <c r="B108" s="188"/>
      <c r="C108" s="189"/>
      <c r="D108" s="202" t="s">
        <v>75</v>
      </c>
      <c r="E108" s="203" t="s">
        <v>83</v>
      </c>
      <c r="F108" s="203" t="s">
        <v>212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SUM(P109:P180)</f>
        <v>0</v>
      </c>
      <c r="Q108" s="196"/>
      <c r="R108" s="197">
        <f>SUM(R109:R180)</f>
        <v>0.57003599999999999</v>
      </c>
      <c r="S108" s="196"/>
      <c r="T108" s="198">
        <f>SUM(T109:T180)</f>
        <v>7.5110000000000001</v>
      </c>
      <c r="AR108" s="199" t="s">
        <v>83</v>
      </c>
      <c r="AT108" s="200" t="s">
        <v>75</v>
      </c>
      <c r="AU108" s="200" t="s">
        <v>83</v>
      </c>
      <c r="AY108" s="199" t="s">
        <v>211</v>
      </c>
      <c r="BK108" s="201">
        <f>SUM(BK109:BK180)</f>
        <v>0</v>
      </c>
    </row>
    <row r="109" spans="2:65" s="1" customFormat="1" ht="44.25" customHeight="1">
      <c r="B109" s="42"/>
      <c r="C109" s="205" t="s">
        <v>83</v>
      </c>
      <c r="D109" s="205" t="s">
        <v>213</v>
      </c>
      <c r="E109" s="206" t="s">
        <v>2923</v>
      </c>
      <c r="F109" s="207" t="s">
        <v>2924</v>
      </c>
      <c r="G109" s="208" t="s">
        <v>235</v>
      </c>
      <c r="H109" s="209">
        <v>14.5</v>
      </c>
      <c r="I109" s="210"/>
      <c r="J109" s="211">
        <f>ROUND(I109*H109,2)</f>
        <v>0</v>
      </c>
      <c r="K109" s="207" t="s">
        <v>217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0.18</v>
      </c>
      <c r="T109" s="215">
        <f>S109*H109</f>
        <v>2.61</v>
      </c>
      <c r="AR109" s="25" t="s">
        <v>100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100</v>
      </c>
      <c r="BM109" s="25" t="s">
        <v>2925</v>
      </c>
    </row>
    <row r="110" spans="2:65" s="12" customFormat="1" ht="13.5">
      <c r="B110" s="217"/>
      <c r="C110" s="218"/>
      <c r="D110" s="219" t="s">
        <v>219</v>
      </c>
      <c r="E110" s="220" t="s">
        <v>21</v>
      </c>
      <c r="F110" s="221" t="s">
        <v>2926</v>
      </c>
      <c r="G110" s="218"/>
      <c r="H110" s="222" t="s">
        <v>21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219</v>
      </c>
      <c r="AU110" s="228" t="s">
        <v>85</v>
      </c>
      <c r="AV110" s="12" t="s">
        <v>83</v>
      </c>
      <c r="AW110" s="12" t="s">
        <v>39</v>
      </c>
      <c r="AX110" s="12" t="s">
        <v>76</v>
      </c>
      <c r="AY110" s="228" t="s">
        <v>211</v>
      </c>
    </row>
    <row r="111" spans="2:65" s="13" customFormat="1" ht="13.5">
      <c r="B111" s="229"/>
      <c r="C111" s="230"/>
      <c r="D111" s="219" t="s">
        <v>219</v>
      </c>
      <c r="E111" s="231" t="s">
        <v>21</v>
      </c>
      <c r="F111" s="232" t="s">
        <v>2927</v>
      </c>
      <c r="G111" s="230"/>
      <c r="H111" s="233">
        <v>0.78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219</v>
      </c>
      <c r="AU111" s="239" t="s">
        <v>85</v>
      </c>
      <c r="AV111" s="13" t="s">
        <v>85</v>
      </c>
      <c r="AW111" s="13" t="s">
        <v>39</v>
      </c>
      <c r="AX111" s="13" t="s">
        <v>76</v>
      </c>
      <c r="AY111" s="239" t="s">
        <v>211</v>
      </c>
    </row>
    <row r="112" spans="2:65" s="13" customFormat="1" ht="13.5">
      <c r="B112" s="229"/>
      <c r="C112" s="230"/>
      <c r="D112" s="219" t="s">
        <v>219</v>
      </c>
      <c r="E112" s="231" t="s">
        <v>21</v>
      </c>
      <c r="F112" s="232" t="s">
        <v>2928</v>
      </c>
      <c r="G112" s="230"/>
      <c r="H112" s="233">
        <v>0.6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219</v>
      </c>
      <c r="AU112" s="239" t="s">
        <v>85</v>
      </c>
      <c r="AV112" s="13" t="s">
        <v>85</v>
      </c>
      <c r="AW112" s="13" t="s">
        <v>39</v>
      </c>
      <c r="AX112" s="13" t="s">
        <v>76</v>
      </c>
      <c r="AY112" s="239" t="s">
        <v>211</v>
      </c>
    </row>
    <row r="113" spans="2:65" s="14" customFormat="1" ht="13.5">
      <c r="B113" s="240"/>
      <c r="C113" s="241"/>
      <c r="D113" s="219" t="s">
        <v>219</v>
      </c>
      <c r="E113" s="242" t="s">
        <v>21</v>
      </c>
      <c r="F113" s="243" t="s">
        <v>222</v>
      </c>
      <c r="G113" s="241"/>
      <c r="H113" s="244">
        <v>1.38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219</v>
      </c>
      <c r="AU113" s="250" t="s">
        <v>85</v>
      </c>
      <c r="AV113" s="14" t="s">
        <v>93</v>
      </c>
      <c r="AW113" s="14" t="s">
        <v>39</v>
      </c>
      <c r="AX113" s="14" t="s">
        <v>76</v>
      </c>
      <c r="AY113" s="250" t="s">
        <v>211</v>
      </c>
    </row>
    <row r="114" spans="2:65" s="12" customFormat="1" ht="13.5">
      <c r="B114" s="217"/>
      <c r="C114" s="218"/>
      <c r="D114" s="219" t="s">
        <v>219</v>
      </c>
      <c r="E114" s="220" t="s">
        <v>21</v>
      </c>
      <c r="F114" s="221" t="s">
        <v>2929</v>
      </c>
      <c r="G114" s="218"/>
      <c r="H114" s="222" t="s">
        <v>21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219</v>
      </c>
      <c r="AU114" s="228" t="s">
        <v>85</v>
      </c>
      <c r="AV114" s="12" t="s">
        <v>83</v>
      </c>
      <c r="AW114" s="12" t="s">
        <v>39</v>
      </c>
      <c r="AX114" s="12" t="s">
        <v>76</v>
      </c>
      <c r="AY114" s="228" t="s">
        <v>211</v>
      </c>
    </row>
    <row r="115" spans="2:65" s="13" customFormat="1" ht="13.5">
      <c r="B115" s="229"/>
      <c r="C115" s="230"/>
      <c r="D115" s="219" t="s">
        <v>219</v>
      </c>
      <c r="E115" s="231" t="s">
        <v>21</v>
      </c>
      <c r="F115" s="232" t="s">
        <v>2930</v>
      </c>
      <c r="G115" s="230"/>
      <c r="H115" s="233">
        <v>2.56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219</v>
      </c>
      <c r="AU115" s="239" t="s">
        <v>85</v>
      </c>
      <c r="AV115" s="13" t="s">
        <v>85</v>
      </c>
      <c r="AW115" s="13" t="s">
        <v>39</v>
      </c>
      <c r="AX115" s="13" t="s">
        <v>76</v>
      </c>
      <c r="AY115" s="239" t="s">
        <v>211</v>
      </c>
    </row>
    <row r="116" spans="2:65" s="14" customFormat="1" ht="13.5">
      <c r="B116" s="240"/>
      <c r="C116" s="241"/>
      <c r="D116" s="219" t="s">
        <v>219</v>
      </c>
      <c r="E116" s="242" t="s">
        <v>21</v>
      </c>
      <c r="F116" s="243" t="s">
        <v>222</v>
      </c>
      <c r="G116" s="241"/>
      <c r="H116" s="244">
        <v>2.56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219</v>
      </c>
      <c r="AU116" s="250" t="s">
        <v>85</v>
      </c>
      <c r="AV116" s="14" t="s">
        <v>93</v>
      </c>
      <c r="AW116" s="14" t="s">
        <v>39</v>
      </c>
      <c r="AX116" s="14" t="s">
        <v>76</v>
      </c>
      <c r="AY116" s="250" t="s">
        <v>211</v>
      </c>
    </row>
    <row r="117" spans="2:65" s="12" customFormat="1" ht="13.5">
      <c r="B117" s="217"/>
      <c r="C117" s="218"/>
      <c r="D117" s="219" t="s">
        <v>219</v>
      </c>
      <c r="E117" s="220" t="s">
        <v>21</v>
      </c>
      <c r="F117" s="221" t="s">
        <v>2931</v>
      </c>
      <c r="G117" s="218"/>
      <c r="H117" s="222" t="s">
        <v>21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219</v>
      </c>
      <c r="AU117" s="228" t="s">
        <v>85</v>
      </c>
      <c r="AV117" s="12" t="s">
        <v>83</v>
      </c>
      <c r="AW117" s="12" t="s">
        <v>39</v>
      </c>
      <c r="AX117" s="12" t="s">
        <v>76</v>
      </c>
      <c r="AY117" s="228" t="s">
        <v>211</v>
      </c>
    </row>
    <row r="118" spans="2:65" s="13" customFormat="1" ht="13.5">
      <c r="B118" s="229"/>
      <c r="C118" s="230"/>
      <c r="D118" s="219" t="s">
        <v>219</v>
      </c>
      <c r="E118" s="231" t="s">
        <v>21</v>
      </c>
      <c r="F118" s="232" t="s">
        <v>2932</v>
      </c>
      <c r="G118" s="230"/>
      <c r="H118" s="233">
        <v>10.56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219</v>
      </c>
      <c r="AU118" s="239" t="s">
        <v>85</v>
      </c>
      <c r="AV118" s="13" t="s">
        <v>85</v>
      </c>
      <c r="AW118" s="13" t="s">
        <v>39</v>
      </c>
      <c r="AX118" s="13" t="s">
        <v>76</v>
      </c>
      <c r="AY118" s="239" t="s">
        <v>211</v>
      </c>
    </row>
    <row r="119" spans="2:65" s="14" customFormat="1" ht="13.5">
      <c r="B119" s="240"/>
      <c r="C119" s="241"/>
      <c r="D119" s="219" t="s">
        <v>219</v>
      </c>
      <c r="E119" s="242" t="s">
        <v>21</v>
      </c>
      <c r="F119" s="243" t="s">
        <v>222</v>
      </c>
      <c r="G119" s="241"/>
      <c r="H119" s="244">
        <v>10.56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219</v>
      </c>
      <c r="AU119" s="250" t="s">
        <v>85</v>
      </c>
      <c r="AV119" s="14" t="s">
        <v>93</v>
      </c>
      <c r="AW119" s="14" t="s">
        <v>39</v>
      </c>
      <c r="AX119" s="14" t="s">
        <v>76</v>
      </c>
      <c r="AY119" s="250" t="s">
        <v>211</v>
      </c>
    </row>
    <row r="120" spans="2:65" s="15" customFormat="1" ht="13.5">
      <c r="B120" s="251"/>
      <c r="C120" s="252"/>
      <c r="D120" s="262" t="s">
        <v>219</v>
      </c>
      <c r="E120" s="263" t="s">
        <v>21</v>
      </c>
      <c r="F120" s="264" t="s">
        <v>226</v>
      </c>
      <c r="G120" s="252"/>
      <c r="H120" s="265">
        <v>14.5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AT120" s="261" t="s">
        <v>219</v>
      </c>
      <c r="AU120" s="261" t="s">
        <v>85</v>
      </c>
      <c r="AV120" s="15" t="s">
        <v>100</v>
      </c>
      <c r="AW120" s="15" t="s">
        <v>39</v>
      </c>
      <c r="AX120" s="15" t="s">
        <v>83</v>
      </c>
      <c r="AY120" s="261" t="s">
        <v>211</v>
      </c>
    </row>
    <row r="121" spans="2:65" s="1" customFormat="1" ht="44.25" customHeight="1">
      <c r="B121" s="42"/>
      <c r="C121" s="205" t="s">
        <v>85</v>
      </c>
      <c r="D121" s="205" t="s">
        <v>213</v>
      </c>
      <c r="E121" s="206" t="s">
        <v>2933</v>
      </c>
      <c r="F121" s="207" t="s">
        <v>2934</v>
      </c>
      <c r="G121" s="208" t="s">
        <v>235</v>
      </c>
      <c r="H121" s="209">
        <v>14.5</v>
      </c>
      <c r="I121" s="210"/>
      <c r="J121" s="211">
        <f>ROUND(I121*H121,2)</f>
        <v>0</v>
      </c>
      <c r="K121" s="207" t="s">
        <v>217</v>
      </c>
      <c r="L121" s="62"/>
      <c r="M121" s="212" t="s">
        <v>21</v>
      </c>
      <c r="N121" s="213" t="s">
        <v>47</v>
      </c>
      <c r="O121" s="43"/>
      <c r="P121" s="214">
        <f>O121*H121</f>
        <v>0</v>
      </c>
      <c r="Q121" s="214">
        <v>0</v>
      </c>
      <c r="R121" s="214">
        <f>Q121*H121</f>
        <v>0</v>
      </c>
      <c r="S121" s="214">
        <v>0.24</v>
      </c>
      <c r="T121" s="215">
        <f>S121*H121</f>
        <v>3.48</v>
      </c>
      <c r="AR121" s="25" t="s">
        <v>100</v>
      </c>
      <c r="AT121" s="25" t="s">
        <v>213</v>
      </c>
      <c r="AU121" s="25" t="s">
        <v>85</v>
      </c>
      <c r="AY121" s="25" t="s">
        <v>211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83</v>
      </c>
      <c r="BK121" s="216">
        <f>ROUND(I121*H121,2)</f>
        <v>0</v>
      </c>
      <c r="BL121" s="25" t="s">
        <v>100</v>
      </c>
      <c r="BM121" s="25" t="s">
        <v>2935</v>
      </c>
    </row>
    <row r="122" spans="2:65" s="1" customFormat="1" ht="44.25" customHeight="1">
      <c r="B122" s="42"/>
      <c r="C122" s="205" t="s">
        <v>93</v>
      </c>
      <c r="D122" s="205" t="s">
        <v>213</v>
      </c>
      <c r="E122" s="206" t="s">
        <v>2936</v>
      </c>
      <c r="F122" s="207" t="s">
        <v>2937</v>
      </c>
      <c r="G122" s="208" t="s">
        <v>235</v>
      </c>
      <c r="H122" s="209">
        <v>14.5</v>
      </c>
      <c r="I122" s="210"/>
      <c r="J122" s="211">
        <f>ROUND(I122*H122,2)</f>
        <v>0</v>
      </c>
      <c r="K122" s="207" t="s">
        <v>217</v>
      </c>
      <c r="L122" s="62"/>
      <c r="M122" s="212" t="s">
        <v>21</v>
      </c>
      <c r="N122" s="213" t="s">
        <v>47</v>
      </c>
      <c r="O122" s="43"/>
      <c r="P122" s="214">
        <f>O122*H122</f>
        <v>0</v>
      </c>
      <c r="Q122" s="214">
        <v>0</v>
      </c>
      <c r="R122" s="214">
        <f>Q122*H122</f>
        <v>0</v>
      </c>
      <c r="S122" s="214">
        <v>9.8000000000000004E-2</v>
      </c>
      <c r="T122" s="215">
        <f>S122*H122</f>
        <v>1.421</v>
      </c>
      <c r="AR122" s="25" t="s">
        <v>100</v>
      </c>
      <c r="AT122" s="25" t="s">
        <v>213</v>
      </c>
      <c r="AU122" s="25" t="s">
        <v>85</v>
      </c>
      <c r="AY122" s="25" t="s">
        <v>211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5" t="s">
        <v>83</v>
      </c>
      <c r="BK122" s="216">
        <f>ROUND(I122*H122,2)</f>
        <v>0</v>
      </c>
      <c r="BL122" s="25" t="s">
        <v>100</v>
      </c>
      <c r="BM122" s="25" t="s">
        <v>2938</v>
      </c>
    </row>
    <row r="123" spans="2:65" s="1" customFormat="1" ht="31.5" customHeight="1">
      <c r="B123" s="42"/>
      <c r="C123" s="205" t="s">
        <v>100</v>
      </c>
      <c r="D123" s="205" t="s">
        <v>213</v>
      </c>
      <c r="E123" s="206" t="s">
        <v>2939</v>
      </c>
      <c r="F123" s="207" t="s">
        <v>2940</v>
      </c>
      <c r="G123" s="208" t="s">
        <v>216</v>
      </c>
      <c r="H123" s="209">
        <v>0.24</v>
      </c>
      <c r="I123" s="210"/>
      <c r="J123" s="211">
        <f>ROUND(I123*H123,2)</f>
        <v>0</v>
      </c>
      <c r="K123" s="207" t="s">
        <v>217</v>
      </c>
      <c r="L123" s="62"/>
      <c r="M123" s="212" t="s">
        <v>21</v>
      </c>
      <c r="N123" s="213" t="s">
        <v>47</v>
      </c>
      <c r="O123" s="4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25" t="s">
        <v>100</v>
      </c>
      <c r="AT123" s="25" t="s">
        <v>213</v>
      </c>
      <c r="AU123" s="25" t="s">
        <v>85</v>
      </c>
      <c r="AY123" s="25" t="s">
        <v>211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5" t="s">
        <v>83</v>
      </c>
      <c r="BK123" s="216">
        <f>ROUND(I123*H123,2)</f>
        <v>0</v>
      </c>
      <c r="BL123" s="25" t="s">
        <v>100</v>
      </c>
      <c r="BM123" s="25" t="s">
        <v>2941</v>
      </c>
    </row>
    <row r="124" spans="2:65" s="12" customFormat="1" ht="13.5">
      <c r="B124" s="217"/>
      <c r="C124" s="218"/>
      <c r="D124" s="219" t="s">
        <v>219</v>
      </c>
      <c r="E124" s="220" t="s">
        <v>21</v>
      </c>
      <c r="F124" s="221" t="s">
        <v>2942</v>
      </c>
      <c r="G124" s="218"/>
      <c r="H124" s="222" t="s">
        <v>21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219</v>
      </c>
      <c r="AU124" s="228" t="s">
        <v>85</v>
      </c>
      <c r="AV124" s="12" t="s">
        <v>83</v>
      </c>
      <c r="AW124" s="12" t="s">
        <v>39</v>
      </c>
      <c r="AX124" s="12" t="s">
        <v>76</v>
      </c>
      <c r="AY124" s="228" t="s">
        <v>211</v>
      </c>
    </row>
    <row r="125" spans="2:65" s="12" customFormat="1" ht="13.5">
      <c r="B125" s="217"/>
      <c r="C125" s="218"/>
      <c r="D125" s="219" t="s">
        <v>219</v>
      </c>
      <c r="E125" s="220" t="s">
        <v>21</v>
      </c>
      <c r="F125" s="221" t="s">
        <v>2931</v>
      </c>
      <c r="G125" s="218"/>
      <c r="H125" s="222" t="s">
        <v>21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219</v>
      </c>
      <c r="AU125" s="228" t="s">
        <v>85</v>
      </c>
      <c r="AV125" s="12" t="s">
        <v>83</v>
      </c>
      <c r="AW125" s="12" t="s">
        <v>39</v>
      </c>
      <c r="AX125" s="12" t="s">
        <v>76</v>
      </c>
      <c r="AY125" s="228" t="s">
        <v>211</v>
      </c>
    </row>
    <row r="126" spans="2:65" s="13" customFormat="1" ht="13.5">
      <c r="B126" s="229"/>
      <c r="C126" s="230"/>
      <c r="D126" s="219" t="s">
        <v>219</v>
      </c>
      <c r="E126" s="231" t="s">
        <v>21</v>
      </c>
      <c r="F126" s="232" t="s">
        <v>2943</v>
      </c>
      <c r="G126" s="230"/>
      <c r="H126" s="233">
        <v>0.24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219</v>
      </c>
      <c r="AU126" s="239" t="s">
        <v>85</v>
      </c>
      <c r="AV126" s="13" t="s">
        <v>85</v>
      </c>
      <c r="AW126" s="13" t="s">
        <v>39</v>
      </c>
      <c r="AX126" s="13" t="s">
        <v>76</v>
      </c>
      <c r="AY126" s="239" t="s">
        <v>211</v>
      </c>
    </row>
    <row r="127" spans="2:65" s="15" customFormat="1" ht="13.5">
      <c r="B127" s="251"/>
      <c r="C127" s="252"/>
      <c r="D127" s="262" t="s">
        <v>219</v>
      </c>
      <c r="E127" s="263" t="s">
        <v>21</v>
      </c>
      <c r="F127" s="264" t="s">
        <v>226</v>
      </c>
      <c r="G127" s="252"/>
      <c r="H127" s="265">
        <v>0.24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AT127" s="261" t="s">
        <v>219</v>
      </c>
      <c r="AU127" s="261" t="s">
        <v>85</v>
      </c>
      <c r="AV127" s="15" t="s">
        <v>100</v>
      </c>
      <c r="AW127" s="15" t="s">
        <v>39</v>
      </c>
      <c r="AX127" s="15" t="s">
        <v>83</v>
      </c>
      <c r="AY127" s="261" t="s">
        <v>211</v>
      </c>
    </row>
    <row r="128" spans="2:65" s="1" customFormat="1" ht="31.5" customHeight="1">
      <c r="B128" s="42"/>
      <c r="C128" s="205" t="s">
        <v>242</v>
      </c>
      <c r="D128" s="205" t="s">
        <v>213</v>
      </c>
      <c r="E128" s="206" t="s">
        <v>214</v>
      </c>
      <c r="F128" s="207" t="s">
        <v>215</v>
      </c>
      <c r="G128" s="208" t="s">
        <v>216</v>
      </c>
      <c r="H128" s="209">
        <v>8.1150000000000002</v>
      </c>
      <c r="I128" s="210"/>
      <c r="J128" s="211">
        <f>ROUND(I128*H128,2)</f>
        <v>0</v>
      </c>
      <c r="K128" s="207" t="s">
        <v>217</v>
      </c>
      <c r="L128" s="62"/>
      <c r="M128" s="212" t="s">
        <v>21</v>
      </c>
      <c r="N128" s="213" t="s">
        <v>47</v>
      </c>
      <c r="O128" s="4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5" t="s">
        <v>100</v>
      </c>
      <c r="AT128" s="25" t="s">
        <v>213</v>
      </c>
      <c r="AU128" s="25" t="s">
        <v>85</v>
      </c>
      <c r="AY128" s="25" t="s">
        <v>211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5" t="s">
        <v>83</v>
      </c>
      <c r="BK128" s="216">
        <f>ROUND(I128*H128,2)</f>
        <v>0</v>
      </c>
      <c r="BL128" s="25" t="s">
        <v>100</v>
      </c>
      <c r="BM128" s="25" t="s">
        <v>2944</v>
      </c>
    </row>
    <row r="129" spans="2:65" s="12" customFormat="1" ht="13.5">
      <c r="B129" s="217"/>
      <c r="C129" s="218"/>
      <c r="D129" s="219" t="s">
        <v>219</v>
      </c>
      <c r="E129" s="220" t="s">
        <v>21</v>
      </c>
      <c r="F129" s="221" t="s">
        <v>2945</v>
      </c>
      <c r="G129" s="218"/>
      <c r="H129" s="222" t="s">
        <v>21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219</v>
      </c>
      <c r="AU129" s="228" t="s">
        <v>85</v>
      </c>
      <c r="AV129" s="12" t="s">
        <v>83</v>
      </c>
      <c r="AW129" s="12" t="s">
        <v>39</v>
      </c>
      <c r="AX129" s="12" t="s">
        <v>76</v>
      </c>
      <c r="AY129" s="228" t="s">
        <v>211</v>
      </c>
    </row>
    <row r="130" spans="2:65" s="13" customFormat="1" ht="13.5">
      <c r="B130" s="229"/>
      <c r="C130" s="230"/>
      <c r="D130" s="219" t="s">
        <v>219</v>
      </c>
      <c r="E130" s="231" t="s">
        <v>21</v>
      </c>
      <c r="F130" s="232" t="s">
        <v>2946</v>
      </c>
      <c r="G130" s="230"/>
      <c r="H130" s="233">
        <v>1.7789999999999999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219</v>
      </c>
      <c r="AU130" s="239" t="s">
        <v>85</v>
      </c>
      <c r="AV130" s="13" t="s">
        <v>85</v>
      </c>
      <c r="AW130" s="13" t="s">
        <v>39</v>
      </c>
      <c r="AX130" s="13" t="s">
        <v>76</v>
      </c>
      <c r="AY130" s="239" t="s">
        <v>211</v>
      </c>
    </row>
    <row r="131" spans="2:65" s="14" customFormat="1" ht="13.5">
      <c r="B131" s="240"/>
      <c r="C131" s="241"/>
      <c r="D131" s="219" t="s">
        <v>219</v>
      </c>
      <c r="E131" s="242" t="s">
        <v>21</v>
      </c>
      <c r="F131" s="243" t="s">
        <v>222</v>
      </c>
      <c r="G131" s="241"/>
      <c r="H131" s="244">
        <v>1.7789999999999999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219</v>
      </c>
      <c r="AU131" s="250" t="s">
        <v>85</v>
      </c>
      <c r="AV131" s="14" t="s">
        <v>93</v>
      </c>
      <c r="AW131" s="14" t="s">
        <v>39</v>
      </c>
      <c r="AX131" s="14" t="s">
        <v>76</v>
      </c>
      <c r="AY131" s="250" t="s">
        <v>211</v>
      </c>
    </row>
    <row r="132" spans="2:65" s="12" customFormat="1" ht="13.5">
      <c r="B132" s="217"/>
      <c r="C132" s="218"/>
      <c r="D132" s="219" t="s">
        <v>219</v>
      </c>
      <c r="E132" s="220" t="s">
        <v>21</v>
      </c>
      <c r="F132" s="221" t="s">
        <v>2947</v>
      </c>
      <c r="G132" s="218"/>
      <c r="H132" s="222" t="s">
        <v>21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219</v>
      </c>
      <c r="AU132" s="228" t="s">
        <v>85</v>
      </c>
      <c r="AV132" s="12" t="s">
        <v>83</v>
      </c>
      <c r="AW132" s="12" t="s">
        <v>39</v>
      </c>
      <c r="AX132" s="12" t="s">
        <v>76</v>
      </c>
      <c r="AY132" s="228" t="s">
        <v>211</v>
      </c>
    </row>
    <row r="133" spans="2:65" s="13" customFormat="1" ht="13.5">
      <c r="B133" s="229"/>
      <c r="C133" s="230"/>
      <c r="D133" s="219" t="s">
        <v>219</v>
      </c>
      <c r="E133" s="231" t="s">
        <v>21</v>
      </c>
      <c r="F133" s="232" t="s">
        <v>2948</v>
      </c>
      <c r="G133" s="230"/>
      <c r="H133" s="233">
        <v>6.3360000000000003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219</v>
      </c>
      <c r="AU133" s="239" t="s">
        <v>85</v>
      </c>
      <c r="AV133" s="13" t="s">
        <v>85</v>
      </c>
      <c r="AW133" s="13" t="s">
        <v>39</v>
      </c>
      <c r="AX133" s="13" t="s">
        <v>76</v>
      </c>
      <c r="AY133" s="239" t="s">
        <v>211</v>
      </c>
    </row>
    <row r="134" spans="2:65" s="14" customFormat="1" ht="13.5">
      <c r="B134" s="240"/>
      <c r="C134" s="241"/>
      <c r="D134" s="219" t="s">
        <v>219</v>
      </c>
      <c r="E134" s="242" t="s">
        <v>21</v>
      </c>
      <c r="F134" s="243" t="s">
        <v>222</v>
      </c>
      <c r="G134" s="241"/>
      <c r="H134" s="244">
        <v>6.3360000000000003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219</v>
      </c>
      <c r="AU134" s="250" t="s">
        <v>85</v>
      </c>
      <c r="AV134" s="14" t="s">
        <v>93</v>
      </c>
      <c r="AW134" s="14" t="s">
        <v>39</v>
      </c>
      <c r="AX134" s="14" t="s">
        <v>76</v>
      </c>
      <c r="AY134" s="250" t="s">
        <v>211</v>
      </c>
    </row>
    <row r="135" spans="2:65" s="15" customFormat="1" ht="13.5">
      <c r="B135" s="251"/>
      <c r="C135" s="252"/>
      <c r="D135" s="262" t="s">
        <v>219</v>
      </c>
      <c r="E135" s="263" t="s">
        <v>21</v>
      </c>
      <c r="F135" s="264" t="s">
        <v>226</v>
      </c>
      <c r="G135" s="252"/>
      <c r="H135" s="265">
        <v>8.1150000000000002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AT135" s="261" t="s">
        <v>219</v>
      </c>
      <c r="AU135" s="261" t="s">
        <v>85</v>
      </c>
      <c r="AV135" s="15" t="s">
        <v>100</v>
      </c>
      <c r="AW135" s="15" t="s">
        <v>39</v>
      </c>
      <c r="AX135" s="15" t="s">
        <v>83</v>
      </c>
      <c r="AY135" s="261" t="s">
        <v>211</v>
      </c>
    </row>
    <row r="136" spans="2:65" s="1" customFormat="1" ht="44.25" customHeight="1">
      <c r="B136" s="42"/>
      <c r="C136" s="205" t="s">
        <v>250</v>
      </c>
      <c r="D136" s="205" t="s">
        <v>213</v>
      </c>
      <c r="E136" s="206" t="s">
        <v>2949</v>
      </c>
      <c r="F136" s="207" t="s">
        <v>2950</v>
      </c>
      <c r="G136" s="208" t="s">
        <v>216</v>
      </c>
      <c r="H136" s="209">
        <v>0.28499999999999998</v>
      </c>
      <c r="I136" s="210"/>
      <c r="J136" s="211">
        <f>ROUND(I136*H136,2)</f>
        <v>0</v>
      </c>
      <c r="K136" s="207" t="s">
        <v>217</v>
      </c>
      <c r="L136" s="62"/>
      <c r="M136" s="212" t="s">
        <v>21</v>
      </c>
      <c r="N136" s="213" t="s">
        <v>47</v>
      </c>
      <c r="O136" s="4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5" t="s">
        <v>100</v>
      </c>
      <c r="AT136" s="25" t="s">
        <v>213</v>
      </c>
      <c r="AU136" s="25" t="s">
        <v>85</v>
      </c>
      <c r="AY136" s="25" t="s">
        <v>211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83</v>
      </c>
      <c r="BK136" s="216">
        <f>ROUND(I136*H136,2)</f>
        <v>0</v>
      </c>
      <c r="BL136" s="25" t="s">
        <v>100</v>
      </c>
      <c r="BM136" s="25" t="s">
        <v>2951</v>
      </c>
    </row>
    <row r="137" spans="2:65" s="12" customFormat="1" ht="13.5">
      <c r="B137" s="217"/>
      <c r="C137" s="218"/>
      <c r="D137" s="219" t="s">
        <v>219</v>
      </c>
      <c r="E137" s="220" t="s">
        <v>21</v>
      </c>
      <c r="F137" s="221" t="s">
        <v>2926</v>
      </c>
      <c r="G137" s="218"/>
      <c r="H137" s="222" t="s">
        <v>21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219</v>
      </c>
      <c r="AU137" s="228" t="s">
        <v>85</v>
      </c>
      <c r="AV137" s="12" t="s">
        <v>83</v>
      </c>
      <c r="AW137" s="12" t="s">
        <v>39</v>
      </c>
      <c r="AX137" s="12" t="s">
        <v>76</v>
      </c>
      <c r="AY137" s="228" t="s">
        <v>211</v>
      </c>
    </row>
    <row r="138" spans="2:65" s="13" customFormat="1" ht="13.5">
      <c r="B138" s="229"/>
      <c r="C138" s="230"/>
      <c r="D138" s="219" t="s">
        <v>219</v>
      </c>
      <c r="E138" s="231" t="s">
        <v>21</v>
      </c>
      <c r="F138" s="232" t="s">
        <v>2952</v>
      </c>
      <c r="G138" s="230"/>
      <c r="H138" s="233">
        <v>0.19500000000000001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219</v>
      </c>
      <c r="AU138" s="239" t="s">
        <v>85</v>
      </c>
      <c r="AV138" s="13" t="s">
        <v>85</v>
      </c>
      <c r="AW138" s="13" t="s">
        <v>39</v>
      </c>
      <c r="AX138" s="13" t="s">
        <v>76</v>
      </c>
      <c r="AY138" s="239" t="s">
        <v>211</v>
      </c>
    </row>
    <row r="139" spans="2:65" s="13" customFormat="1" ht="13.5">
      <c r="B139" s="229"/>
      <c r="C139" s="230"/>
      <c r="D139" s="219" t="s">
        <v>219</v>
      </c>
      <c r="E139" s="231" t="s">
        <v>21</v>
      </c>
      <c r="F139" s="232" t="s">
        <v>2953</v>
      </c>
      <c r="G139" s="230"/>
      <c r="H139" s="233">
        <v>0.09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219</v>
      </c>
      <c r="AU139" s="239" t="s">
        <v>85</v>
      </c>
      <c r="AV139" s="13" t="s">
        <v>85</v>
      </c>
      <c r="AW139" s="13" t="s">
        <v>39</v>
      </c>
      <c r="AX139" s="13" t="s">
        <v>76</v>
      </c>
      <c r="AY139" s="239" t="s">
        <v>211</v>
      </c>
    </row>
    <row r="140" spans="2:65" s="15" customFormat="1" ht="13.5">
      <c r="B140" s="251"/>
      <c r="C140" s="252"/>
      <c r="D140" s="262" t="s">
        <v>219</v>
      </c>
      <c r="E140" s="263" t="s">
        <v>21</v>
      </c>
      <c r="F140" s="264" t="s">
        <v>226</v>
      </c>
      <c r="G140" s="252"/>
      <c r="H140" s="265">
        <v>0.28499999999999998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219</v>
      </c>
      <c r="AU140" s="261" t="s">
        <v>85</v>
      </c>
      <c r="AV140" s="15" t="s">
        <v>100</v>
      </c>
      <c r="AW140" s="15" t="s">
        <v>39</v>
      </c>
      <c r="AX140" s="15" t="s">
        <v>83</v>
      </c>
      <c r="AY140" s="261" t="s">
        <v>211</v>
      </c>
    </row>
    <row r="141" spans="2:65" s="1" customFormat="1" ht="44.25" customHeight="1">
      <c r="B141" s="42"/>
      <c r="C141" s="205" t="s">
        <v>256</v>
      </c>
      <c r="D141" s="205" t="s">
        <v>213</v>
      </c>
      <c r="E141" s="206" t="s">
        <v>2954</v>
      </c>
      <c r="F141" s="207" t="s">
        <v>2955</v>
      </c>
      <c r="G141" s="208" t="s">
        <v>216</v>
      </c>
      <c r="H141" s="209">
        <v>13.234999999999999</v>
      </c>
      <c r="I141" s="210"/>
      <c r="J141" s="211">
        <f>ROUND(I141*H141,2)</f>
        <v>0</v>
      </c>
      <c r="K141" s="207" t="s">
        <v>217</v>
      </c>
      <c r="L141" s="62"/>
      <c r="M141" s="212" t="s">
        <v>21</v>
      </c>
      <c r="N141" s="213" t="s">
        <v>47</v>
      </c>
      <c r="O141" s="4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25" t="s">
        <v>100</v>
      </c>
      <c r="AT141" s="25" t="s">
        <v>213</v>
      </c>
      <c r="AU141" s="25" t="s">
        <v>85</v>
      </c>
      <c r="AY141" s="25" t="s">
        <v>211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5" t="s">
        <v>83</v>
      </c>
      <c r="BK141" s="216">
        <f>ROUND(I141*H141,2)</f>
        <v>0</v>
      </c>
      <c r="BL141" s="25" t="s">
        <v>100</v>
      </c>
      <c r="BM141" s="25" t="s">
        <v>2956</v>
      </c>
    </row>
    <row r="142" spans="2:65" s="12" customFormat="1" ht="13.5">
      <c r="B142" s="217"/>
      <c r="C142" s="218"/>
      <c r="D142" s="219" t="s">
        <v>219</v>
      </c>
      <c r="E142" s="220" t="s">
        <v>21</v>
      </c>
      <c r="F142" s="221" t="s">
        <v>2929</v>
      </c>
      <c r="G142" s="218"/>
      <c r="H142" s="222" t="s">
        <v>21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219</v>
      </c>
      <c r="AU142" s="228" t="s">
        <v>85</v>
      </c>
      <c r="AV142" s="12" t="s">
        <v>83</v>
      </c>
      <c r="AW142" s="12" t="s">
        <v>39</v>
      </c>
      <c r="AX142" s="12" t="s">
        <v>76</v>
      </c>
      <c r="AY142" s="228" t="s">
        <v>211</v>
      </c>
    </row>
    <row r="143" spans="2:65" s="13" customFormat="1" ht="13.5">
      <c r="B143" s="229"/>
      <c r="C143" s="230"/>
      <c r="D143" s="219" t="s">
        <v>219</v>
      </c>
      <c r="E143" s="231" t="s">
        <v>21</v>
      </c>
      <c r="F143" s="232" t="s">
        <v>2946</v>
      </c>
      <c r="G143" s="230"/>
      <c r="H143" s="233">
        <v>1.7789999999999999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219</v>
      </c>
      <c r="AU143" s="239" t="s">
        <v>85</v>
      </c>
      <c r="AV143" s="13" t="s">
        <v>85</v>
      </c>
      <c r="AW143" s="13" t="s">
        <v>39</v>
      </c>
      <c r="AX143" s="13" t="s">
        <v>76</v>
      </c>
      <c r="AY143" s="239" t="s">
        <v>211</v>
      </c>
    </row>
    <row r="144" spans="2:65" s="14" customFormat="1" ht="13.5">
      <c r="B144" s="240"/>
      <c r="C144" s="241"/>
      <c r="D144" s="219" t="s">
        <v>219</v>
      </c>
      <c r="E144" s="242" t="s">
        <v>21</v>
      </c>
      <c r="F144" s="243" t="s">
        <v>222</v>
      </c>
      <c r="G144" s="241"/>
      <c r="H144" s="244">
        <v>1.7789999999999999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219</v>
      </c>
      <c r="AU144" s="250" t="s">
        <v>85</v>
      </c>
      <c r="AV144" s="14" t="s">
        <v>93</v>
      </c>
      <c r="AW144" s="14" t="s">
        <v>39</v>
      </c>
      <c r="AX144" s="14" t="s">
        <v>76</v>
      </c>
      <c r="AY144" s="250" t="s">
        <v>211</v>
      </c>
    </row>
    <row r="145" spans="2:65" s="12" customFormat="1" ht="13.5">
      <c r="B145" s="217"/>
      <c r="C145" s="218"/>
      <c r="D145" s="219" t="s">
        <v>219</v>
      </c>
      <c r="E145" s="220" t="s">
        <v>21</v>
      </c>
      <c r="F145" s="221" t="s">
        <v>2931</v>
      </c>
      <c r="G145" s="218"/>
      <c r="H145" s="222" t="s">
        <v>21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219</v>
      </c>
      <c r="AU145" s="228" t="s">
        <v>85</v>
      </c>
      <c r="AV145" s="12" t="s">
        <v>83</v>
      </c>
      <c r="AW145" s="12" t="s">
        <v>39</v>
      </c>
      <c r="AX145" s="12" t="s">
        <v>76</v>
      </c>
      <c r="AY145" s="228" t="s">
        <v>211</v>
      </c>
    </row>
    <row r="146" spans="2:65" s="13" customFormat="1" ht="13.5">
      <c r="B146" s="229"/>
      <c r="C146" s="230"/>
      <c r="D146" s="219" t="s">
        <v>219</v>
      </c>
      <c r="E146" s="231" t="s">
        <v>21</v>
      </c>
      <c r="F146" s="232" t="s">
        <v>2957</v>
      </c>
      <c r="G146" s="230"/>
      <c r="H146" s="233">
        <v>5.3380000000000001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219</v>
      </c>
      <c r="AU146" s="239" t="s">
        <v>85</v>
      </c>
      <c r="AV146" s="13" t="s">
        <v>85</v>
      </c>
      <c r="AW146" s="13" t="s">
        <v>39</v>
      </c>
      <c r="AX146" s="13" t="s">
        <v>76</v>
      </c>
      <c r="AY146" s="239" t="s">
        <v>211</v>
      </c>
    </row>
    <row r="147" spans="2:65" s="13" customFormat="1" ht="13.5">
      <c r="B147" s="229"/>
      <c r="C147" s="230"/>
      <c r="D147" s="219" t="s">
        <v>219</v>
      </c>
      <c r="E147" s="231" t="s">
        <v>21</v>
      </c>
      <c r="F147" s="232" t="s">
        <v>2958</v>
      </c>
      <c r="G147" s="230"/>
      <c r="H147" s="233">
        <v>12.454000000000001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219</v>
      </c>
      <c r="AU147" s="239" t="s">
        <v>85</v>
      </c>
      <c r="AV147" s="13" t="s">
        <v>85</v>
      </c>
      <c r="AW147" s="13" t="s">
        <v>39</v>
      </c>
      <c r="AX147" s="13" t="s">
        <v>76</v>
      </c>
      <c r="AY147" s="239" t="s">
        <v>211</v>
      </c>
    </row>
    <row r="148" spans="2:65" s="14" customFormat="1" ht="13.5">
      <c r="B148" s="240"/>
      <c r="C148" s="241"/>
      <c r="D148" s="219" t="s">
        <v>219</v>
      </c>
      <c r="E148" s="242" t="s">
        <v>21</v>
      </c>
      <c r="F148" s="243" t="s">
        <v>222</v>
      </c>
      <c r="G148" s="241"/>
      <c r="H148" s="244">
        <v>17.792000000000002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219</v>
      </c>
      <c r="AU148" s="250" t="s">
        <v>85</v>
      </c>
      <c r="AV148" s="14" t="s">
        <v>93</v>
      </c>
      <c r="AW148" s="14" t="s">
        <v>39</v>
      </c>
      <c r="AX148" s="14" t="s">
        <v>76</v>
      </c>
      <c r="AY148" s="250" t="s">
        <v>211</v>
      </c>
    </row>
    <row r="149" spans="2:65" s="12" customFormat="1" ht="13.5">
      <c r="B149" s="217"/>
      <c r="C149" s="218"/>
      <c r="D149" s="219" t="s">
        <v>219</v>
      </c>
      <c r="E149" s="220" t="s">
        <v>21</v>
      </c>
      <c r="F149" s="221" t="s">
        <v>2959</v>
      </c>
      <c r="G149" s="218"/>
      <c r="H149" s="222" t="s">
        <v>21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219</v>
      </c>
      <c r="AU149" s="228" t="s">
        <v>85</v>
      </c>
      <c r="AV149" s="12" t="s">
        <v>83</v>
      </c>
      <c r="AW149" s="12" t="s">
        <v>39</v>
      </c>
      <c r="AX149" s="12" t="s">
        <v>76</v>
      </c>
      <c r="AY149" s="228" t="s">
        <v>211</v>
      </c>
    </row>
    <row r="150" spans="2:65" s="13" customFormat="1" ht="13.5">
      <c r="B150" s="229"/>
      <c r="C150" s="230"/>
      <c r="D150" s="219" t="s">
        <v>219</v>
      </c>
      <c r="E150" s="231" t="s">
        <v>21</v>
      </c>
      <c r="F150" s="232" t="s">
        <v>2960</v>
      </c>
      <c r="G150" s="230"/>
      <c r="H150" s="233">
        <v>-6.3360000000000003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219</v>
      </c>
      <c r="AU150" s="239" t="s">
        <v>85</v>
      </c>
      <c r="AV150" s="13" t="s">
        <v>85</v>
      </c>
      <c r="AW150" s="13" t="s">
        <v>39</v>
      </c>
      <c r="AX150" s="13" t="s">
        <v>76</v>
      </c>
      <c r="AY150" s="239" t="s">
        <v>211</v>
      </c>
    </row>
    <row r="151" spans="2:65" s="14" customFormat="1" ht="13.5">
      <c r="B151" s="240"/>
      <c r="C151" s="241"/>
      <c r="D151" s="219" t="s">
        <v>219</v>
      </c>
      <c r="E151" s="242" t="s">
        <v>21</v>
      </c>
      <c r="F151" s="243" t="s">
        <v>222</v>
      </c>
      <c r="G151" s="241"/>
      <c r="H151" s="244">
        <v>-6.3360000000000003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219</v>
      </c>
      <c r="AU151" s="250" t="s">
        <v>85</v>
      </c>
      <c r="AV151" s="14" t="s">
        <v>93</v>
      </c>
      <c r="AW151" s="14" t="s">
        <v>39</v>
      </c>
      <c r="AX151" s="14" t="s">
        <v>76</v>
      </c>
      <c r="AY151" s="250" t="s">
        <v>211</v>
      </c>
    </row>
    <row r="152" spans="2:65" s="15" customFormat="1" ht="13.5">
      <c r="B152" s="251"/>
      <c r="C152" s="252"/>
      <c r="D152" s="262" t="s">
        <v>219</v>
      </c>
      <c r="E152" s="263" t="s">
        <v>21</v>
      </c>
      <c r="F152" s="264" t="s">
        <v>226</v>
      </c>
      <c r="G152" s="252"/>
      <c r="H152" s="265">
        <v>13.234999999999999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AT152" s="261" t="s">
        <v>219</v>
      </c>
      <c r="AU152" s="261" t="s">
        <v>85</v>
      </c>
      <c r="AV152" s="15" t="s">
        <v>100</v>
      </c>
      <c r="AW152" s="15" t="s">
        <v>39</v>
      </c>
      <c r="AX152" s="15" t="s">
        <v>83</v>
      </c>
      <c r="AY152" s="261" t="s">
        <v>211</v>
      </c>
    </row>
    <row r="153" spans="2:65" s="1" customFormat="1" ht="44.25" customHeight="1">
      <c r="B153" s="42"/>
      <c r="C153" s="205" t="s">
        <v>261</v>
      </c>
      <c r="D153" s="205" t="s">
        <v>213</v>
      </c>
      <c r="E153" s="206" t="s">
        <v>919</v>
      </c>
      <c r="F153" s="207" t="s">
        <v>920</v>
      </c>
      <c r="G153" s="208" t="s">
        <v>216</v>
      </c>
      <c r="H153" s="209">
        <v>13.52</v>
      </c>
      <c r="I153" s="210"/>
      <c r="J153" s="211">
        <f>ROUND(I153*H153,2)</f>
        <v>0</v>
      </c>
      <c r="K153" s="207" t="s">
        <v>217</v>
      </c>
      <c r="L153" s="62"/>
      <c r="M153" s="212" t="s">
        <v>21</v>
      </c>
      <c r="N153" s="213" t="s">
        <v>47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100</v>
      </c>
      <c r="AT153" s="25" t="s">
        <v>213</v>
      </c>
      <c r="AU153" s="25" t="s">
        <v>85</v>
      </c>
      <c r="AY153" s="25" t="s">
        <v>211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83</v>
      </c>
      <c r="BK153" s="216">
        <f>ROUND(I153*H153,2)</f>
        <v>0</v>
      </c>
      <c r="BL153" s="25" t="s">
        <v>100</v>
      </c>
      <c r="BM153" s="25" t="s">
        <v>2961</v>
      </c>
    </row>
    <row r="154" spans="2:65" s="13" customFormat="1" ht="13.5">
      <c r="B154" s="229"/>
      <c r="C154" s="230"/>
      <c r="D154" s="219" t="s">
        <v>219</v>
      </c>
      <c r="E154" s="231" t="s">
        <v>21</v>
      </c>
      <c r="F154" s="232" t="s">
        <v>2962</v>
      </c>
      <c r="G154" s="230"/>
      <c r="H154" s="233">
        <v>13.52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219</v>
      </c>
      <c r="AU154" s="239" t="s">
        <v>85</v>
      </c>
      <c r="AV154" s="13" t="s">
        <v>85</v>
      </c>
      <c r="AW154" s="13" t="s">
        <v>39</v>
      </c>
      <c r="AX154" s="13" t="s">
        <v>76</v>
      </c>
      <c r="AY154" s="239" t="s">
        <v>211</v>
      </c>
    </row>
    <row r="155" spans="2:65" s="15" customFormat="1" ht="13.5">
      <c r="B155" s="251"/>
      <c r="C155" s="252"/>
      <c r="D155" s="262" t="s">
        <v>219</v>
      </c>
      <c r="E155" s="263" t="s">
        <v>21</v>
      </c>
      <c r="F155" s="264" t="s">
        <v>226</v>
      </c>
      <c r="G155" s="252"/>
      <c r="H155" s="265">
        <v>13.52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AT155" s="261" t="s">
        <v>219</v>
      </c>
      <c r="AU155" s="261" t="s">
        <v>85</v>
      </c>
      <c r="AV155" s="15" t="s">
        <v>100</v>
      </c>
      <c r="AW155" s="15" t="s">
        <v>39</v>
      </c>
      <c r="AX155" s="15" t="s">
        <v>83</v>
      </c>
      <c r="AY155" s="261" t="s">
        <v>211</v>
      </c>
    </row>
    <row r="156" spans="2:65" s="1" customFormat="1" ht="44.25" customHeight="1">
      <c r="B156" s="42"/>
      <c r="C156" s="205" t="s">
        <v>267</v>
      </c>
      <c r="D156" s="205" t="s">
        <v>213</v>
      </c>
      <c r="E156" s="206" t="s">
        <v>923</v>
      </c>
      <c r="F156" s="207" t="s">
        <v>924</v>
      </c>
      <c r="G156" s="208" t="s">
        <v>216</v>
      </c>
      <c r="H156" s="209">
        <v>67.599999999999994</v>
      </c>
      <c r="I156" s="210"/>
      <c r="J156" s="211">
        <f>ROUND(I156*H156,2)</f>
        <v>0</v>
      </c>
      <c r="K156" s="207" t="s">
        <v>217</v>
      </c>
      <c r="L156" s="62"/>
      <c r="M156" s="212" t="s">
        <v>21</v>
      </c>
      <c r="N156" s="213" t="s">
        <v>47</v>
      </c>
      <c r="O156" s="43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25" t="s">
        <v>100</v>
      </c>
      <c r="AT156" s="25" t="s">
        <v>213</v>
      </c>
      <c r="AU156" s="25" t="s">
        <v>85</v>
      </c>
      <c r="AY156" s="25" t="s">
        <v>211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5" t="s">
        <v>83</v>
      </c>
      <c r="BK156" s="216">
        <f>ROUND(I156*H156,2)</f>
        <v>0</v>
      </c>
      <c r="BL156" s="25" t="s">
        <v>100</v>
      </c>
      <c r="BM156" s="25" t="s">
        <v>2963</v>
      </c>
    </row>
    <row r="157" spans="2:65" s="13" customFormat="1" ht="13.5">
      <c r="B157" s="229"/>
      <c r="C157" s="230"/>
      <c r="D157" s="262" t="s">
        <v>219</v>
      </c>
      <c r="E157" s="230"/>
      <c r="F157" s="266" t="s">
        <v>2964</v>
      </c>
      <c r="G157" s="230"/>
      <c r="H157" s="267">
        <v>67.599999999999994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219</v>
      </c>
      <c r="AU157" s="239" t="s">
        <v>85</v>
      </c>
      <c r="AV157" s="13" t="s">
        <v>85</v>
      </c>
      <c r="AW157" s="13" t="s">
        <v>6</v>
      </c>
      <c r="AX157" s="13" t="s">
        <v>83</v>
      </c>
      <c r="AY157" s="239" t="s">
        <v>211</v>
      </c>
    </row>
    <row r="158" spans="2:65" s="1" customFormat="1" ht="44.25" customHeight="1">
      <c r="B158" s="42"/>
      <c r="C158" s="205" t="s">
        <v>272</v>
      </c>
      <c r="D158" s="205" t="s">
        <v>213</v>
      </c>
      <c r="E158" s="206" t="s">
        <v>927</v>
      </c>
      <c r="F158" s="207" t="s">
        <v>928</v>
      </c>
      <c r="G158" s="208" t="s">
        <v>216</v>
      </c>
      <c r="H158" s="209">
        <v>8.1150000000000002</v>
      </c>
      <c r="I158" s="210"/>
      <c r="J158" s="211">
        <f>ROUND(I158*H158,2)</f>
        <v>0</v>
      </c>
      <c r="K158" s="207" t="s">
        <v>217</v>
      </c>
      <c r="L158" s="62"/>
      <c r="M158" s="212" t="s">
        <v>21</v>
      </c>
      <c r="N158" s="213" t="s">
        <v>47</v>
      </c>
      <c r="O158" s="43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25" t="s">
        <v>100</v>
      </c>
      <c r="AT158" s="25" t="s">
        <v>213</v>
      </c>
      <c r="AU158" s="25" t="s">
        <v>85</v>
      </c>
      <c r="AY158" s="25" t="s">
        <v>211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25" t="s">
        <v>83</v>
      </c>
      <c r="BK158" s="216">
        <f>ROUND(I158*H158,2)</f>
        <v>0</v>
      </c>
      <c r="BL158" s="25" t="s">
        <v>100</v>
      </c>
      <c r="BM158" s="25" t="s">
        <v>2965</v>
      </c>
    </row>
    <row r="159" spans="2:65" s="1" customFormat="1" ht="44.25" customHeight="1">
      <c r="B159" s="42"/>
      <c r="C159" s="205" t="s">
        <v>283</v>
      </c>
      <c r="D159" s="205" t="s">
        <v>213</v>
      </c>
      <c r="E159" s="206" t="s">
        <v>930</v>
      </c>
      <c r="F159" s="207" t="s">
        <v>2966</v>
      </c>
      <c r="G159" s="208" t="s">
        <v>216</v>
      </c>
      <c r="H159" s="209">
        <v>40.575000000000003</v>
      </c>
      <c r="I159" s="210"/>
      <c r="J159" s="211">
        <f>ROUND(I159*H159,2)</f>
        <v>0</v>
      </c>
      <c r="K159" s="207" t="s">
        <v>217</v>
      </c>
      <c r="L159" s="62"/>
      <c r="M159" s="212" t="s">
        <v>21</v>
      </c>
      <c r="N159" s="213" t="s">
        <v>47</v>
      </c>
      <c r="O159" s="4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25" t="s">
        <v>100</v>
      </c>
      <c r="AT159" s="25" t="s">
        <v>213</v>
      </c>
      <c r="AU159" s="25" t="s">
        <v>85</v>
      </c>
      <c r="AY159" s="25" t="s">
        <v>211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83</v>
      </c>
      <c r="BK159" s="216">
        <f>ROUND(I159*H159,2)</f>
        <v>0</v>
      </c>
      <c r="BL159" s="25" t="s">
        <v>100</v>
      </c>
      <c r="BM159" s="25" t="s">
        <v>2967</v>
      </c>
    </row>
    <row r="160" spans="2:65" s="13" customFormat="1" ht="13.5">
      <c r="B160" s="229"/>
      <c r="C160" s="230"/>
      <c r="D160" s="262" t="s">
        <v>219</v>
      </c>
      <c r="E160" s="230"/>
      <c r="F160" s="266" t="s">
        <v>2968</v>
      </c>
      <c r="G160" s="230"/>
      <c r="H160" s="267">
        <v>40.575000000000003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219</v>
      </c>
      <c r="AU160" s="239" t="s">
        <v>85</v>
      </c>
      <c r="AV160" s="13" t="s">
        <v>85</v>
      </c>
      <c r="AW160" s="13" t="s">
        <v>6</v>
      </c>
      <c r="AX160" s="13" t="s">
        <v>83</v>
      </c>
      <c r="AY160" s="239" t="s">
        <v>211</v>
      </c>
    </row>
    <row r="161" spans="2:65" s="1" customFormat="1" ht="22.5" customHeight="1">
      <c r="B161" s="42"/>
      <c r="C161" s="205" t="s">
        <v>290</v>
      </c>
      <c r="D161" s="205" t="s">
        <v>213</v>
      </c>
      <c r="E161" s="206" t="s">
        <v>940</v>
      </c>
      <c r="F161" s="207" t="s">
        <v>941</v>
      </c>
      <c r="G161" s="208" t="s">
        <v>216</v>
      </c>
      <c r="H161" s="209">
        <v>13.52</v>
      </c>
      <c r="I161" s="210"/>
      <c r="J161" s="211">
        <f>ROUND(I161*H161,2)</f>
        <v>0</v>
      </c>
      <c r="K161" s="207" t="s">
        <v>217</v>
      </c>
      <c r="L161" s="62"/>
      <c r="M161" s="212" t="s">
        <v>21</v>
      </c>
      <c r="N161" s="213" t="s">
        <v>47</v>
      </c>
      <c r="O161" s="4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AR161" s="25" t="s">
        <v>100</v>
      </c>
      <c r="AT161" s="25" t="s">
        <v>213</v>
      </c>
      <c r="AU161" s="25" t="s">
        <v>85</v>
      </c>
      <c r="AY161" s="25" t="s">
        <v>211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25" t="s">
        <v>83</v>
      </c>
      <c r="BK161" s="216">
        <f>ROUND(I161*H161,2)</f>
        <v>0</v>
      </c>
      <c r="BL161" s="25" t="s">
        <v>100</v>
      </c>
      <c r="BM161" s="25" t="s">
        <v>2969</v>
      </c>
    </row>
    <row r="162" spans="2:65" s="1" customFormat="1" ht="22.5" customHeight="1">
      <c r="B162" s="42"/>
      <c r="C162" s="205" t="s">
        <v>296</v>
      </c>
      <c r="D162" s="205" t="s">
        <v>213</v>
      </c>
      <c r="E162" s="206" t="s">
        <v>944</v>
      </c>
      <c r="F162" s="207" t="s">
        <v>945</v>
      </c>
      <c r="G162" s="208" t="s">
        <v>245</v>
      </c>
      <c r="H162" s="209">
        <v>22.984000000000002</v>
      </c>
      <c r="I162" s="210"/>
      <c r="J162" s="211">
        <f>ROUND(I162*H162,2)</f>
        <v>0</v>
      </c>
      <c r="K162" s="207" t="s">
        <v>217</v>
      </c>
      <c r="L162" s="62"/>
      <c r="M162" s="212" t="s">
        <v>21</v>
      </c>
      <c r="N162" s="213" t="s">
        <v>47</v>
      </c>
      <c r="O162" s="4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5" t="s">
        <v>100</v>
      </c>
      <c r="AT162" s="25" t="s">
        <v>213</v>
      </c>
      <c r="AU162" s="25" t="s">
        <v>85</v>
      </c>
      <c r="AY162" s="25" t="s">
        <v>211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25" t="s">
        <v>83</v>
      </c>
      <c r="BK162" s="216">
        <f>ROUND(I162*H162,2)</f>
        <v>0</v>
      </c>
      <c r="BL162" s="25" t="s">
        <v>100</v>
      </c>
      <c r="BM162" s="25" t="s">
        <v>2970</v>
      </c>
    </row>
    <row r="163" spans="2:65" s="13" customFormat="1" ht="13.5">
      <c r="B163" s="229"/>
      <c r="C163" s="230"/>
      <c r="D163" s="262" t="s">
        <v>219</v>
      </c>
      <c r="E163" s="230"/>
      <c r="F163" s="266" t="s">
        <v>2971</v>
      </c>
      <c r="G163" s="230"/>
      <c r="H163" s="267">
        <v>22.984000000000002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219</v>
      </c>
      <c r="AU163" s="239" t="s">
        <v>85</v>
      </c>
      <c r="AV163" s="13" t="s">
        <v>85</v>
      </c>
      <c r="AW163" s="13" t="s">
        <v>6</v>
      </c>
      <c r="AX163" s="13" t="s">
        <v>83</v>
      </c>
      <c r="AY163" s="239" t="s">
        <v>211</v>
      </c>
    </row>
    <row r="164" spans="2:65" s="1" customFormat="1" ht="44.25" customHeight="1">
      <c r="B164" s="42"/>
      <c r="C164" s="205" t="s">
        <v>300</v>
      </c>
      <c r="D164" s="205" t="s">
        <v>213</v>
      </c>
      <c r="E164" s="206" t="s">
        <v>2972</v>
      </c>
      <c r="F164" s="207" t="s">
        <v>2973</v>
      </c>
      <c r="G164" s="208" t="s">
        <v>216</v>
      </c>
      <c r="H164" s="209">
        <v>0.28499999999999998</v>
      </c>
      <c r="I164" s="210"/>
      <c r="J164" s="211">
        <f>ROUND(I164*H164,2)</f>
        <v>0</v>
      </c>
      <c r="K164" s="207" t="s">
        <v>217</v>
      </c>
      <c r="L164" s="62"/>
      <c r="M164" s="212" t="s">
        <v>21</v>
      </c>
      <c r="N164" s="213" t="s">
        <v>47</v>
      </c>
      <c r="O164" s="4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25" t="s">
        <v>100</v>
      </c>
      <c r="AT164" s="25" t="s">
        <v>213</v>
      </c>
      <c r="AU164" s="25" t="s">
        <v>85</v>
      </c>
      <c r="AY164" s="25" t="s">
        <v>211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83</v>
      </c>
      <c r="BK164" s="216">
        <f>ROUND(I164*H164,2)</f>
        <v>0</v>
      </c>
      <c r="BL164" s="25" t="s">
        <v>100</v>
      </c>
      <c r="BM164" s="25" t="s">
        <v>2974</v>
      </c>
    </row>
    <row r="165" spans="2:65" s="12" customFormat="1" ht="13.5">
      <c r="B165" s="217"/>
      <c r="C165" s="218"/>
      <c r="D165" s="219" t="s">
        <v>219</v>
      </c>
      <c r="E165" s="220" t="s">
        <v>21</v>
      </c>
      <c r="F165" s="221" t="s">
        <v>2926</v>
      </c>
      <c r="G165" s="218"/>
      <c r="H165" s="222" t="s">
        <v>21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219</v>
      </c>
      <c r="AU165" s="228" t="s">
        <v>85</v>
      </c>
      <c r="AV165" s="12" t="s">
        <v>83</v>
      </c>
      <c r="AW165" s="12" t="s">
        <v>39</v>
      </c>
      <c r="AX165" s="12" t="s">
        <v>76</v>
      </c>
      <c r="AY165" s="228" t="s">
        <v>211</v>
      </c>
    </row>
    <row r="166" spans="2:65" s="13" customFormat="1" ht="13.5">
      <c r="B166" s="229"/>
      <c r="C166" s="230"/>
      <c r="D166" s="219" t="s">
        <v>219</v>
      </c>
      <c r="E166" s="231" t="s">
        <v>21</v>
      </c>
      <c r="F166" s="232" t="s">
        <v>2952</v>
      </c>
      <c r="G166" s="230"/>
      <c r="H166" s="233">
        <v>0.19500000000000001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219</v>
      </c>
      <c r="AU166" s="239" t="s">
        <v>85</v>
      </c>
      <c r="AV166" s="13" t="s">
        <v>85</v>
      </c>
      <c r="AW166" s="13" t="s">
        <v>39</v>
      </c>
      <c r="AX166" s="13" t="s">
        <v>76</v>
      </c>
      <c r="AY166" s="239" t="s">
        <v>211</v>
      </c>
    </row>
    <row r="167" spans="2:65" s="13" customFormat="1" ht="13.5">
      <c r="B167" s="229"/>
      <c r="C167" s="230"/>
      <c r="D167" s="219" t="s">
        <v>219</v>
      </c>
      <c r="E167" s="231" t="s">
        <v>21</v>
      </c>
      <c r="F167" s="232" t="s">
        <v>2953</v>
      </c>
      <c r="G167" s="230"/>
      <c r="H167" s="233">
        <v>0.09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219</v>
      </c>
      <c r="AU167" s="239" t="s">
        <v>85</v>
      </c>
      <c r="AV167" s="13" t="s">
        <v>85</v>
      </c>
      <c r="AW167" s="13" t="s">
        <v>39</v>
      </c>
      <c r="AX167" s="13" t="s">
        <v>76</v>
      </c>
      <c r="AY167" s="239" t="s">
        <v>211</v>
      </c>
    </row>
    <row r="168" spans="2:65" s="15" customFormat="1" ht="13.5">
      <c r="B168" s="251"/>
      <c r="C168" s="252"/>
      <c r="D168" s="262" t="s">
        <v>219</v>
      </c>
      <c r="E168" s="263" t="s">
        <v>21</v>
      </c>
      <c r="F168" s="264" t="s">
        <v>226</v>
      </c>
      <c r="G168" s="252"/>
      <c r="H168" s="265">
        <v>0.28499999999999998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AT168" s="261" t="s">
        <v>219</v>
      </c>
      <c r="AU168" s="261" t="s">
        <v>85</v>
      </c>
      <c r="AV168" s="15" t="s">
        <v>100</v>
      </c>
      <c r="AW168" s="15" t="s">
        <v>39</v>
      </c>
      <c r="AX168" s="15" t="s">
        <v>83</v>
      </c>
      <c r="AY168" s="261" t="s">
        <v>211</v>
      </c>
    </row>
    <row r="169" spans="2:65" s="1" customFormat="1" ht="22.5" customHeight="1">
      <c r="B169" s="42"/>
      <c r="C169" s="268" t="s">
        <v>10</v>
      </c>
      <c r="D169" s="268" t="s">
        <v>429</v>
      </c>
      <c r="E169" s="269" t="s">
        <v>2975</v>
      </c>
      <c r="F169" s="270" t="s">
        <v>2976</v>
      </c>
      <c r="G169" s="271" t="s">
        <v>245</v>
      </c>
      <c r="H169" s="272">
        <v>0.56999999999999995</v>
      </c>
      <c r="I169" s="273"/>
      <c r="J169" s="274">
        <f>ROUND(I169*H169,2)</f>
        <v>0</v>
      </c>
      <c r="K169" s="270" t="s">
        <v>217</v>
      </c>
      <c r="L169" s="275"/>
      <c r="M169" s="276" t="s">
        <v>21</v>
      </c>
      <c r="N169" s="277" t="s">
        <v>47</v>
      </c>
      <c r="O169" s="43"/>
      <c r="P169" s="214">
        <f>O169*H169</f>
        <v>0</v>
      </c>
      <c r="Q169" s="214">
        <v>1</v>
      </c>
      <c r="R169" s="214">
        <f>Q169*H169</f>
        <v>0.56999999999999995</v>
      </c>
      <c r="S169" s="214">
        <v>0</v>
      </c>
      <c r="T169" s="215">
        <f>S169*H169</f>
        <v>0</v>
      </c>
      <c r="AR169" s="25" t="s">
        <v>261</v>
      </c>
      <c r="AT169" s="25" t="s">
        <v>429</v>
      </c>
      <c r="AU169" s="25" t="s">
        <v>85</v>
      </c>
      <c r="AY169" s="25" t="s">
        <v>211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5" t="s">
        <v>83</v>
      </c>
      <c r="BK169" s="216">
        <f>ROUND(I169*H169,2)</f>
        <v>0</v>
      </c>
      <c r="BL169" s="25" t="s">
        <v>100</v>
      </c>
      <c r="BM169" s="25" t="s">
        <v>2977</v>
      </c>
    </row>
    <row r="170" spans="2:65" s="13" customFormat="1" ht="13.5">
      <c r="B170" s="229"/>
      <c r="C170" s="230"/>
      <c r="D170" s="262" t="s">
        <v>219</v>
      </c>
      <c r="E170" s="230"/>
      <c r="F170" s="266" t="s">
        <v>2978</v>
      </c>
      <c r="G170" s="230"/>
      <c r="H170" s="267">
        <v>0.56999999999999995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219</v>
      </c>
      <c r="AU170" s="239" t="s">
        <v>85</v>
      </c>
      <c r="AV170" s="13" t="s">
        <v>85</v>
      </c>
      <c r="AW170" s="13" t="s">
        <v>6</v>
      </c>
      <c r="AX170" s="13" t="s">
        <v>83</v>
      </c>
      <c r="AY170" s="239" t="s">
        <v>211</v>
      </c>
    </row>
    <row r="171" spans="2:65" s="1" customFormat="1" ht="31.5" customHeight="1">
      <c r="B171" s="42"/>
      <c r="C171" s="205" t="s">
        <v>309</v>
      </c>
      <c r="D171" s="205" t="s">
        <v>213</v>
      </c>
      <c r="E171" s="206" t="s">
        <v>2979</v>
      </c>
      <c r="F171" s="207" t="s">
        <v>2980</v>
      </c>
      <c r="G171" s="208" t="s">
        <v>235</v>
      </c>
      <c r="H171" s="209">
        <v>0.36</v>
      </c>
      <c r="I171" s="210"/>
      <c r="J171" s="211">
        <f>ROUND(I171*H171,2)</f>
        <v>0</v>
      </c>
      <c r="K171" s="207" t="s">
        <v>217</v>
      </c>
      <c r="L171" s="62"/>
      <c r="M171" s="212" t="s">
        <v>21</v>
      </c>
      <c r="N171" s="213" t="s">
        <v>47</v>
      </c>
      <c r="O171" s="4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25" t="s">
        <v>100</v>
      </c>
      <c r="AT171" s="25" t="s">
        <v>213</v>
      </c>
      <c r="AU171" s="25" t="s">
        <v>85</v>
      </c>
      <c r="AY171" s="25" t="s">
        <v>211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25" t="s">
        <v>83</v>
      </c>
      <c r="BK171" s="216">
        <f>ROUND(I171*H171,2)</f>
        <v>0</v>
      </c>
      <c r="BL171" s="25" t="s">
        <v>100</v>
      </c>
      <c r="BM171" s="25" t="s">
        <v>2981</v>
      </c>
    </row>
    <row r="172" spans="2:65" s="12" customFormat="1" ht="13.5">
      <c r="B172" s="217"/>
      <c r="C172" s="218"/>
      <c r="D172" s="219" t="s">
        <v>219</v>
      </c>
      <c r="E172" s="220" t="s">
        <v>21</v>
      </c>
      <c r="F172" s="221" t="s">
        <v>2931</v>
      </c>
      <c r="G172" s="218"/>
      <c r="H172" s="222" t="s">
        <v>21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219</v>
      </c>
      <c r="AU172" s="228" t="s">
        <v>85</v>
      </c>
      <c r="AV172" s="12" t="s">
        <v>83</v>
      </c>
      <c r="AW172" s="12" t="s">
        <v>39</v>
      </c>
      <c r="AX172" s="12" t="s">
        <v>76</v>
      </c>
      <c r="AY172" s="228" t="s">
        <v>211</v>
      </c>
    </row>
    <row r="173" spans="2:65" s="13" customFormat="1" ht="13.5">
      <c r="B173" s="229"/>
      <c r="C173" s="230"/>
      <c r="D173" s="219" t="s">
        <v>219</v>
      </c>
      <c r="E173" s="231" t="s">
        <v>21</v>
      </c>
      <c r="F173" s="232" t="s">
        <v>2982</v>
      </c>
      <c r="G173" s="230"/>
      <c r="H173" s="233">
        <v>0.36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219</v>
      </c>
      <c r="AU173" s="239" t="s">
        <v>85</v>
      </c>
      <c r="AV173" s="13" t="s">
        <v>85</v>
      </c>
      <c r="AW173" s="13" t="s">
        <v>39</v>
      </c>
      <c r="AX173" s="13" t="s">
        <v>76</v>
      </c>
      <c r="AY173" s="239" t="s">
        <v>211</v>
      </c>
    </row>
    <row r="174" spans="2:65" s="15" customFormat="1" ht="13.5">
      <c r="B174" s="251"/>
      <c r="C174" s="252"/>
      <c r="D174" s="262" t="s">
        <v>219</v>
      </c>
      <c r="E174" s="263" t="s">
        <v>21</v>
      </c>
      <c r="F174" s="264" t="s">
        <v>226</v>
      </c>
      <c r="G174" s="252"/>
      <c r="H174" s="265">
        <v>0.36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AT174" s="261" t="s">
        <v>219</v>
      </c>
      <c r="AU174" s="261" t="s">
        <v>85</v>
      </c>
      <c r="AV174" s="15" t="s">
        <v>100</v>
      </c>
      <c r="AW174" s="15" t="s">
        <v>39</v>
      </c>
      <c r="AX174" s="15" t="s">
        <v>83</v>
      </c>
      <c r="AY174" s="261" t="s">
        <v>211</v>
      </c>
    </row>
    <row r="175" spans="2:65" s="1" customFormat="1" ht="31.5" customHeight="1">
      <c r="B175" s="42"/>
      <c r="C175" s="205" t="s">
        <v>316</v>
      </c>
      <c r="D175" s="205" t="s">
        <v>213</v>
      </c>
      <c r="E175" s="206" t="s">
        <v>2983</v>
      </c>
      <c r="F175" s="207" t="s">
        <v>2984</v>
      </c>
      <c r="G175" s="208" t="s">
        <v>235</v>
      </c>
      <c r="H175" s="209">
        <v>2.4</v>
      </c>
      <c r="I175" s="210"/>
      <c r="J175" s="211">
        <f>ROUND(I175*H175,2)</f>
        <v>0</v>
      </c>
      <c r="K175" s="207" t="s">
        <v>217</v>
      </c>
      <c r="L175" s="62"/>
      <c r="M175" s="212" t="s">
        <v>21</v>
      </c>
      <c r="N175" s="213" t="s">
        <v>47</v>
      </c>
      <c r="O175" s="43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AR175" s="25" t="s">
        <v>100</v>
      </c>
      <c r="AT175" s="25" t="s">
        <v>213</v>
      </c>
      <c r="AU175" s="25" t="s">
        <v>85</v>
      </c>
      <c r="AY175" s="25" t="s">
        <v>211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83</v>
      </c>
      <c r="BK175" s="216">
        <f>ROUND(I175*H175,2)</f>
        <v>0</v>
      </c>
      <c r="BL175" s="25" t="s">
        <v>100</v>
      </c>
      <c r="BM175" s="25" t="s">
        <v>2985</v>
      </c>
    </row>
    <row r="176" spans="2:65" s="12" customFormat="1" ht="13.5">
      <c r="B176" s="217"/>
      <c r="C176" s="218"/>
      <c r="D176" s="219" t="s">
        <v>219</v>
      </c>
      <c r="E176" s="220" t="s">
        <v>21</v>
      </c>
      <c r="F176" s="221" t="s">
        <v>2931</v>
      </c>
      <c r="G176" s="218"/>
      <c r="H176" s="222" t="s">
        <v>21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219</v>
      </c>
      <c r="AU176" s="228" t="s">
        <v>85</v>
      </c>
      <c r="AV176" s="12" t="s">
        <v>83</v>
      </c>
      <c r="AW176" s="12" t="s">
        <v>39</v>
      </c>
      <c r="AX176" s="12" t="s">
        <v>76</v>
      </c>
      <c r="AY176" s="228" t="s">
        <v>211</v>
      </c>
    </row>
    <row r="177" spans="2:65" s="13" customFormat="1" ht="13.5">
      <c r="B177" s="229"/>
      <c r="C177" s="230"/>
      <c r="D177" s="219" t="s">
        <v>219</v>
      </c>
      <c r="E177" s="231" t="s">
        <v>21</v>
      </c>
      <c r="F177" s="232" t="s">
        <v>2986</v>
      </c>
      <c r="G177" s="230"/>
      <c r="H177" s="233">
        <v>2.4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219</v>
      </c>
      <c r="AU177" s="239" t="s">
        <v>85</v>
      </c>
      <c r="AV177" s="13" t="s">
        <v>85</v>
      </c>
      <c r="AW177" s="13" t="s">
        <v>39</v>
      </c>
      <c r="AX177" s="13" t="s">
        <v>76</v>
      </c>
      <c r="AY177" s="239" t="s">
        <v>211</v>
      </c>
    </row>
    <row r="178" spans="2:65" s="15" customFormat="1" ht="13.5">
      <c r="B178" s="251"/>
      <c r="C178" s="252"/>
      <c r="D178" s="262" t="s">
        <v>219</v>
      </c>
      <c r="E178" s="263" t="s">
        <v>21</v>
      </c>
      <c r="F178" s="264" t="s">
        <v>226</v>
      </c>
      <c r="G178" s="252"/>
      <c r="H178" s="265">
        <v>2.4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AT178" s="261" t="s">
        <v>219</v>
      </c>
      <c r="AU178" s="261" t="s">
        <v>85</v>
      </c>
      <c r="AV178" s="15" t="s">
        <v>100</v>
      </c>
      <c r="AW178" s="15" t="s">
        <v>39</v>
      </c>
      <c r="AX178" s="15" t="s">
        <v>83</v>
      </c>
      <c r="AY178" s="261" t="s">
        <v>211</v>
      </c>
    </row>
    <row r="179" spans="2:65" s="1" customFormat="1" ht="22.5" customHeight="1">
      <c r="B179" s="42"/>
      <c r="C179" s="268" t="s">
        <v>324</v>
      </c>
      <c r="D179" s="268" t="s">
        <v>429</v>
      </c>
      <c r="E179" s="269" t="s">
        <v>2987</v>
      </c>
      <c r="F179" s="270" t="s">
        <v>2988</v>
      </c>
      <c r="G179" s="271" t="s">
        <v>726</v>
      </c>
      <c r="H179" s="272">
        <v>3.5999999999999997E-2</v>
      </c>
      <c r="I179" s="273"/>
      <c r="J179" s="274">
        <f>ROUND(I179*H179,2)</f>
        <v>0</v>
      </c>
      <c r="K179" s="270" t="s">
        <v>217</v>
      </c>
      <c r="L179" s="275"/>
      <c r="M179" s="276" t="s">
        <v>21</v>
      </c>
      <c r="N179" s="277" t="s">
        <v>47</v>
      </c>
      <c r="O179" s="43"/>
      <c r="P179" s="214">
        <f>O179*H179</f>
        <v>0</v>
      </c>
      <c r="Q179" s="214">
        <v>1E-3</v>
      </c>
      <c r="R179" s="214">
        <f>Q179*H179</f>
        <v>3.6000000000000001E-5</v>
      </c>
      <c r="S179" s="214">
        <v>0</v>
      </c>
      <c r="T179" s="215">
        <f>S179*H179</f>
        <v>0</v>
      </c>
      <c r="AR179" s="25" t="s">
        <v>261</v>
      </c>
      <c r="AT179" s="25" t="s">
        <v>429</v>
      </c>
      <c r="AU179" s="25" t="s">
        <v>85</v>
      </c>
      <c r="AY179" s="25" t="s">
        <v>211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83</v>
      </c>
      <c r="BK179" s="216">
        <f>ROUND(I179*H179,2)</f>
        <v>0</v>
      </c>
      <c r="BL179" s="25" t="s">
        <v>100</v>
      </c>
      <c r="BM179" s="25" t="s">
        <v>2989</v>
      </c>
    </row>
    <row r="180" spans="2:65" s="13" customFormat="1" ht="13.5">
      <c r="B180" s="229"/>
      <c r="C180" s="230"/>
      <c r="D180" s="219" t="s">
        <v>219</v>
      </c>
      <c r="E180" s="230"/>
      <c r="F180" s="232" t="s">
        <v>2990</v>
      </c>
      <c r="G180" s="230"/>
      <c r="H180" s="233">
        <v>3.5999999999999997E-2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219</v>
      </c>
      <c r="AU180" s="239" t="s">
        <v>85</v>
      </c>
      <c r="AV180" s="13" t="s">
        <v>85</v>
      </c>
      <c r="AW180" s="13" t="s">
        <v>6</v>
      </c>
      <c r="AX180" s="13" t="s">
        <v>83</v>
      </c>
      <c r="AY180" s="239" t="s">
        <v>211</v>
      </c>
    </row>
    <row r="181" spans="2:65" s="11" customFormat="1" ht="29.85" customHeight="1">
      <c r="B181" s="188"/>
      <c r="C181" s="189"/>
      <c r="D181" s="202" t="s">
        <v>75</v>
      </c>
      <c r="E181" s="203" t="s">
        <v>85</v>
      </c>
      <c r="F181" s="203" t="s">
        <v>227</v>
      </c>
      <c r="G181" s="189"/>
      <c r="H181" s="189"/>
      <c r="I181" s="192"/>
      <c r="J181" s="204">
        <f>BK181</f>
        <v>0</v>
      </c>
      <c r="K181" s="189"/>
      <c r="L181" s="194"/>
      <c r="M181" s="195"/>
      <c r="N181" s="196"/>
      <c r="O181" s="196"/>
      <c r="P181" s="197">
        <f>SUM(P182:P185)</f>
        <v>0</v>
      </c>
      <c r="Q181" s="196"/>
      <c r="R181" s="197">
        <f>SUM(R182:R185)</f>
        <v>57.151843839999998</v>
      </c>
      <c r="S181" s="196"/>
      <c r="T181" s="198">
        <f>SUM(T182:T185)</f>
        <v>0</v>
      </c>
      <c r="AR181" s="199" t="s">
        <v>83</v>
      </c>
      <c r="AT181" s="200" t="s">
        <v>75</v>
      </c>
      <c r="AU181" s="200" t="s">
        <v>83</v>
      </c>
      <c r="AY181" s="199" t="s">
        <v>211</v>
      </c>
      <c r="BK181" s="201">
        <f>SUM(BK182:BK185)</f>
        <v>0</v>
      </c>
    </row>
    <row r="182" spans="2:65" s="1" customFormat="1" ht="22.5" customHeight="1">
      <c r="B182" s="42"/>
      <c r="C182" s="205" t="s">
        <v>365</v>
      </c>
      <c r="D182" s="205" t="s">
        <v>213</v>
      </c>
      <c r="E182" s="206" t="s">
        <v>2991</v>
      </c>
      <c r="F182" s="207" t="s">
        <v>2992</v>
      </c>
      <c r="G182" s="208" t="s">
        <v>216</v>
      </c>
      <c r="H182" s="209">
        <v>23.295999999999999</v>
      </c>
      <c r="I182" s="210"/>
      <c r="J182" s="211">
        <f>ROUND(I182*H182,2)</f>
        <v>0</v>
      </c>
      <c r="K182" s="207" t="s">
        <v>217</v>
      </c>
      <c r="L182" s="62"/>
      <c r="M182" s="212" t="s">
        <v>21</v>
      </c>
      <c r="N182" s="213" t="s">
        <v>47</v>
      </c>
      <c r="O182" s="43"/>
      <c r="P182" s="214">
        <f>O182*H182</f>
        <v>0</v>
      </c>
      <c r="Q182" s="214">
        <v>2.45329</v>
      </c>
      <c r="R182" s="214">
        <f>Q182*H182</f>
        <v>57.151843839999998</v>
      </c>
      <c r="S182" s="214">
        <v>0</v>
      </c>
      <c r="T182" s="215">
        <f>S182*H182</f>
        <v>0</v>
      </c>
      <c r="AR182" s="25" t="s">
        <v>100</v>
      </c>
      <c r="AT182" s="25" t="s">
        <v>213</v>
      </c>
      <c r="AU182" s="25" t="s">
        <v>85</v>
      </c>
      <c r="AY182" s="25" t="s">
        <v>211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25" t="s">
        <v>83</v>
      </c>
      <c r="BK182" s="216">
        <f>ROUND(I182*H182,2)</f>
        <v>0</v>
      </c>
      <c r="BL182" s="25" t="s">
        <v>100</v>
      </c>
      <c r="BM182" s="25" t="s">
        <v>2993</v>
      </c>
    </row>
    <row r="183" spans="2:65" s="12" customFormat="1" ht="13.5">
      <c r="B183" s="217"/>
      <c r="C183" s="218"/>
      <c r="D183" s="219" t="s">
        <v>219</v>
      </c>
      <c r="E183" s="220" t="s">
        <v>21</v>
      </c>
      <c r="F183" s="221" t="s">
        <v>2994</v>
      </c>
      <c r="G183" s="218"/>
      <c r="H183" s="222" t="s">
        <v>21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219</v>
      </c>
      <c r="AU183" s="228" t="s">
        <v>85</v>
      </c>
      <c r="AV183" s="12" t="s">
        <v>83</v>
      </c>
      <c r="AW183" s="12" t="s">
        <v>39</v>
      </c>
      <c r="AX183" s="12" t="s">
        <v>76</v>
      </c>
      <c r="AY183" s="228" t="s">
        <v>211</v>
      </c>
    </row>
    <row r="184" spans="2:65" s="13" customFormat="1" ht="13.5">
      <c r="B184" s="229"/>
      <c r="C184" s="230"/>
      <c r="D184" s="219" t="s">
        <v>219</v>
      </c>
      <c r="E184" s="231" t="s">
        <v>21</v>
      </c>
      <c r="F184" s="232" t="s">
        <v>2995</v>
      </c>
      <c r="G184" s="230"/>
      <c r="H184" s="233">
        <v>23.295999999999999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219</v>
      </c>
      <c r="AU184" s="239" t="s">
        <v>85</v>
      </c>
      <c r="AV184" s="13" t="s">
        <v>85</v>
      </c>
      <c r="AW184" s="13" t="s">
        <v>39</v>
      </c>
      <c r="AX184" s="13" t="s">
        <v>76</v>
      </c>
      <c r="AY184" s="239" t="s">
        <v>211</v>
      </c>
    </row>
    <row r="185" spans="2:65" s="15" customFormat="1" ht="13.5">
      <c r="B185" s="251"/>
      <c r="C185" s="252"/>
      <c r="D185" s="219" t="s">
        <v>219</v>
      </c>
      <c r="E185" s="253" t="s">
        <v>21</v>
      </c>
      <c r="F185" s="254" t="s">
        <v>226</v>
      </c>
      <c r="G185" s="252"/>
      <c r="H185" s="255">
        <v>23.295999999999999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AT185" s="261" t="s">
        <v>219</v>
      </c>
      <c r="AU185" s="261" t="s">
        <v>85</v>
      </c>
      <c r="AV185" s="15" t="s">
        <v>100</v>
      </c>
      <c r="AW185" s="15" t="s">
        <v>39</v>
      </c>
      <c r="AX185" s="15" t="s">
        <v>83</v>
      </c>
      <c r="AY185" s="261" t="s">
        <v>211</v>
      </c>
    </row>
    <row r="186" spans="2:65" s="11" customFormat="1" ht="29.85" customHeight="1">
      <c r="B186" s="188"/>
      <c r="C186" s="189"/>
      <c r="D186" s="202" t="s">
        <v>75</v>
      </c>
      <c r="E186" s="203" t="s">
        <v>93</v>
      </c>
      <c r="F186" s="203" t="s">
        <v>2996</v>
      </c>
      <c r="G186" s="189"/>
      <c r="H186" s="189"/>
      <c r="I186" s="192"/>
      <c r="J186" s="204">
        <f>BK186</f>
        <v>0</v>
      </c>
      <c r="K186" s="189"/>
      <c r="L186" s="194"/>
      <c r="M186" s="195"/>
      <c r="N186" s="196"/>
      <c r="O186" s="196"/>
      <c r="P186" s="197">
        <f>SUM(P187:P238)</f>
        <v>0</v>
      </c>
      <c r="Q186" s="196"/>
      <c r="R186" s="197">
        <f>SUM(R187:R238)</f>
        <v>6.7140000000000004</v>
      </c>
      <c r="S186" s="196"/>
      <c r="T186" s="198">
        <f>SUM(T187:T238)</f>
        <v>0</v>
      </c>
      <c r="AR186" s="199" t="s">
        <v>83</v>
      </c>
      <c r="AT186" s="200" t="s">
        <v>75</v>
      </c>
      <c r="AU186" s="200" t="s">
        <v>83</v>
      </c>
      <c r="AY186" s="199" t="s">
        <v>211</v>
      </c>
      <c r="BK186" s="201">
        <f>SUM(BK187:BK238)</f>
        <v>0</v>
      </c>
    </row>
    <row r="187" spans="2:65" s="1" customFormat="1" ht="22.5" customHeight="1">
      <c r="B187" s="42"/>
      <c r="C187" s="205" t="s">
        <v>9</v>
      </c>
      <c r="D187" s="205" t="s">
        <v>213</v>
      </c>
      <c r="E187" s="206" t="s">
        <v>2997</v>
      </c>
      <c r="F187" s="207" t="s">
        <v>2998</v>
      </c>
      <c r="G187" s="208" t="s">
        <v>245</v>
      </c>
      <c r="H187" s="209">
        <v>6.1020000000000003</v>
      </c>
      <c r="I187" s="210"/>
      <c r="J187" s="211">
        <f>ROUND(I187*H187,2)</f>
        <v>0</v>
      </c>
      <c r="K187" s="207" t="s">
        <v>21</v>
      </c>
      <c r="L187" s="62"/>
      <c r="M187" s="212" t="s">
        <v>21</v>
      </c>
      <c r="N187" s="213" t="s">
        <v>47</v>
      </c>
      <c r="O187" s="4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AR187" s="25" t="s">
        <v>100</v>
      </c>
      <c r="AT187" s="25" t="s">
        <v>213</v>
      </c>
      <c r="AU187" s="25" t="s">
        <v>85</v>
      </c>
      <c r="AY187" s="25" t="s">
        <v>211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25" t="s">
        <v>83</v>
      </c>
      <c r="BK187" s="216">
        <f>ROUND(I187*H187,2)</f>
        <v>0</v>
      </c>
      <c r="BL187" s="25" t="s">
        <v>100</v>
      </c>
      <c r="BM187" s="25" t="s">
        <v>2999</v>
      </c>
    </row>
    <row r="188" spans="2:65" s="12" customFormat="1" ht="13.5">
      <c r="B188" s="217"/>
      <c r="C188" s="218"/>
      <c r="D188" s="219" t="s">
        <v>219</v>
      </c>
      <c r="E188" s="220" t="s">
        <v>21</v>
      </c>
      <c r="F188" s="221" t="s">
        <v>3000</v>
      </c>
      <c r="G188" s="218"/>
      <c r="H188" s="222" t="s">
        <v>21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219</v>
      </c>
      <c r="AU188" s="228" t="s">
        <v>85</v>
      </c>
      <c r="AV188" s="12" t="s">
        <v>83</v>
      </c>
      <c r="AW188" s="12" t="s">
        <v>39</v>
      </c>
      <c r="AX188" s="12" t="s">
        <v>76</v>
      </c>
      <c r="AY188" s="228" t="s">
        <v>211</v>
      </c>
    </row>
    <row r="189" spans="2:65" s="13" customFormat="1" ht="13.5">
      <c r="B189" s="229"/>
      <c r="C189" s="230"/>
      <c r="D189" s="219" t="s">
        <v>219</v>
      </c>
      <c r="E189" s="231" t="s">
        <v>21</v>
      </c>
      <c r="F189" s="232" t="s">
        <v>3001</v>
      </c>
      <c r="G189" s="230"/>
      <c r="H189" s="233">
        <v>0.70499999999999996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219</v>
      </c>
      <c r="AU189" s="239" t="s">
        <v>85</v>
      </c>
      <c r="AV189" s="13" t="s">
        <v>85</v>
      </c>
      <c r="AW189" s="13" t="s">
        <v>39</v>
      </c>
      <c r="AX189" s="13" t="s">
        <v>76</v>
      </c>
      <c r="AY189" s="239" t="s">
        <v>211</v>
      </c>
    </row>
    <row r="190" spans="2:65" s="13" customFormat="1" ht="13.5">
      <c r="B190" s="229"/>
      <c r="C190" s="230"/>
      <c r="D190" s="219" t="s">
        <v>219</v>
      </c>
      <c r="E190" s="231" t="s">
        <v>21</v>
      </c>
      <c r="F190" s="232" t="s">
        <v>3002</v>
      </c>
      <c r="G190" s="230"/>
      <c r="H190" s="233">
        <v>0.72599999999999998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219</v>
      </c>
      <c r="AU190" s="239" t="s">
        <v>85</v>
      </c>
      <c r="AV190" s="13" t="s">
        <v>85</v>
      </c>
      <c r="AW190" s="13" t="s">
        <v>39</v>
      </c>
      <c r="AX190" s="13" t="s">
        <v>76</v>
      </c>
      <c r="AY190" s="239" t="s">
        <v>211</v>
      </c>
    </row>
    <row r="191" spans="2:65" s="13" customFormat="1" ht="13.5">
      <c r="B191" s="229"/>
      <c r="C191" s="230"/>
      <c r="D191" s="219" t="s">
        <v>219</v>
      </c>
      <c r="E191" s="231" t="s">
        <v>21</v>
      </c>
      <c r="F191" s="232" t="s">
        <v>3003</v>
      </c>
      <c r="G191" s="230"/>
      <c r="H191" s="233">
        <v>0.48399999999999999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219</v>
      </c>
      <c r="AU191" s="239" t="s">
        <v>85</v>
      </c>
      <c r="AV191" s="13" t="s">
        <v>85</v>
      </c>
      <c r="AW191" s="13" t="s">
        <v>39</v>
      </c>
      <c r="AX191" s="13" t="s">
        <v>76</v>
      </c>
      <c r="AY191" s="239" t="s">
        <v>211</v>
      </c>
    </row>
    <row r="192" spans="2:65" s="13" customFormat="1" ht="13.5">
      <c r="B192" s="229"/>
      <c r="C192" s="230"/>
      <c r="D192" s="219" t="s">
        <v>219</v>
      </c>
      <c r="E192" s="231" t="s">
        <v>21</v>
      </c>
      <c r="F192" s="232" t="s">
        <v>3004</v>
      </c>
      <c r="G192" s="230"/>
      <c r="H192" s="233">
        <v>0.18099999999999999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219</v>
      </c>
      <c r="AU192" s="239" t="s">
        <v>85</v>
      </c>
      <c r="AV192" s="13" t="s">
        <v>85</v>
      </c>
      <c r="AW192" s="13" t="s">
        <v>39</v>
      </c>
      <c r="AX192" s="13" t="s">
        <v>76</v>
      </c>
      <c r="AY192" s="239" t="s">
        <v>211</v>
      </c>
    </row>
    <row r="193" spans="2:65" s="13" customFormat="1" ht="13.5">
      <c r="B193" s="229"/>
      <c r="C193" s="230"/>
      <c r="D193" s="219" t="s">
        <v>219</v>
      </c>
      <c r="E193" s="231" t="s">
        <v>21</v>
      </c>
      <c r="F193" s="232" t="s">
        <v>3005</v>
      </c>
      <c r="G193" s="230"/>
      <c r="H193" s="233">
        <v>2.1999999999999999E-2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219</v>
      </c>
      <c r="AU193" s="239" t="s">
        <v>85</v>
      </c>
      <c r="AV193" s="13" t="s">
        <v>85</v>
      </c>
      <c r="AW193" s="13" t="s">
        <v>39</v>
      </c>
      <c r="AX193" s="13" t="s">
        <v>76</v>
      </c>
      <c r="AY193" s="239" t="s">
        <v>211</v>
      </c>
    </row>
    <row r="194" spans="2:65" s="14" customFormat="1" ht="13.5">
      <c r="B194" s="240"/>
      <c r="C194" s="241"/>
      <c r="D194" s="219" t="s">
        <v>219</v>
      </c>
      <c r="E194" s="242" t="s">
        <v>21</v>
      </c>
      <c r="F194" s="243" t="s">
        <v>222</v>
      </c>
      <c r="G194" s="241"/>
      <c r="H194" s="244">
        <v>2.1179999999999999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AT194" s="250" t="s">
        <v>219</v>
      </c>
      <c r="AU194" s="250" t="s">
        <v>85</v>
      </c>
      <c r="AV194" s="14" t="s">
        <v>93</v>
      </c>
      <c r="AW194" s="14" t="s">
        <v>39</v>
      </c>
      <c r="AX194" s="14" t="s">
        <v>76</v>
      </c>
      <c r="AY194" s="250" t="s">
        <v>211</v>
      </c>
    </row>
    <row r="195" spans="2:65" s="12" customFormat="1" ht="13.5">
      <c r="B195" s="217"/>
      <c r="C195" s="218"/>
      <c r="D195" s="219" t="s">
        <v>219</v>
      </c>
      <c r="E195" s="220" t="s">
        <v>21</v>
      </c>
      <c r="F195" s="221" t="s">
        <v>3006</v>
      </c>
      <c r="G195" s="218"/>
      <c r="H195" s="222" t="s">
        <v>21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219</v>
      </c>
      <c r="AU195" s="228" t="s">
        <v>85</v>
      </c>
      <c r="AV195" s="12" t="s">
        <v>83</v>
      </c>
      <c r="AW195" s="12" t="s">
        <v>39</v>
      </c>
      <c r="AX195" s="12" t="s">
        <v>76</v>
      </c>
      <c r="AY195" s="228" t="s">
        <v>211</v>
      </c>
    </row>
    <row r="196" spans="2:65" s="13" customFormat="1" ht="13.5">
      <c r="B196" s="229"/>
      <c r="C196" s="230"/>
      <c r="D196" s="219" t="s">
        <v>219</v>
      </c>
      <c r="E196" s="231" t="s">
        <v>21</v>
      </c>
      <c r="F196" s="232" t="s">
        <v>3007</v>
      </c>
      <c r="G196" s="230"/>
      <c r="H196" s="233">
        <v>1.891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219</v>
      </c>
      <c r="AU196" s="239" t="s">
        <v>85</v>
      </c>
      <c r="AV196" s="13" t="s">
        <v>85</v>
      </c>
      <c r="AW196" s="13" t="s">
        <v>39</v>
      </c>
      <c r="AX196" s="13" t="s">
        <v>76</v>
      </c>
      <c r="AY196" s="239" t="s">
        <v>211</v>
      </c>
    </row>
    <row r="197" spans="2:65" s="13" customFormat="1" ht="13.5">
      <c r="B197" s="229"/>
      <c r="C197" s="230"/>
      <c r="D197" s="219" t="s">
        <v>219</v>
      </c>
      <c r="E197" s="231" t="s">
        <v>21</v>
      </c>
      <c r="F197" s="232" t="s">
        <v>3008</v>
      </c>
      <c r="G197" s="230"/>
      <c r="H197" s="233">
        <v>0.55300000000000005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219</v>
      </c>
      <c r="AU197" s="239" t="s">
        <v>85</v>
      </c>
      <c r="AV197" s="13" t="s">
        <v>85</v>
      </c>
      <c r="AW197" s="13" t="s">
        <v>39</v>
      </c>
      <c r="AX197" s="13" t="s">
        <v>76</v>
      </c>
      <c r="AY197" s="239" t="s">
        <v>211</v>
      </c>
    </row>
    <row r="198" spans="2:65" s="14" customFormat="1" ht="13.5">
      <c r="B198" s="240"/>
      <c r="C198" s="241"/>
      <c r="D198" s="219" t="s">
        <v>219</v>
      </c>
      <c r="E198" s="242" t="s">
        <v>21</v>
      </c>
      <c r="F198" s="243" t="s">
        <v>222</v>
      </c>
      <c r="G198" s="241"/>
      <c r="H198" s="244">
        <v>2.444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219</v>
      </c>
      <c r="AU198" s="250" t="s">
        <v>85</v>
      </c>
      <c r="AV198" s="14" t="s">
        <v>93</v>
      </c>
      <c r="AW198" s="14" t="s">
        <v>39</v>
      </c>
      <c r="AX198" s="14" t="s">
        <v>76</v>
      </c>
      <c r="AY198" s="250" t="s">
        <v>211</v>
      </c>
    </row>
    <row r="199" spans="2:65" s="12" customFormat="1" ht="13.5">
      <c r="B199" s="217"/>
      <c r="C199" s="218"/>
      <c r="D199" s="219" t="s">
        <v>219</v>
      </c>
      <c r="E199" s="220" t="s">
        <v>21</v>
      </c>
      <c r="F199" s="221" t="s">
        <v>3009</v>
      </c>
      <c r="G199" s="218"/>
      <c r="H199" s="222" t="s">
        <v>21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219</v>
      </c>
      <c r="AU199" s="228" t="s">
        <v>85</v>
      </c>
      <c r="AV199" s="12" t="s">
        <v>83</v>
      </c>
      <c r="AW199" s="12" t="s">
        <v>39</v>
      </c>
      <c r="AX199" s="12" t="s">
        <v>76</v>
      </c>
      <c r="AY199" s="228" t="s">
        <v>211</v>
      </c>
    </row>
    <row r="200" spans="2:65" s="13" customFormat="1" ht="13.5">
      <c r="B200" s="229"/>
      <c r="C200" s="230"/>
      <c r="D200" s="219" t="s">
        <v>219</v>
      </c>
      <c r="E200" s="231" t="s">
        <v>21</v>
      </c>
      <c r="F200" s="232" t="s">
        <v>3010</v>
      </c>
      <c r="G200" s="230"/>
      <c r="H200" s="233">
        <v>0.35499999999999998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219</v>
      </c>
      <c r="AU200" s="239" t="s">
        <v>85</v>
      </c>
      <c r="AV200" s="13" t="s">
        <v>85</v>
      </c>
      <c r="AW200" s="13" t="s">
        <v>39</v>
      </c>
      <c r="AX200" s="13" t="s">
        <v>76</v>
      </c>
      <c r="AY200" s="239" t="s">
        <v>211</v>
      </c>
    </row>
    <row r="201" spans="2:65" s="13" customFormat="1" ht="13.5">
      <c r="B201" s="229"/>
      <c r="C201" s="230"/>
      <c r="D201" s="219" t="s">
        <v>219</v>
      </c>
      <c r="E201" s="231" t="s">
        <v>21</v>
      </c>
      <c r="F201" s="232" t="s">
        <v>3011</v>
      </c>
      <c r="G201" s="230"/>
      <c r="H201" s="233">
        <v>1.171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219</v>
      </c>
      <c r="AU201" s="239" t="s">
        <v>85</v>
      </c>
      <c r="AV201" s="13" t="s">
        <v>85</v>
      </c>
      <c r="AW201" s="13" t="s">
        <v>39</v>
      </c>
      <c r="AX201" s="13" t="s">
        <v>76</v>
      </c>
      <c r="AY201" s="239" t="s">
        <v>211</v>
      </c>
    </row>
    <row r="202" spans="2:65" s="13" customFormat="1" ht="13.5">
      <c r="B202" s="229"/>
      <c r="C202" s="230"/>
      <c r="D202" s="219" t="s">
        <v>219</v>
      </c>
      <c r="E202" s="231" t="s">
        <v>21</v>
      </c>
      <c r="F202" s="232" t="s">
        <v>3012</v>
      </c>
      <c r="G202" s="230"/>
      <c r="H202" s="233">
        <v>1.4E-2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219</v>
      </c>
      <c r="AU202" s="239" t="s">
        <v>85</v>
      </c>
      <c r="AV202" s="13" t="s">
        <v>85</v>
      </c>
      <c r="AW202" s="13" t="s">
        <v>39</v>
      </c>
      <c r="AX202" s="13" t="s">
        <v>76</v>
      </c>
      <c r="AY202" s="239" t="s">
        <v>211</v>
      </c>
    </row>
    <row r="203" spans="2:65" s="14" customFormat="1" ht="13.5">
      <c r="B203" s="240"/>
      <c r="C203" s="241"/>
      <c r="D203" s="219" t="s">
        <v>219</v>
      </c>
      <c r="E203" s="242" t="s">
        <v>21</v>
      </c>
      <c r="F203" s="243" t="s">
        <v>222</v>
      </c>
      <c r="G203" s="241"/>
      <c r="H203" s="244">
        <v>1.54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219</v>
      </c>
      <c r="AU203" s="250" t="s">
        <v>85</v>
      </c>
      <c r="AV203" s="14" t="s">
        <v>93</v>
      </c>
      <c r="AW203" s="14" t="s">
        <v>39</v>
      </c>
      <c r="AX203" s="14" t="s">
        <v>76</v>
      </c>
      <c r="AY203" s="250" t="s">
        <v>211</v>
      </c>
    </row>
    <row r="204" spans="2:65" s="15" customFormat="1" ht="13.5">
      <c r="B204" s="251"/>
      <c r="C204" s="252"/>
      <c r="D204" s="262" t="s">
        <v>219</v>
      </c>
      <c r="E204" s="263" t="s">
        <v>21</v>
      </c>
      <c r="F204" s="264" t="s">
        <v>226</v>
      </c>
      <c r="G204" s="252"/>
      <c r="H204" s="265">
        <v>6.1020000000000003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AT204" s="261" t="s">
        <v>219</v>
      </c>
      <c r="AU204" s="261" t="s">
        <v>85</v>
      </c>
      <c r="AV204" s="15" t="s">
        <v>100</v>
      </c>
      <c r="AW204" s="15" t="s">
        <v>39</v>
      </c>
      <c r="AX204" s="15" t="s">
        <v>83</v>
      </c>
      <c r="AY204" s="261" t="s">
        <v>211</v>
      </c>
    </row>
    <row r="205" spans="2:65" s="1" customFormat="1" ht="22.5" customHeight="1">
      <c r="B205" s="42"/>
      <c r="C205" s="268" t="s">
        <v>374</v>
      </c>
      <c r="D205" s="268" t="s">
        <v>429</v>
      </c>
      <c r="E205" s="269" t="s">
        <v>3013</v>
      </c>
      <c r="F205" s="270" t="s">
        <v>3014</v>
      </c>
      <c r="G205" s="271" t="s">
        <v>245</v>
      </c>
      <c r="H205" s="272">
        <v>2.1070000000000002</v>
      </c>
      <c r="I205" s="273"/>
      <c r="J205" s="274">
        <f>ROUND(I205*H205,2)</f>
        <v>0</v>
      </c>
      <c r="K205" s="270" t="s">
        <v>3015</v>
      </c>
      <c r="L205" s="275"/>
      <c r="M205" s="276" t="s">
        <v>21</v>
      </c>
      <c r="N205" s="277" t="s">
        <v>47</v>
      </c>
      <c r="O205" s="43"/>
      <c r="P205" s="214">
        <f>O205*H205</f>
        <v>0</v>
      </c>
      <c r="Q205" s="214">
        <v>1</v>
      </c>
      <c r="R205" s="214">
        <f>Q205*H205</f>
        <v>2.1070000000000002</v>
      </c>
      <c r="S205" s="214">
        <v>0</v>
      </c>
      <c r="T205" s="215">
        <f>S205*H205</f>
        <v>0</v>
      </c>
      <c r="AR205" s="25" t="s">
        <v>261</v>
      </c>
      <c r="AT205" s="25" t="s">
        <v>429</v>
      </c>
      <c r="AU205" s="25" t="s">
        <v>85</v>
      </c>
      <c r="AY205" s="25" t="s">
        <v>211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25" t="s">
        <v>83</v>
      </c>
      <c r="BK205" s="216">
        <f>ROUND(I205*H205,2)</f>
        <v>0</v>
      </c>
      <c r="BL205" s="25" t="s">
        <v>100</v>
      </c>
      <c r="BM205" s="25" t="s">
        <v>3016</v>
      </c>
    </row>
    <row r="206" spans="2:65" s="1" customFormat="1" ht="27">
      <c r="B206" s="42"/>
      <c r="C206" s="64"/>
      <c r="D206" s="219" t="s">
        <v>433</v>
      </c>
      <c r="E206" s="64"/>
      <c r="F206" s="278" t="s">
        <v>3017</v>
      </c>
      <c r="G206" s="64"/>
      <c r="H206" s="64"/>
      <c r="I206" s="173"/>
      <c r="J206" s="64"/>
      <c r="K206" s="64"/>
      <c r="L206" s="62"/>
      <c r="M206" s="279"/>
      <c r="N206" s="43"/>
      <c r="O206" s="43"/>
      <c r="P206" s="43"/>
      <c r="Q206" s="43"/>
      <c r="R206" s="43"/>
      <c r="S206" s="43"/>
      <c r="T206" s="79"/>
      <c r="AT206" s="25" t="s">
        <v>433</v>
      </c>
      <c r="AU206" s="25" t="s">
        <v>85</v>
      </c>
    </row>
    <row r="207" spans="2:65" s="12" customFormat="1" ht="13.5">
      <c r="B207" s="217"/>
      <c r="C207" s="218"/>
      <c r="D207" s="219" t="s">
        <v>219</v>
      </c>
      <c r="E207" s="220" t="s">
        <v>21</v>
      </c>
      <c r="F207" s="221" t="s">
        <v>3000</v>
      </c>
      <c r="G207" s="218"/>
      <c r="H207" s="222" t="s">
        <v>21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219</v>
      </c>
      <c r="AU207" s="228" t="s">
        <v>85</v>
      </c>
      <c r="AV207" s="12" t="s">
        <v>83</v>
      </c>
      <c r="AW207" s="12" t="s">
        <v>39</v>
      </c>
      <c r="AX207" s="12" t="s">
        <v>76</v>
      </c>
      <c r="AY207" s="228" t="s">
        <v>211</v>
      </c>
    </row>
    <row r="208" spans="2:65" s="13" customFormat="1" ht="13.5">
      <c r="B208" s="229"/>
      <c r="C208" s="230"/>
      <c r="D208" s="219" t="s">
        <v>219</v>
      </c>
      <c r="E208" s="231" t="s">
        <v>21</v>
      </c>
      <c r="F208" s="232" t="s">
        <v>3018</v>
      </c>
      <c r="G208" s="230"/>
      <c r="H208" s="233">
        <v>0.77600000000000002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219</v>
      </c>
      <c r="AU208" s="239" t="s">
        <v>85</v>
      </c>
      <c r="AV208" s="13" t="s">
        <v>85</v>
      </c>
      <c r="AW208" s="13" t="s">
        <v>39</v>
      </c>
      <c r="AX208" s="13" t="s">
        <v>76</v>
      </c>
      <c r="AY208" s="239" t="s">
        <v>211</v>
      </c>
    </row>
    <row r="209" spans="2:65" s="13" customFormat="1" ht="13.5">
      <c r="B209" s="229"/>
      <c r="C209" s="230"/>
      <c r="D209" s="219" t="s">
        <v>219</v>
      </c>
      <c r="E209" s="231" t="s">
        <v>21</v>
      </c>
      <c r="F209" s="232" t="s">
        <v>3019</v>
      </c>
      <c r="G209" s="230"/>
      <c r="H209" s="233">
        <v>0.79900000000000004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219</v>
      </c>
      <c r="AU209" s="239" t="s">
        <v>85</v>
      </c>
      <c r="AV209" s="13" t="s">
        <v>85</v>
      </c>
      <c r="AW209" s="13" t="s">
        <v>39</v>
      </c>
      <c r="AX209" s="13" t="s">
        <v>76</v>
      </c>
      <c r="AY209" s="239" t="s">
        <v>211</v>
      </c>
    </row>
    <row r="210" spans="2:65" s="13" customFormat="1" ht="13.5">
      <c r="B210" s="229"/>
      <c r="C210" s="230"/>
      <c r="D210" s="219" t="s">
        <v>219</v>
      </c>
      <c r="E210" s="231" t="s">
        <v>21</v>
      </c>
      <c r="F210" s="232" t="s">
        <v>3020</v>
      </c>
      <c r="G210" s="230"/>
      <c r="H210" s="233">
        <v>0.53200000000000003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219</v>
      </c>
      <c r="AU210" s="239" t="s">
        <v>85</v>
      </c>
      <c r="AV210" s="13" t="s">
        <v>85</v>
      </c>
      <c r="AW210" s="13" t="s">
        <v>39</v>
      </c>
      <c r="AX210" s="13" t="s">
        <v>76</v>
      </c>
      <c r="AY210" s="239" t="s">
        <v>211</v>
      </c>
    </row>
    <row r="211" spans="2:65" s="15" customFormat="1" ht="13.5">
      <c r="B211" s="251"/>
      <c r="C211" s="252"/>
      <c r="D211" s="262" t="s">
        <v>219</v>
      </c>
      <c r="E211" s="263" t="s">
        <v>21</v>
      </c>
      <c r="F211" s="264" t="s">
        <v>226</v>
      </c>
      <c r="G211" s="252"/>
      <c r="H211" s="265">
        <v>2.1070000000000002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AT211" s="261" t="s">
        <v>219</v>
      </c>
      <c r="AU211" s="261" t="s">
        <v>85</v>
      </c>
      <c r="AV211" s="15" t="s">
        <v>100</v>
      </c>
      <c r="AW211" s="15" t="s">
        <v>39</v>
      </c>
      <c r="AX211" s="15" t="s">
        <v>83</v>
      </c>
      <c r="AY211" s="261" t="s">
        <v>211</v>
      </c>
    </row>
    <row r="212" spans="2:65" s="1" customFormat="1" ht="22.5" customHeight="1">
      <c r="B212" s="42"/>
      <c r="C212" s="268" t="s">
        <v>378</v>
      </c>
      <c r="D212" s="268" t="s">
        <v>429</v>
      </c>
      <c r="E212" s="269" t="s">
        <v>3021</v>
      </c>
      <c r="F212" s="270" t="s">
        <v>3022</v>
      </c>
      <c r="G212" s="271" t="s">
        <v>245</v>
      </c>
      <c r="H212" s="272">
        <v>2.6890000000000001</v>
      </c>
      <c r="I212" s="273"/>
      <c r="J212" s="274">
        <f>ROUND(I212*H212,2)</f>
        <v>0</v>
      </c>
      <c r="K212" s="270" t="s">
        <v>21</v>
      </c>
      <c r="L212" s="275"/>
      <c r="M212" s="276" t="s">
        <v>21</v>
      </c>
      <c r="N212" s="277" t="s">
        <v>47</v>
      </c>
      <c r="O212" s="43"/>
      <c r="P212" s="214">
        <f>O212*H212</f>
        <v>0</v>
      </c>
      <c r="Q212" s="214">
        <v>1</v>
      </c>
      <c r="R212" s="214">
        <f>Q212*H212</f>
        <v>2.6890000000000001</v>
      </c>
      <c r="S212" s="214">
        <v>0</v>
      </c>
      <c r="T212" s="215">
        <f>S212*H212</f>
        <v>0</v>
      </c>
      <c r="AR212" s="25" t="s">
        <v>261</v>
      </c>
      <c r="AT212" s="25" t="s">
        <v>429</v>
      </c>
      <c r="AU212" s="25" t="s">
        <v>85</v>
      </c>
      <c r="AY212" s="25" t="s">
        <v>211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25" t="s">
        <v>83</v>
      </c>
      <c r="BK212" s="216">
        <f>ROUND(I212*H212,2)</f>
        <v>0</v>
      </c>
      <c r="BL212" s="25" t="s">
        <v>100</v>
      </c>
      <c r="BM212" s="25" t="s">
        <v>3023</v>
      </c>
    </row>
    <row r="213" spans="2:65" s="1" customFormat="1" ht="27">
      <c r="B213" s="42"/>
      <c r="C213" s="64"/>
      <c r="D213" s="219" t="s">
        <v>433</v>
      </c>
      <c r="E213" s="64"/>
      <c r="F213" s="278" t="s">
        <v>3024</v>
      </c>
      <c r="G213" s="64"/>
      <c r="H213" s="64"/>
      <c r="I213" s="173"/>
      <c r="J213" s="64"/>
      <c r="K213" s="64"/>
      <c r="L213" s="62"/>
      <c r="M213" s="279"/>
      <c r="N213" s="43"/>
      <c r="O213" s="43"/>
      <c r="P213" s="43"/>
      <c r="Q213" s="43"/>
      <c r="R213" s="43"/>
      <c r="S213" s="43"/>
      <c r="T213" s="79"/>
      <c r="AT213" s="25" t="s">
        <v>433</v>
      </c>
      <c r="AU213" s="25" t="s">
        <v>85</v>
      </c>
    </row>
    <row r="214" spans="2:65" s="12" customFormat="1" ht="13.5">
      <c r="B214" s="217"/>
      <c r="C214" s="218"/>
      <c r="D214" s="219" t="s">
        <v>219</v>
      </c>
      <c r="E214" s="220" t="s">
        <v>21</v>
      </c>
      <c r="F214" s="221" t="s">
        <v>3006</v>
      </c>
      <c r="G214" s="218"/>
      <c r="H214" s="222" t="s">
        <v>21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219</v>
      </c>
      <c r="AU214" s="228" t="s">
        <v>85</v>
      </c>
      <c r="AV214" s="12" t="s">
        <v>83</v>
      </c>
      <c r="AW214" s="12" t="s">
        <v>39</v>
      </c>
      <c r="AX214" s="12" t="s">
        <v>76</v>
      </c>
      <c r="AY214" s="228" t="s">
        <v>211</v>
      </c>
    </row>
    <row r="215" spans="2:65" s="13" customFormat="1" ht="13.5">
      <c r="B215" s="229"/>
      <c r="C215" s="230"/>
      <c r="D215" s="219" t="s">
        <v>219</v>
      </c>
      <c r="E215" s="231" t="s">
        <v>21</v>
      </c>
      <c r="F215" s="232" t="s">
        <v>3025</v>
      </c>
      <c r="G215" s="230"/>
      <c r="H215" s="233">
        <v>2.08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219</v>
      </c>
      <c r="AU215" s="239" t="s">
        <v>85</v>
      </c>
      <c r="AV215" s="13" t="s">
        <v>85</v>
      </c>
      <c r="AW215" s="13" t="s">
        <v>39</v>
      </c>
      <c r="AX215" s="13" t="s">
        <v>76</v>
      </c>
      <c r="AY215" s="239" t="s">
        <v>211</v>
      </c>
    </row>
    <row r="216" spans="2:65" s="13" customFormat="1" ht="13.5">
      <c r="B216" s="229"/>
      <c r="C216" s="230"/>
      <c r="D216" s="219" t="s">
        <v>219</v>
      </c>
      <c r="E216" s="231" t="s">
        <v>21</v>
      </c>
      <c r="F216" s="232" t="s">
        <v>3026</v>
      </c>
      <c r="G216" s="230"/>
      <c r="H216" s="233">
        <v>0.60899999999999999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219</v>
      </c>
      <c r="AU216" s="239" t="s">
        <v>85</v>
      </c>
      <c r="AV216" s="13" t="s">
        <v>85</v>
      </c>
      <c r="AW216" s="13" t="s">
        <v>39</v>
      </c>
      <c r="AX216" s="13" t="s">
        <v>76</v>
      </c>
      <c r="AY216" s="239" t="s">
        <v>211</v>
      </c>
    </row>
    <row r="217" spans="2:65" s="15" customFormat="1" ht="13.5">
      <c r="B217" s="251"/>
      <c r="C217" s="252"/>
      <c r="D217" s="262" t="s">
        <v>219</v>
      </c>
      <c r="E217" s="263" t="s">
        <v>21</v>
      </c>
      <c r="F217" s="264" t="s">
        <v>226</v>
      </c>
      <c r="G217" s="252"/>
      <c r="H217" s="265">
        <v>2.6890000000000001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AT217" s="261" t="s">
        <v>219</v>
      </c>
      <c r="AU217" s="261" t="s">
        <v>85</v>
      </c>
      <c r="AV217" s="15" t="s">
        <v>100</v>
      </c>
      <c r="AW217" s="15" t="s">
        <v>39</v>
      </c>
      <c r="AX217" s="15" t="s">
        <v>83</v>
      </c>
      <c r="AY217" s="261" t="s">
        <v>211</v>
      </c>
    </row>
    <row r="218" spans="2:65" s="1" customFormat="1" ht="22.5" customHeight="1">
      <c r="B218" s="42"/>
      <c r="C218" s="268" t="s">
        <v>383</v>
      </c>
      <c r="D218" s="268" t="s">
        <v>429</v>
      </c>
      <c r="E218" s="269" t="s">
        <v>3027</v>
      </c>
      <c r="F218" s="270" t="s">
        <v>3028</v>
      </c>
      <c r="G218" s="271" t="s">
        <v>245</v>
      </c>
      <c r="H218" s="272">
        <v>1.6E-2</v>
      </c>
      <c r="I218" s="273"/>
      <c r="J218" s="274">
        <f>ROUND(I218*H218,2)</f>
        <v>0</v>
      </c>
      <c r="K218" s="270" t="s">
        <v>217</v>
      </c>
      <c r="L218" s="275"/>
      <c r="M218" s="276" t="s">
        <v>21</v>
      </c>
      <c r="N218" s="277" t="s">
        <v>47</v>
      </c>
      <c r="O218" s="43"/>
      <c r="P218" s="214">
        <f>O218*H218</f>
        <v>0</v>
      </c>
      <c r="Q218" s="214">
        <v>1</v>
      </c>
      <c r="R218" s="214">
        <f>Q218*H218</f>
        <v>1.6E-2</v>
      </c>
      <c r="S218" s="214">
        <v>0</v>
      </c>
      <c r="T218" s="215">
        <f>S218*H218</f>
        <v>0</v>
      </c>
      <c r="AR218" s="25" t="s">
        <v>261</v>
      </c>
      <c r="AT218" s="25" t="s">
        <v>429</v>
      </c>
      <c r="AU218" s="25" t="s">
        <v>85</v>
      </c>
      <c r="AY218" s="25" t="s">
        <v>211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83</v>
      </c>
      <c r="BK218" s="216">
        <f>ROUND(I218*H218,2)</f>
        <v>0</v>
      </c>
      <c r="BL218" s="25" t="s">
        <v>100</v>
      </c>
      <c r="BM218" s="25" t="s">
        <v>3029</v>
      </c>
    </row>
    <row r="219" spans="2:65" s="1" customFormat="1" ht="27">
      <c r="B219" s="42"/>
      <c r="C219" s="64"/>
      <c r="D219" s="219" t="s">
        <v>433</v>
      </c>
      <c r="E219" s="64"/>
      <c r="F219" s="278" t="s">
        <v>3030</v>
      </c>
      <c r="G219" s="64"/>
      <c r="H219" s="64"/>
      <c r="I219" s="173"/>
      <c r="J219" s="64"/>
      <c r="K219" s="64"/>
      <c r="L219" s="62"/>
      <c r="M219" s="279"/>
      <c r="N219" s="43"/>
      <c r="O219" s="43"/>
      <c r="P219" s="43"/>
      <c r="Q219" s="43"/>
      <c r="R219" s="43"/>
      <c r="S219" s="43"/>
      <c r="T219" s="79"/>
      <c r="AT219" s="25" t="s">
        <v>433</v>
      </c>
      <c r="AU219" s="25" t="s">
        <v>85</v>
      </c>
    </row>
    <row r="220" spans="2:65" s="12" customFormat="1" ht="13.5">
      <c r="B220" s="217"/>
      <c r="C220" s="218"/>
      <c r="D220" s="219" t="s">
        <v>219</v>
      </c>
      <c r="E220" s="220" t="s">
        <v>21</v>
      </c>
      <c r="F220" s="221" t="s">
        <v>3009</v>
      </c>
      <c r="G220" s="218"/>
      <c r="H220" s="222" t="s">
        <v>21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219</v>
      </c>
      <c r="AU220" s="228" t="s">
        <v>85</v>
      </c>
      <c r="AV220" s="12" t="s">
        <v>83</v>
      </c>
      <c r="AW220" s="12" t="s">
        <v>39</v>
      </c>
      <c r="AX220" s="12" t="s">
        <v>76</v>
      </c>
      <c r="AY220" s="228" t="s">
        <v>211</v>
      </c>
    </row>
    <row r="221" spans="2:65" s="13" customFormat="1" ht="13.5">
      <c r="B221" s="229"/>
      <c r="C221" s="230"/>
      <c r="D221" s="219" t="s">
        <v>219</v>
      </c>
      <c r="E221" s="231" t="s">
        <v>21</v>
      </c>
      <c r="F221" s="232" t="s">
        <v>3031</v>
      </c>
      <c r="G221" s="230"/>
      <c r="H221" s="233">
        <v>1.6E-2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219</v>
      </c>
      <c r="AU221" s="239" t="s">
        <v>85</v>
      </c>
      <c r="AV221" s="13" t="s">
        <v>85</v>
      </c>
      <c r="AW221" s="13" t="s">
        <v>39</v>
      </c>
      <c r="AX221" s="13" t="s">
        <v>76</v>
      </c>
      <c r="AY221" s="239" t="s">
        <v>211</v>
      </c>
    </row>
    <row r="222" spans="2:65" s="15" customFormat="1" ht="13.5">
      <c r="B222" s="251"/>
      <c r="C222" s="252"/>
      <c r="D222" s="262" t="s">
        <v>219</v>
      </c>
      <c r="E222" s="263" t="s">
        <v>21</v>
      </c>
      <c r="F222" s="264" t="s">
        <v>226</v>
      </c>
      <c r="G222" s="252"/>
      <c r="H222" s="265">
        <v>1.6E-2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AT222" s="261" t="s">
        <v>219</v>
      </c>
      <c r="AU222" s="261" t="s">
        <v>85</v>
      </c>
      <c r="AV222" s="15" t="s">
        <v>100</v>
      </c>
      <c r="AW222" s="15" t="s">
        <v>39</v>
      </c>
      <c r="AX222" s="15" t="s">
        <v>83</v>
      </c>
      <c r="AY222" s="261" t="s">
        <v>211</v>
      </c>
    </row>
    <row r="223" spans="2:65" s="1" customFormat="1" ht="22.5" customHeight="1">
      <c r="B223" s="42"/>
      <c r="C223" s="268" t="s">
        <v>387</v>
      </c>
      <c r="D223" s="268" t="s">
        <v>429</v>
      </c>
      <c r="E223" s="269" t="s">
        <v>3032</v>
      </c>
      <c r="F223" s="270" t="s">
        <v>3033</v>
      </c>
      <c r="G223" s="271" t="s">
        <v>245</v>
      </c>
      <c r="H223" s="272">
        <v>2.4E-2</v>
      </c>
      <c r="I223" s="273"/>
      <c r="J223" s="274">
        <f>ROUND(I223*H223,2)</f>
        <v>0</v>
      </c>
      <c r="K223" s="270" t="s">
        <v>217</v>
      </c>
      <c r="L223" s="275"/>
      <c r="M223" s="276" t="s">
        <v>21</v>
      </c>
      <c r="N223" s="277" t="s">
        <v>47</v>
      </c>
      <c r="O223" s="43"/>
      <c r="P223" s="214">
        <f>O223*H223</f>
        <v>0</v>
      </c>
      <c r="Q223" s="214">
        <v>1</v>
      </c>
      <c r="R223" s="214">
        <f>Q223*H223</f>
        <v>2.4E-2</v>
      </c>
      <c r="S223" s="214">
        <v>0</v>
      </c>
      <c r="T223" s="215">
        <f>S223*H223</f>
        <v>0</v>
      </c>
      <c r="AR223" s="25" t="s">
        <v>261</v>
      </c>
      <c r="AT223" s="25" t="s">
        <v>429</v>
      </c>
      <c r="AU223" s="25" t="s">
        <v>85</v>
      </c>
      <c r="AY223" s="25" t="s">
        <v>211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83</v>
      </c>
      <c r="BK223" s="216">
        <f>ROUND(I223*H223,2)</f>
        <v>0</v>
      </c>
      <c r="BL223" s="25" t="s">
        <v>100</v>
      </c>
      <c r="BM223" s="25" t="s">
        <v>3034</v>
      </c>
    </row>
    <row r="224" spans="2:65" s="1" customFormat="1" ht="27">
      <c r="B224" s="42"/>
      <c r="C224" s="64"/>
      <c r="D224" s="219" t="s">
        <v>433</v>
      </c>
      <c r="E224" s="64"/>
      <c r="F224" s="278" t="s">
        <v>3035</v>
      </c>
      <c r="G224" s="64"/>
      <c r="H224" s="64"/>
      <c r="I224" s="173"/>
      <c r="J224" s="64"/>
      <c r="K224" s="64"/>
      <c r="L224" s="62"/>
      <c r="M224" s="279"/>
      <c r="N224" s="43"/>
      <c r="O224" s="43"/>
      <c r="P224" s="43"/>
      <c r="Q224" s="43"/>
      <c r="R224" s="43"/>
      <c r="S224" s="43"/>
      <c r="T224" s="79"/>
      <c r="AT224" s="25" t="s">
        <v>433</v>
      </c>
      <c r="AU224" s="25" t="s">
        <v>85</v>
      </c>
    </row>
    <row r="225" spans="2:65" s="12" customFormat="1" ht="13.5">
      <c r="B225" s="217"/>
      <c r="C225" s="218"/>
      <c r="D225" s="219" t="s">
        <v>219</v>
      </c>
      <c r="E225" s="220" t="s">
        <v>21</v>
      </c>
      <c r="F225" s="221" t="s">
        <v>3000</v>
      </c>
      <c r="G225" s="218"/>
      <c r="H225" s="222" t="s">
        <v>21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219</v>
      </c>
      <c r="AU225" s="228" t="s">
        <v>85</v>
      </c>
      <c r="AV225" s="12" t="s">
        <v>83</v>
      </c>
      <c r="AW225" s="12" t="s">
        <v>39</v>
      </c>
      <c r="AX225" s="12" t="s">
        <v>76</v>
      </c>
      <c r="AY225" s="228" t="s">
        <v>211</v>
      </c>
    </row>
    <row r="226" spans="2:65" s="13" customFormat="1" ht="13.5">
      <c r="B226" s="229"/>
      <c r="C226" s="230"/>
      <c r="D226" s="219" t="s">
        <v>219</v>
      </c>
      <c r="E226" s="231" t="s">
        <v>21</v>
      </c>
      <c r="F226" s="232" t="s">
        <v>3036</v>
      </c>
      <c r="G226" s="230"/>
      <c r="H226" s="233">
        <v>2.4E-2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219</v>
      </c>
      <c r="AU226" s="239" t="s">
        <v>85</v>
      </c>
      <c r="AV226" s="13" t="s">
        <v>85</v>
      </c>
      <c r="AW226" s="13" t="s">
        <v>39</v>
      </c>
      <c r="AX226" s="13" t="s">
        <v>76</v>
      </c>
      <c r="AY226" s="239" t="s">
        <v>211</v>
      </c>
    </row>
    <row r="227" spans="2:65" s="15" customFormat="1" ht="13.5">
      <c r="B227" s="251"/>
      <c r="C227" s="252"/>
      <c r="D227" s="262" t="s">
        <v>219</v>
      </c>
      <c r="E227" s="263" t="s">
        <v>21</v>
      </c>
      <c r="F227" s="264" t="s">
        <v>226</v>
      </c>
      <c r="G227" s="252"/>
      <c r="H227" s="265">
        <v>2.4E-2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AT227" s="261" t="s">
        <v>219</v>
      </c>
      <c r="AU227" s="261" t="s">
        <v>85</v>
      </c>
      <c r="AV227" s="15" t="s">
        <v>100</v>
      </c>
      <c r="AW227" s="15" t="s">
        <v>39</v>
      </c>
      <c r="AX227" s="15" t="s">
        <v>83</v>
      </c>
      <c r="AY227" s="261" t="s">
        <v>211</v>
      </c>
    </row>
    <row r="228" spans="2:65" s="1" customFormat="1" ht="22.5" customHeight="1">
      <c r="B228" s="42"/>
      <c r="C228" s="268" t="s">
        <v>382</v>
      </c>
      <c r="D228" s="268" t="s">
        <v>429</v>
      </c>
      <c r="E228" s="269" t="s">
        <v>3037</v>
      </c>
      <c r="F228" s="270" t="s">
        <v>3038</v>
      </c>
      <c r="G228" s="271" t="s">
        <v>245</v>
      </c>
      <c r="H228" s="272">
        <v>0.19900000000000001</v>
      </c>
      <c r="I228" s="273"/>
      <c r="J228" s="274">
        <f>ROUND(I228*H228,2)</f>
        <v>0</v>
      </c>
      <c r="K228" s="270" t="s">
        <v>21</v>
      </c>
      <c r="L228" s="275"/>
      <c r="M228" s="276" t="s">
        <v>21</v>
      </c>
      <c r="N228" s="277" t="s">
        <v>47</v>
      </c>
      <c r="O228" s="43"/>
      <c r="P228" s="214">
        <f>O228*H228</f>
        <v>0</v>
      </c>
      <c r="Q228" s="214">
        <v>1</v>
      </c>
      <c r="R228" s="214">
        <f>Q228*H228</f>
        <v>0.19900000000000001</v>
      </c>
      <c r="S228" s="214">
        <v>0</v>
      </c>
      <c r="T228" s="215">
        <f>S228*H228</f>
        <v>0</v>
      </c>
      <c r="AR228" s="25" t="s">
        <v>261</v>
      </c>
      <c r="AT228" s="25" t="s">
        <v>429</v>
      </c>
      <c r="AU228" s="25" t="s">
        <v>85</v>
      </c>
      <c r="AY228" s="25" t="s">
        <v>211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25" t="s">
        <v>83</v>
      </c>
      <c r="BK228" s="216">
        <f>ROUND(I228*H228,2)</f>
        <v>0</v>
      </c>
      <c r="BL228" s="25" t="s">
        <v>100</v>
      </c>
      <c r="BM228" s="25" t="s">
        <v>3039</v>
      </c>
    </row>
    <row r="229" spans="2:65" s="1" customFormat="1" ht="27">
      <c r="B229" s="42"/>
      <c r="C229" s="64"/>
      <c r="D229" s="219" t="s">
        <v>433</v>
      </c>
      <c r="E229" s="64"/>
      <c r="F229" s="278" t="s">
        <v>3040</v>
      </c>
      <c r="G229" s="64"/>
      <c r="H229" s="64"/>
      <c r="I229" s="173"/>
      <c r="J229" s="64"/>
      <c r="K229" s="64"/>
      <c r="L229" s="62"/>
      <c r="M229" s="279"/>
      <c r="N229" s="43"/>
      <c r="O229" s="43"/>
      <c r="P229" s="43"/>
      <c r="Q229" s="43"/>
      <c r="R229" s="43"/>
      <c r="S229" s="43"/>
      <c r="T229" s="79"/>
      <c r="AT229" s="25" t="s">
        <v>433</v>
      </c>
      <c r="AU229" s="25" t="s">
        <v>85</v>
      </c>
    </row>
    <row r="230" spans="2:65" s="12" customFormat="1" ht="13.5">
      <c r="B230" s="217"/>
      <c r="C230" s="218"/>
      <c r="D230" s="219" t="s">
        <v>219</v>
      </c>
      <c r="E230" s="220" t="s">
        <v>21</v>
      </c>
      <c r="F230" s="221" t="s">
        <v>3000</v>
      </c>
      <c r="G230" s="218"/>
      <c r="H230" s="222" t="s">
        <v>21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219</v>
      </c>
      <c r="AU230" s="228" t="s">
        <v>85</v>
      </c>
      <c r="AV230" s="12" t="s">
        <v>83</v>
      </c>
      <c r="AW230" s="12" t="s">
        <v>39</v>
      </c>
      <c r="AX230" s="12" t="s">
        <v>76</v>
      </c>
      <c r="AY230" s="228" t="s">
        <v>211</v>
      </c>
    </row>
    <row r="231" spans="2:65" s="13" customFormat="1" ht="13.5">
      <c r="B231" s="229"/>
      <c r="C231" s="230"/>
      <c r="D231" s="219" t="s">
        <v>219</v>
      </c>
      <c r="E231" s="231" t="s">
        <v>21</v>
      </c>
      <c r="F231" s="232" t="s">
        <v>3041</v>
      </c>
      <c r="G231" s="230"/>
      <c r="H231" s="233">
        <v>0.19900000000000001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219</v>
      </c>
      <c r="AU231" s="239" t="s">
        <v>85</v>
      </c>
      <c r="AV231" s="13" t="s">
        <v>85</v>
      </c>
      <c r="AW231" s="13" t="s">
        <v>39</v>
      </c>
      <c r="AX231" s="13" t="s">
        <v>76</v>
      </c>
      <c r="AY231" s="239" t="s">
        <v>211</v>
      </c>
    </row>
    <row r="232" spans="2:65" s="15" customFormat="1" ht="13.5">
      <c r="B232" s="251"/>
      <c r="C232" s="252"/>
      <c r="D232" s="262" t="s">
        <v>219</v>
      </c>
      <c r="E232" s="263" t="s">
        <v>21</v>
      </c>
      <c r="F232" s="264" t="s">
        <v>226</v>
      </c>
      <c r="G232" s="252"/>
      <c r="H232" s="265">
        <v>0.19900000000000001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AT232" s="261" t="s">
        <v>219</v>
      </c>
      <c r="AU232" s="261" t="s">
        <v>85</v>
      </c>
      <c r="AV232" s="15" t="s">
        <v>100</v>
      </c>
      <c r="AW232" s="15" t="s">
        <v>39</v>
      </c>
      <c r="AX232" s="15" t="s">
        <v>83</v>
      </c>
      <c r="AY232" s="261" t="s">
        <v>211</v>
      </c>
    </row>
    <row r="233" spans="2:65" s="1" customFormat="1" ht="22.5" customHeight="1">
      <c r="B233" s="42"/>
      <c r="C233" s="268" t="s">
        <v>395</v>
      </c>
      <c r="D233" s="268" t="s">
        <v>429</v>
      </c>
      <c r="E233" s="269" t="s">
        <v>3042</v>
      </c>
      <c r="F233" s="270" t="s">
        <v>3043</v>
      </c>
      <c r="G233" s="271" t="s">
        <v>245</v>
      </c>
      <c r="H233" s="272">
        <v>1.679</v>
      </c>
      <c r="I233" s="273"/>
      <c r="J233" s="274">
        <f>ROUND(I233*H233,2)</f>
        <v>0</v>
      </c>
      <c r="K233" s="270" t="s">
        <v>217</v>
      </c>
      <c r="L233" s="275"/>
      <c r="M233" s="276" t="s">
        <v>21</v>
      </c>
      <c r="N233" s="277" t="s">
        <v>47</v>
      </c>
      <c r="O233" s="43"/>
      <c r="P233" s="214">
        <f>O233*H233</f>
        <v>0</v>
      </c>
      <c r="Q233" s="214">
        <v>1</v>
      </c>
      <c r="R233" s="214">
        <f>Q233*H233</f>
        <v>1.679</v>
      </c>
      <c r="S233" s="214">
        <v>0</v>
      </c>
      <c r="T233" s="215">
        <f>S233*H233</f>
        <v>0</v>
      </c>
      <c r="AR233" s="25" t="s">
        <v>261</v>
      </c>
      <c r="AT233" s="25" t="s">
        <v>429</v>
      </c>
      <c r="AU233" s="25" t="s">
        <v>85</v>
      </c>
      <c r="AY233" s="25" t="s">
        <v>211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25" t="s">
        <v>83</v>
      </c>
      <c r="BK233" s="216">
        <f>ROUND(I233*H233,2)</f>
        <v>0</v>
      </c>
      <c r="BL233" s="25" t="s">
        <v>100</v>
      </c>
      <c r="BM233" s="25" t="s">
        <v>3044</v>
      </c>
    </row>
    <row r="234" spans="2:65" s="1" customFormat="1" ht="27">
      <c r="B234" s="42"/>
      <c r="C234" s="64"/>
      <c r="D234" s="219" t="s">
        <v>433</v>
      </c>
      <c r="E234" s="64"/>
      <c r="F234" s="278" t="s">
        <v>3045</v>
      </c>
      <c r="G234" s="64"/>
      <c r="H234" s="64"/>
      <c r="I234" s="173"/>
      <c r="J234" s="64"/>
      <c r="K234" s="64"/>
      <c r="L234" s="62"/>
      <c r="M234" s="279"/>
      <c r="N234" s="43"/>
      <c r="O234" s="43"/>
      <c r="P234" s="43"/>
      <c r="Q234" s="43"/>
      <c r="R234" s="43"/>
      <c r="S234" s="43"/>
      <c r="T234" s="79"/>
      <c r="AT234" s="25" t="s">
        <v>433</v>
      </c>
      <c r="AU234" s="25" t="s">
        <v>85</v>
      </c>
    </row>
    <row r="235" spans="2:65" s="12" customFormat="1" ht="13.5">
      <c r="B235" s="217"/>
      <c r="C235" s="218"/>
      <c r="D235" s="219" t="s">
        <v>219</v>
      </c>
      <c r="E235" s="220" t="s">
        <v>21</v>
      </c>
      <c r="F235" s="221" t="s">
        <v>3009</v>
      </c>
      <c r="G235" s="218"/>
      <c r="H235" s="222" t="s">
        <v>21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219</v>
      </c>
      <c r="AU235" s="228" t="s">
        <v>85</v>
      </c>
      <c r="AV235" s="12" t="s">
        <v>83</v>
      </c>
      <c r="AW235" s="12" t="s">
        <v>39</v>
      </c>
      <c r="AX235" s="12" t="s">
        <v>76</v>
      </c>
      <c r="AY235" s="228" t="s">
        <v>211</v>
      </c>
    </row>
    <row r="236" spans="2:65" s="13" customFormat="1" ht="13.5">
      <c r="B236" s="229"/>
      <c r="C236" s="230"/>
      <c r="D236" s="219" t="s">
        <v>219</v>
      </c>
      <c r="E236" s="231" t="s">
        <v>21</v>
      </c>
      <c r="F236" s="232" t="s">
        <v>3046</v>
      </c>
      <c r="G236" s="230"/>
      <c r="H236" s="233">
        <v>0.39100000000000001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219</v>
      </c>
      <c r="AU236" s="239" t="s">
        <v>85</v>
      </c>
      <c r="AV236" s="13" t="s">
        <v>85</v>
      </c>
      <c r="AW236" s="13" t="s">
        <v>39</v>
      </c>
      <c r="AX236" s="13" t="s">
        <v>76</v>
      </c>
      <c r="AY236" s="239" t="s">
        <v>211</v>
      </c>
    </row>
    <row r="237" spans="2:65" s="13" customFormat="1" ht="13.5">
      <c r="B237" s="229"/>
      <c r="C237" s="230"/>
      <c r="D237" s="219" t="s">
        <v>219</v>
      </c>
      <c r="E237" s="231" t="s">
        <v>21</v>
      </c>
      <c r="F237" s="232" t="s">
        <v>3047</v>
      </c>
      <c r="G237" s="230"/>
      <c r="H237" s="233">
        <v>1.288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219</v>
      </c>
      <c r="AU237" s="239" t="s">
        <v>85</v>
      </c>
      <c r="AV237" s="13" t="s">
        <v>85</v>
      </c>
      <c r="AW237" s="13" t="s">
        <v>39</v>
      </c>
      <c r="AX237" s="13" t="s">
        <v>76</v>
      </c>
      <c r="AY237" s="239" t="s">
        <v>211</v>
      </c>
    </row>
    <row r="238" spans="2:65" s="15" customFormat="1" ht="13.5">
      <c r="B238" s="251"/>
      <c r="C238" s="252"/>
      <c r="D238" s="219" t="s">
        <v>219</v>
      </c>
      <c r="E238" s="253" t="s">
        <v>21</v>
      </c>
      <c r="F238" s="254" t="s">
        <v>226</v>
      </c>
      <c r="G238" s="252"/>
      <c r="H238" s="255">
        <v>1.679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AT238" s="261" t="s">
        <v>219</v>
      </c>
      <c r="AU238" s="261" t="s">
        <v>85</v>
      </c>
      <c r="AV238" s="15" t="s">
        <v>100</v>
      </c>
      <c r="AW238" s="15" t="s">
        <v>39</v>
      </c>
      <c r="AX238" s="15" t="s">
        <v>83</v>
      </c>
      <c r="AY238" s="261" t="s">
        <v>211</v>
      </c>
    </row>
    <row r="239" spans="2:65" s="11" customFormat="1" ht="29.85" customHeight="1">
      <c r="B239" s="188"/>
      <c r="C239" s="189"/>
      <c r="D239" s="202" t="s">
        <v>75</v>
      </c>
      <c r="E239" s="203" t="s">
        <v>100</v>
      </c>
      <c r="F239" s="203" t="s">
        <v>989</v>
      </c>
      <c r="G239" s="189"/>
      <c r="H239" s="189"/>
      <c r="I239" s="192"/>
      <c r="J239" s="204">
        <f>BK239</f>
        <v>0</v>
      </c>
      <c r="K239" s="189"/>
      <c r="L239" s="194"/>
      <c r="M239" s="195"/>
      <c r="N239" s="196"/>
      <c r="O239" s="196"/>
      <c r="P239" s="197">
        <f>SUM(P240:P244)</f>
        <v>0</v>
      </c>
      <c r="Q239" s="196"/>
      <c r="R239" s="197">
        <f>SUM(R240:R244)</f>
        <v>0</v>
      </c>
      <c r="S239" s="196"/>
      <c r="T239" s="198">
        <f>SUM(T240:T244)</f>
        <v>0</v>
      </c>
      <c r="AR239" s="199" t="s">
        <v>83</v>
      </c>
      <c r="AT239" s="200" t="s">
        <v>75</v>
      </c>
      <c r="AU239" s="200" t="s">
        <v>83</v>
      </c>
      <c r="AY239" s="199" t="s">
        <v>211</v>
      </c>
      <c r="BK239" s="201">
        <f>SUM(BK240:BK244)</f>
        <v>0</v>
      </c>
    </row>
    <row r="240" spans="2:65" s="1" customFormat="1" ht="22.5" customHeight="1">
      <c r="B240" s="42"/>
      <c r="C240" s="205" t="s">
        <v>401</v>
      </c>
      <c r="D240" s="205" t="s">
        <v>213</v>
      </c>
      <c r="E240" s="206" t="s">
        <v>3048</v>
      </c>
      <c r="F240" s="207" t="s">
        <v>3049</v>
      </c>
      <c r="G240" s="208" t="s">
        <v>216</v>
      </c>
      <c r="H240" s="209">
        <v>0.13800000000000001</v>
      </c>
      <c r="I240" s="210"/>
      <c r="J240" s="211">
        <f>ROUND(I240*H240,2)</f>
        <v>0</v>
      </c>
      <c r="K240" s="207" t="s">
        <v>217</v>
      </c>
      <c r="L240" s="62"/>
      <c r="M240" s="212" t="s">
        <v>21</v>
      </c>
      <c r="N240" s="213" t="s">
        <v>47</v>
      </c>
      <c r="O240" s="43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25" t="s">
        <v>100</v>
      </c>
      <c r="AT240" s="25" t="s">
        <v>213</v>
      </c>
      <c r="AU240" s="25" t="s">
        <v>85</v>
      </c>
      <c r="AY240" s="25" t="s">
        <v>211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83</v>
      </c>
      <c r="BK240" s="216">
        <f>ROUND(I240*H240,2)</f>
        <v>0</v>
      </c>
      <c r="BL240" s="25" t="s">
        <v>100</v>
      </c>
      <c r="BM240" s="25" t="s">
        <v>3050</v>
      </c>
    </row>
    <row r="241" spans="2:65" s="12" customFormat="1" ht="13.5">
      <c r="B241" s="217"/>
      <c r="C241" s="218"/>
      <c r="D241" s="219" t="s">
        <v>219</v>
      </c>
      <c r="E241" s="220" t="s">
        <v>21</v>
      </c>
      <c r="F241" s="221" t="s">
        <v>2926</v>
      </c>
      <c r="G241" s="218"/>
      <c r="H241" s="222" t="s">
        <v>21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219</v>
      </c>
      <c r="AU241" s="228" t="s">
        <v>85</v>
      </c>
      <c r="AV241" s="12" t="s">
        <v>83</v>
      </c>
      <c r="AW241" s="12" t="s">
        <v>39</v>
      </c>
      <c r="AX241" s="12" t="s">
        <v>76</v>
      </c>
      <c r="AY241" s="228" t="s">
        <v>211</v>
      </c>
    </row>
    <row r="242" spans="2:65" s="13" customFormat="1" ht="13.5">
      <c r="B242" s="229"/>
      <c r="C242" s="230"/>
      <c r="D242" s="219" t="s">
        <v>219</v>
      </c>
      <c r="E242" s="231" t="s">
        <v>21</v>
      </c>
      <c r="F242" s="232" t="s">
        <v>3051</v>
      </c>
      <c r="G242" s="230"/>
      <c r="H242" s="233">
        <v>7.8E-2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219</v>
      </c>
      <c r="AU242" s="239" t="s">
        <v>85</v>
      </c>
      <c r="AV242" s="13" t="s">
        <v>85</v>
      </c>
      <c r="AW242" s="13" t="s">
        <v>39</v>
      </c>
      <c r="AX242" s="13" t="s">
        <v>76</v>
      </c>
      <c r="AY242" s="239" t="s">
        <v>211</v>
      </c>
    </row>
    <row r="243" spans="2:65" s="13" customFormat="1" ht="13.5">
      <c r="B243" s="229"/>
      <c r="C243" s="230"/>
      <c r="D243" s="219" t="s">
        <v>219</v>
      </c>
      <c r="E243" s="231" t="s">
        <v>21</v>
      </c>
      <c r="F243" s="232" t="s">
        <v>3052</v>
      </c>
      <c r="G243" s="230"/>
      <c r="H243" s="233">
        <v>0.06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219</v>
      </c>
      <c r="AU243" s="239" t="s">
        <v>85</v>
      </c>
      <c r="AV243" s="13" t="s">
        <v>85</v>
      </c>
      <c r="AW243" s="13" t="s">
        <v>39</v>
      </c>
      <c r="AX243" s="13" t="s">
        <v>76</v>
      </c>
      <c r="AY243" s="239" t="s">
        <v>211</v>
      </c>
    </row>
    <row r="244" spans="2:65" s="15" customFormat="1" ht="13.5">
      <c r="B244" s="251"/>
      <c r="C244" s="252"/>
      <c r="D244" s="219" t="s">
        <v>219</v>
      </c>
      <c r="E244" s="253" t="s">
        <v>21</v>
      </c>
      <c r="F244" s="254" t="s">
        <v>226</v>
      </c>
      <c r="G244" s="252"/>
      <c r="H244" s="255">
        <v>0.13800000000000001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AT244" s="261" t="s">
        <v>219</v>
      </c>
      <c r="AU244" s="261" t="s">
        <v>85</v>
      </c>
      <c r="AV244" s="15" t="s">
        <v>100</v>
      </c>
      <c r="AW244" s="15" t="s">
        <v>39</v>
      </c>
      <c r="AX244" s="15" t="s">
        <v>83</v>
      </c>
      <c r="AY244" s="261" t="s">
        <v>211</v>
      </c>
    </row>
    <row r="245" spans="2:65" s="11" customFormat="1" ht="29.85" customHeight="1">
      <c r="B245" s="188"/>
      <c r="C245" s="189"/>
      <c r="D245" s="202" t="s">
        <v>75</v>
      </c>
      <c r="E245" s="203" t="s">
        <v>242</v>
      </c>
      <c r="F245" s="203" t="s">
        <v>249</v>
      </c>
      <c r="G245" s="189"/>
      <c r="H245" s="189"/>
      <c r="I245" s="192"/>
      <c r="J245" s="204">
        <f>BK245</f>
        <v>0</v>
      </c>
      <c r="K245" s="189"/>
      <c r="L245" s="194"/>
      <c r="M245" s="195"/>
      <c r="N245" s="196"/>
      <c r="O245" s="196"/>
      <c r="P245" s="197">
        <f>SUM(P246:P259)</f>
        <v>0</v>
      </c>
      <c r="Q245" s="196"/>
      <c r="R245" s="197">
        <f>SUM(R246:R259)</f>
        <v>7.787515</v>
      </c>
      <c r="S245" s="196"/>
      <c r="T245" s="198">
        <f>SUM(T246:T259)</f>
        <v>0</v>
      </c>
      <c r="AR245" s="199" t="s">
        <v>83</v>
      </c>
      <c r="AT245" s="200" t="s">
        <v>75</v>
      </c>
      <c r="AU245" s="200" t="s">
        <v>83</v>
      </c>
      <c r="AY245" s="199" t="s">
        <v>211</v>
      </c>
      <c r="BK245" s="201">
        <f>SUM(BK246:BK259)</f>
        <v>0</v>
      </c>
    </row>
    <row r="246" spans="2:65" s="1" customFormat="1" ht="31.5" customHeight="1">
      <c r="B246" s="42"/>
      <c r="C246" s="205" t="s">
        <v>405</v>
      </c>
      <c r="D246" s="205" t="s">
        <v>213</v>
      </c>
      <c r="E246" s="206" t="s">
        <v>3053</v>
      </c>
      <c r="F246" s="207" t="s">
        <v>3054</v>
      </c>
      <c r="G246" s="208" t="s">
        <v>235</v>
      </c>
      <c r="H246" s="209">
        <v>14.5</v>
      </c>
      <c r="I246" s="210"/>
      <c r="J246" s="211">
        <f>ROUND(I246*H246,2)</f>
        <v>0</v>
      </c>
      <c r="K246" s="207" t="s">
        <v>217</v>
      </c>
      <c r="L246" s="62"/>
      <c r="M246" s="212" t="s">
        <v>21</v>
      </c>
      <c r="N246" s="213" t="s">
        <v>47</v>
      </c>
      <c r="O246" s="43"/>
      <c r="P246" s="214">
        <f>O246*H246</f>
        <v>0</v>
      </c>
      <c r="Q246" s="214">
        <v>0.18906999999999999</v>
      </c>
      <c r="R246" s="214">
        <f>Q246*H246</f>
        <v>2.7415149999999997</v>
      </c>
      <c r="S246" s="214">
        <v>0</v>
      </c>
      <c r="T246" s="215">
        <f>S246*H246</f>
        <v>0</v>
      </c>
      <c r="AR246" s="25" t="s">
        <v>100</v>
      </c>
      <c r="AT246" s="25" t="s">
        <v>213</v>
      </c>
      <c r="AU246" s="25" t="s">
        <v>85</v>
      </c>
      <c r="AY246" s="25" t="s">
        <v>211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83</v>
      </c>
      <c r="BK246" s="216">
        <f>ROUND(I246*H246,2)</f>
        <v>0</v>
      </c>
      <c r="BL246" s="25" t="s">
        <v>100</v>
      </c>
      <c r="BM246" s="25" t="s">
        <v>3055</v>
      </c>
    </row>
    <row r="247" spans="2:65" s="12" customFormat="1" ht="13.5">
      <c r="B247" s="217"/>
      <c r="C247" s="218"/>
      <c r="D247" s="219" t="s">
        <v>219</v>
      </c>
      <c r="E247" s="220" t="s">
        <v>21</v>
      </c>
      <c r="F247" s="221" t="s">
        <v>2926</v>
      </c>
      <c r="G247" s="218"/>
      <c r="H247" s="222" t="s">
        <v>21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219</v>
      </c>
      <c r="AU247" s="228" t="s">
        <v>85</v>
      </c>
      <c r="AV247" s="12" t="s">
        <v>83</v>
      </c>
      <c r="AW247" s="12" t="s">
        <v>39</v>
      </c>
      <c r="AX247" s="12" t="s">
        <v>76</v>
      </c>
      <c r="AY247" s="228" t="s">
        <v>211</v>
      </c>
    </row>
    <row r="248" spans="2:65" s="13" customFormat="1" ht="13.5">
      <c r="B248" s="229"/>
      <c r="C248" s="230"/>
      <c r="D248" s="219" t="s">
        <v>219</v>
      </c>
      <c r="E248" s="231" t="s">
        <v>21</v>
      </c>
      <c r="F248" s="232" t="s">
        <v>2927</v>
      </c>
      <c r="G248" s="230"/>
      <c r="H248" s="233">
        <v>0.78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219</v>
      </c>
      <c r="AU248" s="239" t="s">
        <v>85</v>
      </c>
      <c r="AV248" s="13" t="s">
        <v>85</v>
      </c>
      <c r="AW248" s="13" t="s">
        <v>39</v>
      </c>
      <c r="AX248" s="13" t="s">
        <v>76</v>
      </c>
      <c r="AY248" s="239" t="s">
        <v>211</v>
      </c>
    </row>
    <row r="249" spans="2:65" s="13" customFormat="1" ht="13.5">
      <c r="B249" s="229"/>
      <c r="C249" s="230"/>
      <c r="D249" s="219" t="s">
        <v>219</v>
      </c>
      <c r="E249" s="231" t="s">
        <v>21</v>
      </c>
      <c r="F249" s="232" t="s">
        <v>2928</v>
      </c>
      <c r="G249" s="230"/>
      <c r="H249" s="233">
        <v>0.6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219</v>
      </c>
      <c r="AU249" s="239" t="s">
        <v>85</v>
      </c>
      <c r="AV249" s="13" t="s">
        <v>85</v>
      </c>
      <c r="AW249" s="13" t="s">
        <v>39</v>
      </c>
      <c r="AX249" s="13" t="s">
        <v>76</v>
      </c>
      <c r="AY249" s="239" t="s">
        <v>211</v>
      </c>
    </row>
    <row r="250" spans="2:65" s="14" customFormat="1" ht="13.5">
      <c r="B250" s="240"/>
      <c r="C250" s="241"/>
      <c r="D250" s="219" t="s">
        <v>219</v>
      </c>
      <c r="E250" s="242" t="s">
        <v>21</v>
      </c>
      <c r="F250" s="243" t="s">
        <v>222</v>
      </c>
      <c r="G250" s="241"/>
      <c r="H250" s="244">
        <v>1.38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219</v>
      </c>
      <c r="AU250" s="250" t="s">
        <v>85</v>
      </c>
      <c r="AV250" s="14" t="s">
        <v>93</v>
      </c>
      <c r="AW250" s="14" t="s">
        <v>39</v>
      </c>
      <c r="AX250" s="14" t="s">
        <v>76</v>
      </c>
      <c r="AY250" s="250" t="s">
        <v>211</v>
      </c>
    </row>
    <row r="251" spans="2:65" s="12" customFormat="1" ht="13.5">
      <c r="B251" s="217"/>
      <c r="C251" s="218"/>
      <c r="D251" s="219" t="s">
        <v>219</v>
      </c>
      <c r="E251" s="220" t="s">
        <v>21</v>
      </c>
      <c r="F251" s="221" t="s">
        <v>2929</v>
      </c>
      <c r="G251" s="218"/>
      <c r="H251" s="222" t="s">
        <v>21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219</v>
      </c>
      <c r="AU251" s="228" t="s">
        <v>85</v>
      </c>
      <c r="AV251" s="12" t="s">
        <v>83</v>
      </c>
      <c r="AW251" s="12" t="s">
        <v>39</v>
      </c>
      <c r="AX251" s="12" t="s">
        <v>76</v>
      </c>
      <c r="AY251" s="228" t="s">
        <v>211</v>
      </c>
    </row>
    <row r="252" spans="2:65" s="13" customFormat="1" ht="13.5">
      <c r="B252" s="229"/>
      <c r="C252" s="230"/>
      <c r="D252" s="219" t="s">
        <v>219</v>
      </c>
      <c r="E252" s="231" t="s">
        <v>21</v>
      </c>
      <c r="F252" s="232" t="s">
        <v>2930</v>
      </c>
      <c r="G252" s="230"/>
      <c r="H252" s="233">
        <v>2.56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219</v>
      </c>
      <c r="AU252" s="239" t="s">
        <v>85</v>
      </c>
      <c r="AV252" s="13" t="s">
        <v>85</v>
      </c>
      <c r="AW252" s="13" t="s">
        <v>39</v>
      </c>
      <c r="AX252" s="13" t="s">
        <v>76</v>
      </c>
      <c r="AY252" s="239" t="s">
        <v>211</v>
      </c>
    </row>
    <row r="253" spans="2:65" s="14" customFormat="1" ht="13.5">
      <c r="B253" s="240"/>
      <c r="C253" s="241"/>
      <c r="D253" s="219" t="s">
        <v>219</v>
      </c>
      <c r="E253" s="242" t="s">
        <v>21</v>
      </c>
      <c r="F253" s="243" t="s">
        <v>222</v>
      </c>
      <c r="G253" s="241"/>
      <c r="H253" s="244">
        <v>2.56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219</v>
      </c>
      <c r="AU253" s="250" t="s">
        <v>85</v>
      </c>
      <c r="AV253" s="14" t="s">
        <v>93</v>
      </c>
      <c r="AW253" s="14" t="s">
        <v>39</v>
      </c>
      <c r="AX253" s="14" t="s">
        <v>76</v>
      </c>
      <c r="AY253" s="250" t="s">
        <v>211</v>
      </c>
    </row>
    <row r="254" spans="2:65" s="12" customFormat="1" ht="13.5">
      <c r="B254" s="217"/>
      <c r="C254" s="218"/>
      <c r="D254" s="219" t="s">
        <v>219</v>
      </c>
      <c r="E254" s="220" t="s">
        <v>21</v>
      </c>
      <c r="F254" s="221" t="s">
        <v>2931</v>
      </c>
      <c r="G254" s="218"/>
      <c r="H254" s="222" t="s">
        <v>21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219</v>
      </c>
      <c r="AU254" s="228" t="s">
        <v>85</v>
      </c>
      <c r="AV254" s="12" t="s">
        <v>83</v>
      </c>
      <c r="AW254" s="12" t="s">
        <v>39</v>
      </c>
      <c r="AX254" s="12" t="s">
        <v>76</v>
      </c>
      <c r="AY254" s="228" t="s">
        <v>211</v>
      </c>
    </row>
    <row r="255" spans="2:65" s="13" customFormat="1" ht="13.5">
      <c r="B255" s="229"/>
      <c r="C255" s="230"/>
      <c r="D255" s="219" t="s">
        <v>219</v>
      </c>
      <c r="E255" s="231" t="s">
        <v>21</v>
      </c>
      <c r="F255" s="232" t="s">
        <v>2932</v>
      </c>
      <c r="G255" s="230"/>
      <c r="H255" s="233">
        <v>10.56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219</v>
      </c>
      <c r="AU255" s="239" t="s">
        <v>85</v>
      </c>
      <c r="AV255" s="13" t="s">
        <v>85</v>
      </c>
      <c r="AW255" s="13" t="s">
        <v>39</v>
      </c>
      <c r="AX255" s="13" t="s">
        <v>76</v>
      </c>
      <c r="AY255" s="239" t="s">
        <v>211</v>
      </c>
    </row>
    <row r="256" spans="2:65" s="14" customFormat="1" ht="13.5">
      <c r="B256" s="240"/>
      <c r="C256" s="241"/>
      <c r="D256" s="219" t="s">
        <v>219</v>
      </c>
      <c r="E256" s="242" t="s">
        <v>21</v>
      </c>
      <c r="F256" s="243" t="s">
        <v>222</v>
      </c>
      <c r="G256" s="241"/>
      <c r="H256" s="244">
        <v>10.56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219</v>
      </c>
      <c r="AU256" s="250" t="s">
        <v>85</v>
      </c>
      <c r="AV256" s="14" t="s">
        <v>93</v>
      </c>
      <c r="AW256" s="14" t="s">
        <v>39</v>
      </c>
      <c r="AX256" s="14" t="s">
        <v>76</v>
      </c>
      <c r="AY256" s="250" t="s">
        <v>211</v>
      </c>
    </row>
    <row r="257" spans="2:65" s="15" customFormat="1" ht="13.5">
      <c r="B257" s="251"/>
      <c r="C257" s="252"/>
      <c r="D257" s="262" t="s">
        <v>219</v>
      </c>
      <c r="E257" s="263" t="s">
        <v>21</v>
      </c>
      <c r="F257" s="264" t="s">
        <v>226</v>
      </c>
      <c r="G257" s="252"/>
      <c r="H257" s="265">
        <v>14.5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AT257" s="261" t="s">
        <v>219</v>
      </c>
      <c r="AU257" s="261" t="s">
        <v>85</v>
      </c>
      <c r="AV257" s="15" t="s">
        <v>100</v>
      </c>
      <c r="AW257" s="15" t="s">
        <v>39</v>
      </c>
      <c r="AX257" s="15" t="s">
        <v>83</v>
      </c>
      <c r="AY257" s="261" t="s">
        <v>211</v>
      </c>
    </row>
    <row r="258" spans="2:65" s="1" customFormat="1" ht="31.5" customHeight="1">
      <c r="B258" s="42"/>
      <c r="C258" s="205" t="s">
        <v>410</v>
      </c>
      <c r="D258" s="205" t="s">
        <v>213</v>
      </c>
      <c r="E258" s="206" t="s">
        <v>3056</v>
      </c>
      <c r="F258" s="207" t="s">
        <v>3057</v>
      </c>
      <c r="G258" s="208" t="s">
        <v>235</v>
      </c>
      <c r="H258" s="209">
        <v>14.5</v>
      </c>
      <c r="I258" s="210"/>
      <c r="J258" s="211">
        <f>ROUND(I258*H258,2)</f>
        <v>0</v>
      </c>
      <c r="K258" s="207" t="s">
        <v>217</v>
      </c>
      <c r="L258" s="62"/>
      <c r="M258" s="212" t="s">
        <v>21</v>
      </c>
      <c r="N258" s="213" t="s">
        <v>47</v>
      </c>
      <c r="O258" s="43"/>
      <c r="P258" s="214">
        <f>O258*H258</f>
        <v>0</v>
      </c>
      <c r="Q258" s="214">
        <v>0.25008000000000002</v>
      </c>
      <c r="R258" s="214">
        <f>Q258*H258</f>
        <v>3.6261600000000005</v>
      </c>
      <c r="S258" s="214">
        <v>0</v>
      </c>
      <c r="T258" s="215">
        <f>S258*H258</f>
        <v>0</v>
      </c>
      <c r="AR258" s="25" t="s">
        <v>100</v>
      </c>
      <c r="AT258" s="25" t="s">
        <v>213</v>
      </c>
      <c r="AU258" s="25" t="s">
        <v>85</v>
      </c>
      <c r="AY258" s="25" t="s">
        <v>211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25" t="s">
        <v>83</v>
      </c>
      <c r="BK258" s="216">
        <f>ROUND(I258*H258,2)</f>
        <v>0</v>
      </c>
      <c r="BL258" s="25" t="s">
        <v>100</v>
      </c>
      <c r="BM258" s="25" t="s">
        <v>3058</v>
      </c>
    </row>
    <row r="259" spans="2:65" s="1" customFormat="1" ht="31.5" customHeight="1">
      <c r="B259" s="42"/>
      <c r="C259" s="205" t="s">
        <v>416</v>
      </c>
      <c r="D259" s="205" t="s">
        <v>213</v>
      </c>
      <c r="E259" s="206" t="s">
        <v>3059</v>
      </c>
      <c r="F259" s="207" t="s">
        <v>3060</v>
      </c>
      <c r="G259" s="208" t="s">
        <v>235</v>
      </c>
      <c r="H259" s="209">
        <v>14.5</v>
      </c>
      <c r="I259" s="210"/>
      <c r="J259" s="211">
        <f>ROUND(I259*H259,2)</f>
        <v>0</v>
      </c>
      <c r="K259" s="207" t="s">
        <v>217</v>
      </c>
      <c r="L259" s="62"/>
      <c r="M259" s="212" t="s">
        <v>21</v>
      </c>
      <c r="N259" s="213" t="s">
        <v>47</v>
      </c>
      <c r="O259" s="43"/>
      <c r="P259" s="214">
        <f>O259*H259</f>
        <v>0</v>
      </c>
      <c r="Q259" s="214">
        <v>9.7919999999999993E-2</v>
      </c>
      <c r="R259" s="214">
        <f>Q259*H259</f>
        <v>1.41984</v>
      </c>
      <c r="S259" s="214">
        <v>0</v>
      </c>
      <c r="T259" s="215">
        <f>S259*H259</f>
        <v>0</v>
      </c>
      <c r="AR259" s="25" t="s">
        <v>100</v>
      </c>
      <c r="AT259" s="25" t="s">
        <v>213</v>
      </c>
      <c r="AU259" s="25" t="s">
        <v>85</v>
      </c>
      <c r="AY259" s="25" t="s">
        <v>211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83</v>
      </c>
      <c r="BK259" s="216">
        <f>ROUND(I259*H259,2)</f>
        <v>0</v>
      </c>
      <c r="BL259" s="25" t="s">
        <v>100</v>
      </c>
      <c r="BM259" s="25" t="s">
        <v>3061</v>
      </c>
    </row>
    <row r="260" spans="2:65" s="11" customFormat="1" ht="29.85" customHeight="1">
      <c r="B260" s="188"/>
      <c r="C260" s="189"/>
      <c r="D260" s="202" t="s">
        <v>75</v>
      </c>
      <c r="E260" s="203" t="s">
        <v>250</v>
      </c>
      <c r="F260" s="203" t="s">
        <v>260</v>
      </c>
      <c r="G260" s="189"/>
      <c r="H260" s="189"/>
      <c r="I260" s="192"/>
      <c r="J260" s="204">
        <f>BK260</f>
        <v>0</v>
      </c>
      <c r="K260" s="189"/>
      <c r="L260" s="194"/>
      <c r="M260" s="195"/>
      <c r="N260" s="196"/>
      <c r="O260" s="196"/>
      <c r="P260" s="197">
        <f>SUM(P261:P270)</f>
        <v>0</v>
      </c>
      <c r="Q260" s="196"/>
      <c r="R260" s="197">
        <f>SUM(R261:R270)</f>
        <v>1.0256884799999999</v>
      </c>
      <c r="S260" s="196"/>
      <c r="T260" s="198">
        <f>SUM(T261:T270)</f>
        <v>0</v>
      </c>
      <c r="AR260" s="199" t="s">
        <v>83</v>
      </c>
      <c r="AT260" s="200" t="s">
        <v>75</v>
      </c>
      <c r="AU260" s="200" t="s">
        <v>83</v>
      </c>
      <c r="AY260" s="199" t="s">
        <v>211</v>
      </c>
      <c r="BK260" s="201">
        <f>SUM(BK261:BK270)</f>
        <v>0</v>
      </c>
    </row>
    <row r="261" spans="2:65" s="1" customFormat="1" ht="44.25" customHeight="1">
      <c r="B261" s="42"/>
      <c r="C261" s="205" t="s">
        <v>424</v>
      </c>
      <c r="D261" s="205" t="s">
        <v>213</v>
      </c>
      <c r="E261" s="206" t="s">
        <v>3062</v>
      </c>
      <c r="F261" s="207" t="s">
        <v>3063</v>
      </c>
      <c r="G261" s="208" t="s">
        <v>235</v>
      </c>
      <c r="H261" s="209">
        <v>4.4539999999999997</v>
      </c>
      <c r="I261" s="210"/>
      <c r="J261" s="211">
        <f>ROUND(I261*H261,2)</f>
        <v>0</v>
      </c>
      <c r="K261" s="207" t="s">
        <v>217</v>
      </c>
      <c r="L261" s="62"/>
      <c r="M261" s="212" t="s">
        <v>21</v>
      </c>
      <c r="N261" s="213" t="s">
        <v>47</v>
      </c>
      <c r="O261" s="43"/>
      <c r="P261" s="214">
        <f>O261*H261</f>
        <v>0</v>
      </c>
      <c r="Q261" s="214">
        <v>9.3359999999999999E-2</v>
      </c>
      <c r="R261" s="214">
        <f>Q261*H261</f>
        <v>0.41582543999999999</v>
      </c>
      <c r="S261" s="214">
        <v>0</v>
      </c>
      <c r="T261" s="215">
        <f>S261*H261</f>
        <v>0</v>
      </c>
      <c r="AR261" s="25" t="s">
        <v>100</v>
      </c>
      <c r="AT261" s="25" t="s">
        <v>213</v>
      </c>
      <c r="AU261" s="25" t="s">
        <v>85</v>
      </c>
      <c r="AY261" s="25" t="s">
        <v>211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25" t="s">
        <v>83</v>
      </c>
      <c r="BK261" s="216">
        <f>ROUND(I261*H261,2)</f>
        <v>0</v>
      </c>
      <c r="BL261" s="25" t="s">
        <v>100</v>
      </c>
      <c r="BM261" s="25" t="s">
        <v>3064</v>
      </c>
    </row>
    <row r="262" spans="2:65" s="12" customFormat="1" ht="13.5">
      <c r="B262" s="217"/>
      <c r="C262" s="218"/>
      <c r="D262" s="219" t="s">
        <v>219</v>
      </c>
      <c r="E262" s="220" t="s">
        <v>21</v>
      </c>
      <c r="F262" s="221" t="s">
        <v>3065</v>
      </c>
      <c r="G262" s="218"/>
      <c r="H262" s="222" t="s">
        <v>21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219</v>
      </c>
      <c r="AU262" s="228" t="s">
        <v>85</v>
      </c>
      <c r="AV262" s="12" t="s">
        <v>83</v>
      </c>
      <c r="AW262" s="12" t="s">
        <v>39</v>
      </c>
      <c r="AX262" s="12" t="s">
        <v>76</v>
      </c>
      <c r="AY262" s="228" t="s">
        <v>211</v>
      </c>
    </row>
    <row r="263" spans="2:65" s="13" customFormat="1" ht="13.5">
      <c r="B263" s="229"/>
      <c r="C263" s="230"/>
      <c r="D263" s="219" t="s">
        <v>219</v>
      </c>
      <c r="E263" s="231" t="s">
        <v>21</v>
      </c>
      <c r="F263" s="232" t="s">
        <v>3066</v>
      </c>
      <c r="G263" s="230"/>
      <c r="H263" s="233">
        <v>0.30399999999999999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219</v>
      </c>
      <c r="AU263" s="239" t="s">
        <v>85</v>
      </c>
      <c r="AV263" s="13" t="s">
        <v>85</v>
      </c>
      <c r="AW263" s="13" t="s">
        <v>39</v>
      </c>
      <c r="AX263" s="13" t="s">
        <v>76</v>
      </c>
      <c r="AY263" s="239" t="s">
        <v>211</v>
      </c>
    </row>
    <row r="264" spans="2:65" s="13" customFormat="1" ht="13.5">
      <c r="B264" s="229"/>
      <c r="C264" s="230"/>
      <c r="D264" s="219" t="s">
        <v>219</v>
      </c>
      <c r="E264" s="231" t="s">
        <v>21</v>
      </c>
      <c r="F264" s="232" t="s">
        <v>3067</v>
      </c>
      <c r="G264" s="230"/>
      <c r="H264" s="233">
        <v>1.425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219</v>
      </c>
      <c r="AU264" s="239" t="s">
        <v>85</v>
      </c>
      <c r="AV264" s="13" t="s">
        <v>85</v>
      </c>
      <c r="AW264" s="13" t="s">
        <v>39</v>
      </c>
      <c r="AX264" s="13" t="s">
        <v>76</v>
      </c>
      <c r="AY264" s="239" t="s">
        <v>211</v>
      </c>
    </row>
    <row r="265" spans="2:65" s="13" customFormat="1" ht="13.5">
      <c r="B265" s="229"/>
      <c r="C265" s="230"/>
      <c r="D265" s="219" t="s">
        <v>219</v>
      </c>
      <c r="E265" s="231" t="s">
        <v>21</v>
      </c>
      <c r="F265" s="232" t="s">
        <v>3068</v>
      </c>
      <c r="G265" s="230"/>
      <c r="H265" s="233">
        <v>2.7250000000000001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219</v>
      </c>
      <c r="AU265" s="239" t="s">
        <v>85</v>
      </c>
      <c r="AV265" s="13" t="s">
        <v>85</v>
      </c>
      <c r="AW265" s="13" t="s">
        <v>39</v>
      </c>
      <c r="AX265" s="13" t="s">
        <v>76</v>
      </c>
      <c r="AY265" s="239" t="s">
        <v>211</v>
      </c>
    </row>
    <row r="266" spans="2:65" s="15" customFormat="1" ht="13.5">
      <c r="B266" s="251"/>
      <c r="C266" s="252"/>
      <c r="D266" s="262" t="s">
        <v>219</v>
      </c>
      <c r="E266" s="263" t="s">
        <v>21</v>
      </c>
      <c r="F266" s="264" t="s">
        <v>226</v>
      </c>
      <c r="G266" s="252"/>
      <c r="H266" s="265">
        <v>4.4539999999999997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AT266" s="261" t="s">
        <v>219</v>
      </c>
      <c r="AU266" s="261" t="s">
        <v>85</v>
      </c>
      <c r="AV266" s="15" t="s">
        <v>100</v>
      </c>
      <c r="AW266" s="15" t="s">
        <v>39</v>
      </c>
      <c r="AX266" s="15" t="s">
        <v>83</v>
      </c>
      <c r="AY266" s="261" t="s">
        <v>211</v>
      </c>
    </row>
    <row r="267" spans="2:65" s="1" customFormat="1" ht="44.25" customHeight="1">
      <c r="B267" s="42"/>
      <c r="C267" s="205" t="s">
        <v>428</v>
      </c>
      <c r="D267" s="205" t="s">
        <v>213</v>
      </c>
      <c r="E267" s="206" t="s">
        <v>3069</v>
      </c>
      <c r="F267" s="207" t="s">
        <v>3070</v>
      </c>
      <c r="G267" s="208" t="s">
        <v>235</v>
      </c>
      <c r="H267" s="209">
        <v>12.528</v>
      </c>
      <c r="I267" s="210"/>
      <c r="J267" s="211">
        <f>ROUND(I267*H267,2)</f>
        <v>0</v>
      </c>
      <c r="K267" s="207" t="s">
        <v>217</v>
      </c>
      <c r="L267" s="62"/>
      <c r="M267" s="212" t="s">
        <v>21</v>
      </c>
      <c r="N267" s="213" t="s">
        <v>47</v>
      </c>
      <c r="O267" s="43"/>
      <c r="P267" s="214">
        <f>O267*H267</f>
        <v>0</v>
      </c>
      <c r="Q267" s="214">
        <v>4.8680000000000001E-2</v>
      </c>
      <c r="R267" s="214">
        <f>Q267*H267</f>
        <v>0.60986304000000002</v>
      </c>
      <c r="S267" s="214">
        <v>0</v>
      </c>
      <c r="T267" s="215">
        <f>S267*H267</f>
        <v>0</v>
      </c>
      <c r="AR267" s="25" t="s">
        <v>100</v>
      </c>
      <c r="AT267" s="25" t="s">
        <v>213</v>
      </c>
      <c r="AU267" s="25" t="s">
        <v>85</v>
      </c>
      <c r="AY267" s="25" t="s">
        <v>211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25" t="s">
        <v>83</v>
      </c>
      <c r="BK267" s="216">
        <f>ROUND(I267*H267,2)</f>
        <v>0</v>
      </c>
      <c r="BL267" s="25" t="s">
        <v>100</v>
      </c>
      <c r="BM267" s="25" t="s">
        <v>3071</v>
      </c>
    </row>
    <row r="268" spans="2:65" s="12" customFormat="1" ht="13.5">
      <c r="B268" s="217"/>
      <c r="C268" s="218"/>
      <c r="D268" s="219" t="s">
        <v>219</v>
      </c>
      <c r="E268" s="220" t="s">
        <v>21</v>
      </c>
      <c r="F268" s="221" t="s">
        <v>3072</v>
      </c>
      <c r="G268" s="218"/>
      <c r="H268" s="222" t="s">
        <v>21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219</v>
      </c>
      <c r="AU268" s="228" t="s">
        <v>85</v>
      </c>
      <c r="AV268" s="12" t="s">
        <v>83</v>
      </c>
      <c r="AW268" s="12" t="s">
        <v>39</v>
      </c>
      <c r="AX268" s="12" t="s">
        <v>76</v>
      </c>
      <c r="AY268" s="228" t="s">
        <v>211</v>
      </c>
    </row>
    <row r="269" spans="2:65" s="13" customFormat="1" ht="13.5">
      <c r="B269" s="229"/>
      <c r="C269" s="230"/>
      <c r="D269" s="219" t="s">
        <v>219</v>
      </c>
      <c r="E269" s="231" t="s">
        <v>21</v>
      </c>
      <c r="F269" s="232" t="s">
        <v>3073</v>
      </c>
      <c r="G269" s="230"/>
      <c r="H269" s="233">
        <v>12.528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219</v>
      </c>
      <c r="AU269" s="239" t="s">
        <v>85</v>
      </c>
      <c r="AV269" s="13" t="s">
        <v>85</v>
      </c>
      <c r="AW269" s="13" t="s">
        <v>39</v>
      </c>
      <c r="AX269" s="13" t="s">
        <v>76</v>
      </c>
      <c r="AY269" s="239" t="s">
        <v>211</v>
      </c>
    </row>
    <row r="270" spans="2:65" s="15" customFormat="1" ht="13.5">
      <c r="B270" s="251"/>
      <c r="C270" s="252"/>
      <c r="D270" s="219" t="s">
        <v>219</v>
      </c>
      <c r="E270" s="253" t="s">
        <v>21</v>
      </c>
      <c r="F270" s="254" t="s">
        <v>226</v>
      </c>
      <c r="G270" s="252"/>
      <c r="H270" s="255">
        <v>12.528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AT270" s="261" t="s">
        <v>219</v>
      </c>
      <c r="AU270" s="261" t="s">
        <v>85</v>
      </c>
      <c r="AV270" s="15" t="s">
        <v>100</v>
      </c>
      <c r="AW270" s="15" t="s">
        <v>39</v>
      </c>
      <c r="AX270" s="15" t="s">
        <v>83</v>
      </c>
      <c r="AY270" s="261" t="s">
        <v>211</v>
      </c>
    </row>
    <row r="271" spans="2:65" s="11" customFormat="1" ht="29.85" customHeight="1">
      <c r="B271" s="188"/>
      <c r="C271" s="189"/>
      <c r="D271" s="202" t="s">
        <v>75</v>
      </c>
      <c r="E271" s="203" t="s">
        <v>261</v>
      </c>
      <c r="F271" s="203" t="s">
        <v>999</v>
      </c>
      <c r="G271" s="189"/>
      <c r="H271" s="189"/>
      <c r="I271" s="192"/>
      <c r="J271" s="204">
        <f>BK271</f>
        <v>0</v>
      </c>
      <c r="K271" s="189"/>
      <c r="L271" s="194"/>
      <c r="M271" s="195"/>
      <c r="N271" s="196"/>
      <c r="O271" s="196"/>
      <c r="P271" s="197">
        <f>SUM(P272:P289)</f>
        <v>0</v>
      </c>
      <c r="Q271" s="196"/>
      <c r="R271" s="197">
        <f>SUM(R272:R289)</f>
        <v>6.0909999999999999E-2</v>
      </c>
      <c r="S271" s="196"/>
      <c r="T271" s="198">
        <f>SUM(T272:T289)</f>
        <v>0</v>
      </c>
      <c r="AR271" s="199" t="s">
        <v>83</v>
      </c>
      <c r="AT271" s="200" t="s">
        <v>75</v>
      </c>
      <c r="AU271" s="200" t="s">
        <v>83</v>
      </c>
      <c r="AY271" s="199" t="s">
        <v>211</v>
      </c>
      <c r="BK271" s="201">
        <f>SUM(BK272:BK289)</f>
        <v>0</v>
      </c>
    </row>
    <row r="272" spans="2:65" s="1" customFormat="1" ht="22.5" customHeight="1">
      <c r="B272" s="42"/>
      <c r="C272" s="205" t="s">
        <v>436</v>
      </c>
      <c r="D272" s="205" t="s">
        <v>213</v>
      </c>
      <c r="E272" s="206" t="s">
        <v>3074</v>
      </c>
      <c r="F272" s="207" t="s">
        <v>3075</v>
      </c>
      <c r="G272" s="208" t="s">
        <v>553</v>
      </c>
      <c r="H272" s="209">
        <v>2</v>
      </c>
      <c r="I272" s="210"/>
      <c r="J272" s="211">
        <f>ROUND(I272*H272,2)</f>
        <v>0</v>
      </c>
      <c r="K272" s="207" t="s">
        <v>21</v>
      </c>
      <c r="L272" s="62"/>
      <c r="M272" s="212" t="s">
        <v>21</v>
      </c>
      <c r="N272" s="213" t="s">
        <v>47</v>
      </c>
      <c r="O272" s="43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AR272" s="25" t="s">
        <v>100</v>
      </c>
      <c r="AT272" s="25" t="s">
        <v>213</v>
      </c>
      <c r="AU272" s="25" t="s">
        <v>85</v>
      </c>
      <c r="AY272" s="25" t="s">
        <v>211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83</v>
      </c>
      <c r="BK272" s="216">
        <f>ROUND(I272*H272,2)</f>
        <v>0</v>
      </c>
      <c r="BL272" s="25" t="s">
        <v>100</v>
      </c>
      <c r="BM272" s="25" t="s">
        <v>3076</v>
      </c>
    </row>
    <row r="273" spans="2:65" s="1" customFormat="1" ht="31.5" customHeight="1">
      <c r="B273" s="42"/>
      <c r="C273" s="205" t="s">
        <v>440</v>
      </c>
      <c r="D273" s="205" t="s">
        <v>213</v>
      </c>
      <c r="E273" s="206" t="s">
        <v>1020</v>
      </c>
      <c r="F273" s="207" t="s">
        <v>1021</v>
      </c>
      <c r="G273" s="208" t="s">
        <v>611</v>
      </c>
      <c r="H273" s="209">
        <v>4.5999999999999996</v>
      </c>
      <c r="I273" s="210"/>
      <c r="J273" s="211">
        <f>ROUND(I273*H273,2)</f>
        <v>0</v>
      </c>
      <c r="K273" s="207" t="s">
        <v>217</v>
      </c>
      <c r="L273" s="62"/>
      <c r="M273" s="212" t="s">
        <v>21</v>
      </c>
      <c r="N273" s="213" t="s">
        <v>47</v>
      </c>
      <c r="O273" s="43"/>
      <c r="P273" s="214">
        <f>O273*H273</f>
        <v>0</v>
      </c>
      <c r="Q273" s="214">
        <v>1.7799999999999999E-3</v>
      </c>
      <c r="R273" s="214">
        <f>Q273*H273</f>
        <v>8.1879999999999991E-3</v>
      </c>
      <c r="S273" s="214">
        <v>0</v>
      </c>
      <c r="T273" s="215">
        <f>S273*H273</f>
        <v>0</v>
      </c>
      <c r="AR273" s="25" t="s">
        <v>100</v>
      </c>
      <c r="AT273" s="25" t="s">
        <v>213</v>
      </c>
      <c r="AU273" s="25" t="s">
        <v>85</v>
      </c>
      <c r="AY273" s="25" t="s">
        <v>211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25" t="s">
        <v>83</v>
      </c>
      <c r="BK273" s="216">
        <f>ROUND(I273*H273,2)</f>
        <v>0</v>
      </c>
      <c r="BL273" s="25" t="s">
        <v>100</v>
      </c>
      <c r="BM273" s="25" t="s">
        <v>3077</v>
      </c>
    </row>
    <row r="274" spans="2:65" s="12" customFormat="1" ht="13.5">
      <c r="B274" s="217"/>
      <c r="C274" s="218"/>
      <c r="D274" s="219" t="s">
        <v>219</v>
      </c>
      <c r="E274" s="220" t="s">
        <v>21</v>
      </c>
      <c r="F274" s="221" t="s">
        <v>3078</v>
      </c>
      <c r="G274" s="218"/>
      <c r="H274" s="222" t="s">
        <v>21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219</v>
      </c>
      <c r="AU274" s="228" t="s">
        <v>85</v>
      </c>
      <c r="AV274" s="12" t="s">
        <v>83</v>
      </c>
      <c r="AW274" s="12" t="s">
        <v>39</v>
      </c>
      <c r="AX274" s="12" t="s">
        <v>76</v>
      </c>
      <c r="AY274" s="228" t="s">
        <v>211</v>
      </c>
    </row>
    <row r="275" spans="2:65" s="13" customFormat="1" ht="13.5">
      <c r="B275" s="229"/>
      <c r="C275" s="230"/>
      <c r="D275" s="219" t="s">
        <v>219</v>
      </c>
      <c r="E275" s="231" t="s">
        <v>21</v>
      </c>
      <c r="F275" s="232" t="s">
        <v>3079</v>
      </c>
      <c r="G275" s="230"/>
      <c r="H275" s="233">
        <v>4.5999999999999996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219</v>
      </c>
      <c r="AU275" s="239" t="s">
        <v>85</v>
      </c>
      <c r="AV275" s="13" t="s">
        <v>85</v>
      </c>
      <c r="AW275" s="13" t="s">
        <v>39</v>
      </c>
      <c r="AX275" s="13" t="s">
        <v>76</v>
      </c>
      <c r="AY275" s="239" t="s">
        <v>211</v>
      </c>
    </row>
    <row r="276" spans="2:65" s="15" customFormat="1" ht="13.5">
      <c r="B276" s="251"/>
      <c r="C276" s="252"/>
      <c r="D276" s="262" t="s">
        <v>219</v>
      </c>
      <c r="E276" s="263" t="s">
        <v>21</v>
      </c>
      <c r="F276" s="264" t="s">
        <v>226</v>
      </c>
      <c r="G276" s="252"/>
      <c r="H276" s="265">
        <v>4.5999999999999996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AT276" s="261" t="s">
        <v>219</v>
      </c>
      <c r="AU276" s="261" t="s">
        <v>85</v>
      </c>
      <c r="AV276" s="15" t="s">
        <v>100</v>
      </c>
      <c r="AW276" s="15" t="s">
        <v>39</v>
      </c>
      <c r="AX276" s="15" t="s">
        <v>83</v>
      </c>
      <c r="AY276" s="261" t="s">
        <v>211</v>
      </c>
    </row>
    <row r="277" spans="2:65" s="1" customFormat="1" ht="31.5" customHeight="1">
      <c r="B277" s="42"/>
      <c r="C277" s="205" t="s">
        <v>446</v>
      </c>
      <c r="D277" s="205" t="s">
        <v>213</v>
      </c>
      <c r="E277" s="206" t="s">
        <v>3080</v>
      </c>
      <c r="F277" s="207" t="s">
        <v>3081</v>
      </c>
      <c r="G277" s="208" t="s">
        <v>275</v>
      </c>
      <c r="H277" s="209">
        <v>2</v>
      </c>
      <c r="I277" s="210"/>
      <c r="J277" s="211">
        <f>ROUND(I277*H277,2)</f>
        <v>0</v>
      </c>
      <c r="K277" s="207" t="s">
        <v>217</v>
      </c>
      <c r="L277" s="62"/>
      <c r="M277" s="212" t="s">
        <v>21</v>
      </c>
      <c r="N277" s="213" t="s">
        <v>47</v>
      </c>
      <c r="O277" s="43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AR277" s="25" t="s">
        <v>100</v>
      </c>
      <c r="AT277" s="25" t="s">
        <v>213</v>
      </c>
      <c r="AU277" s="25" t="s">
        <v>85</v>
      </c>
      <c r="AY277" s="25" t="s">
        <v>211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83</v>
      </c>
      <c r="BK277" s="216">
        <f>ROUND(I277*H277,2)</f>
        <v>0</v>
      </c>
      <c r="BL277" s="25" t="s">
        <v>100</v>
      </c>
      <c r="BM277" s="25" t="s">
        <v>3082</v>
      </c>
    </row>
    <row r="278" spans="2:65" s="12" customFormat="1" ht="13.5">
      <c r="B278" s="217"/>
      <c r="C278" s="218"/>
      <c r="D278" s="219" t="s">
        <v>219</v>
      </c>
      <c r="E278" s="220" t="s">
        <v>21</v>
      </c>
      <c r="F278" s="221" t="s">
        <v>3083</v>
      </c>
      <c r="G278" s="218"/>
      <c r="H278" s="222" t="s">
        <v>21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219</v>
      </c>
      <c r="AU278" s="228" t="s">
        <v>85</v>
      </c>
      <c r="AV278" s="12" t="s">
        <v>83</v>
      </c>
      <c r="AW278" s="12" t="s">
        <v>39</v>
      </c>
      <c r="AX278" s="12" t="s">
        <v>76</v>
      </c>
      <c r="AY278" s="228" t="s">
        <v>211</v>
      </c>
    </row>
    <row r="279" spans="2:65" s="13" customFormat="1" ht="13.5">
      <c r="B279" s="229"/>
      <c r="C279" s="230"/>
      <c r="D279" s="219" t="s">
        <v>219</v>
      </c>
      <c r="E279" s="231" t="s">
        <v>21</v>
      </c>
      <c r="F279" s="232" t="s">
        <v>3084</v>
      </c>
      <c r="G279" s="230"/>
      <c r="H279" s="233">
        <v>2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219</v>
      </c>
      <c r="AU279" s="239" t="s">
        <v>85</v>
      </c>
      <c r="AV279" s="13" t="s">
        <v>85</v>
      </c>
      <c r="AW279" s="13" t="s">
        <v>39</v>
      </c>
      <c r="AX279" s="13" t="s">
        <v>76</v>
      </c>
      <c r="AY279" s="239" t="s">
        <v>211</v>
      </c>
    </row>
    <row r="280" spans="2:65" s="15" customFormat="1" ht="13.5">
      <c r="B280" s="251"/>
      <c r="C280" s="252"/>
      <c r="D280" s="262" t="s">
        <v>219</v>
      </c>
      <c r="E280" s="263" t="s">
        <v>21</v>
      </c>
      <c r="F280" s="264" t="s">
        <v>226</v>
      </c>
      <c r="G280" s="252"/>
      <c r="H280" s="265">
        <v>2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AT280" s="261" t="s">
        <v>219</v>
      </c>
      <c r="AU280" s="261" t="s">
        <v>85</v>
      </c>
      <c r="AV280" s="15" t="s">
        <v>100</v>
      </c>
      <c r="AW280" s="15" t="s">
        <v>39</v>
      </c>
      <c r="AX280" s="15" t="s">
        <v>83</v>
      </c>
      <c r="AY280" s="261" t="s">
        <v>211</v>
      </c>
    </row>
    <row r="281" spans="2:65" s="1" customFormat="1" ht="22.5" customHeight="1">
      <c r="B281" s="42"/>
      <c r="C281" s="268" t="s">
        <v>451</v>
      </c>
      <c r="D281" s="268" t="s">
        <v>429</v>
      </c>
      <c r="E281" s="269" t="s">
        <v>3085</v>
      </c>
      <c r="F281" s="270" t="s">
        <v>3086</v>
      </c>
      <c r="G281" s="271" t="s">
        <v>275</v>
      </c>
      <c r="H281" s="272">
        <v>2</v>
      </c>
      <c r="I281" s="273"/>
      <c r="J281" s="274">
        <f>ROUND(I281*H281,2)</f>
        <v>0</v>
      </c>
      <c r="K281" s="270" t="s">
        <v>21</v>
      </c>
      <c r="L281" s="275"/>
      <c r="M281" s="276" t="s">
        <v>21</v>
      </c>
      <c r="N281" s="277" t="s">
        <v>47</v>
      </c>
      <c r="O281" s="43"/>
      <c r="P281" s="214">
        <f>O281*H281</f>
        <v>0</v>
      </c>
      <c r="Q281" s="214">
        <v>2.5499999999999998E-2</v>
      </c>
      <c r="R281" s="214">
        <f>Q281*H281</f>
        <v>5.0999999999999997E-2</v>
      </c>
      <c r="S281" s="214">
        <v>0</v>
      </c>
      <c r="T281" s="215">
        <f>S281*H281</f>
        <v>0</v>
      </c>
      <c r="AR281" s="25" t="s">
        <v>261</v>
      </c>
      <c r="AT281" s="25" t="s">
        <v>429</v>
      </c>
      <c r="AU281" s="25" t="s">
        <v>85</v>
      </c>
      <c r="AY281" s="25" t="s">
        <v>211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25" t="s">
        <v>83</v>
      </c>
      <c r="BK281" s="216">
        <f>ROUND(I281*H281,2)</f>
        <v>0</v>
      </c>
      <c r="BL281" s="25" t="s">
        <v>100</v>
      </c>
      <c r="BM281" s="25" t="s">
        <v>3087</v>
      </c>
    </row>
    <row r="282" spans="2:65" s="1" customFormat="1" ht="54">
      <c r="B282" s="42"/>
      <c r="C282" s="64"/>
      <c r="D282" s="262" t="s">
        <v>433</v>
      </c>
      <c r="E282" s="64"/>
      <c r="F282" s="286" t="s">
        <v>3088</v>
      </c>
      <c r="G282" s="64"/>
      <c r="H282" s="64"/>
      <c r="I282" s="173"/>
      <c r="J282" s="64"/>
      <c r="K282" s="64"/>
      <c r="L282" s="62"/>
      <c r="M282" s="279"/>
      <c r="N282" s="43"/>
      <c r="O282" s="43"/>
      <c r="P282" s="43"/>
      <c r="Q282" s="43"/>
      <c r="R282" s="43"/>
      <c r="S282" s="43"/>
      <c r="T282" s="79"/>
      <c r="AT282" s="25" t="s">
        <v>433</v>
      </c>
      <c r="AU282" s="25" t="s">
        <v>85</v>
      </c>
    </row>
    <row r="283" spans="2:65" s="1" customFormat="1" ht="31.5" customHeight="1">
      <c r="B283" s="42"/>
      <c r="C283" s="205" t="s">
        <v>455</v>
      </c>
      <c r="D283" s="205" t="s">
        <v>213</v>
      </c>
      <c r="E283" s="206" t="s">
        <v>1041</v>
      </c>
      <c r="F283" s="207" t="s">
        <v>1042</v>
      </c>
      <c r="G283" s="208" t="s">
        <v>275</v>
      </c>
      <c r="H283" s="209">
        <v>2</v>
      </c>
      <c r="I283" s="210"/>
      <c r="J283" s="211">
        <f>ROUND(I283*H283,2)</f>
        <v>0</v>
      </c>
      <c r="K283" s="207" t="s">
        <v>217</v>
      </c>
      <c r="L283" s="62"/>
      <c r="M283" s="212" t="s">
        <v>21</v>
      </c>
      <c r="N283" s="213" t="s">
        <v>47</v>
      </c>
      <c r="O283" s="43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AR283" s="25" t="s">
        <v>100</v>
      </c>
      <c r="AT283" s="25" t="s">
        <v>213</v>
      </c>
      <c r="AU283" s="25" t="s">
        <v>85</v>
      </c>
      <c r="AY283" s="25" t="s">
        <v>211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25" t="s">
        <v>83</v>
      </c>
      <c r="BK283" s="216">
        <f>ROUND(I283*H283,2)</f>
        <v>0</v>
      </c>
      <c r="BL283" s="25" t="s">
        <v>100</v>
      </c>
      <c r="BM283" s="25" t="s">
        <v>3089</v>
      </c>
    </row>
    <row r="284" spans="2:65" s="1" customFormat="1" ht="22.5" customHeight="1">
      <c r="B284" s="42"/>
      <c r="C284" s="268" t="s">
        <v>461</v>
      </c>
      <c r="D284" s="268" t="s">
        <v>429</v>
      </c>
      <c r="E284" s="269" t="s">
        <v>3090</v>
      </c>
      <c r="F284" s="270" t="s">
        <v>3091</v>
      </c>
      <c r="G284" s="271" t="s">
        <v>275</v>
      </c>
      <c r="H284" s="272">
        <v>2</v>
      </c>
      <c r="I284" s="273"/>
      <c r="J284" s="274">
        <f>ROUND(I284*H284,2)</f>
        <v>0</v>
      </c>
      <c r="K284" s="270" t="s">
        <v>217</v>
      </c>
      <c r="L284" s="275"/>
      <c r="M284" s="276" t="s">
        <v>21</v>
      </c>
      <c r="N284" s="277" t="s">
        <v>47</v>
      </c>
      <c r="O284" s="43"/>
      <c r="P284" s="214">
        <f>O284*H284</f>
        <v>0</v>
      </c>
      <c r="Q284" s="214">
        <v>6.9999999999999999E-4</v>
      </c>
      <c r="R284" s="214">
        <f>Q284*H284</f>
        <v>1.4E-3</v>
      </c>
      <c r="S284" s="214">
        <v>0</v>
      </c>
      <c r="T284" s="215">
        <f>S284*H284</f>
        <v>0</v>
      </c>
      <c r="AR284" s="25" t="s">
        <v>261</v>
      </c>
      <c r="AT284" s="25" t="s">
        <v>429</v>
      </c>
      <c r="AU284" s="25" t="s">
        <v>85</v>
      </c>
      <c r="AY284" s="25" t="s">
        <v>211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25" t="s">
        <v>83</v>
      </c>
      <c r="BK284" s="216">
        <f>ROUND(I284*H284,2)</f>
        <v>0</v>
      </c>
      <c r="BL284" s="25" t="s">
        <v>100</v>
      </c>
      <c r="BM284" s="25" t="s">
        <v>3092</v>
      </c>
    </row>
    <row r="285" spans="2:65" s="1" customFormat="1" ht="22.5" customHeight="1">
      <c r="B285" s="42"/>
      <c r="C285" s="205" t="s">
        <v>466</v>
      </c>
      <c r="D285" s="205" t="s">
        <v>213</v>
      </c>
      <c r="E285" s="206" t="s">
        <v>1074</v>
      </c>
      <c r="F285" s="207" t="s">
        <v>1075</v>
      </c>
      <c r="G285" s="208" t="s">
        <v>611</v>
      </c>
      <c r="H285" s="209">
        <v>4.5999999999999996</v>
      </c>
      <c r="I285" s="210"/>
      <c r="J285" s="211">
        <f>ROUND(I285*H285,2)</f>
        <v>0</v>
      </c>
      <c r="K285" s="207" t="s">
        <v>217</v>
      </c>
      <c r="L285" s="62"/>
      <c r="M285" s="212" t="s">
        <v>21</v>
      </c>
      <c r="N285" s="213" t="s">
        <v>47</v>
      </c>
      <c r="O285" s="43"/>
      <c r="P285" s="214">
        <f>O285*H285</f>
        <v>0</v>
      </c>
      <c r="Q285" s="214">
        <v>6.9999999999999994E-5</v>
      </c>
      <c r="R285" s="214">
        <f>Q285*H285</f>
        <v>3.2199999999999997E-4</v>
      </c>
      <c r="S285" s="214">
        <v>0</v>
      </c>
      <c r="T285" s="215">
        <f>S285*H285</f>
        <v>0</v>
      </c>
      <c r="AR285" s="25" t="s">
        <v>100</v>
      </c>
      <c r="AT285" s="25" t="s">
        <v>213</v>
      </c>
      <c r="AU285" s="25" t="s">
        <v>85</v>
      </c>
      <c r="AY285" s="25" t="s">
        <v>211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25" t="s">
        <v>83</v>
      </c>
      <c r="BK285" s="216">
        <f>ROUND(I285*H285,2)</f>
        <v>0</v>
      </c>
      <c r="BL285" s="25" t="s">
        <v>100</v>
      </c>
      <c r="BM285" s="25" t="s">
        <v>3093</v>
      </c>
    </row>
    <row r="286" spans="2:65" s="12" customFormat="1" ht="13.5">
      <c r="B286" s="217"/>
      <c r="C286" s="218"/>
      <c r="D286" s="219" t="s">
        <v>219</v>
      </c>
      <c r="E286" s="220" t="s">
        <v>21</v>
      </c>
      <c r="F286" s="221" t="s">
        <v>3094</v>
      </c>
      <c r="G286" s="218"/>
      <c r="H286" s="222" t="s">
        <v>21</v>
      </c>
      <c r="I286" s="223"/>
      <c r="J286" s="218"/>
      <c r="K286" s="218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219</v>
      </c>
      <c r="AU286" s="228" t="s">
        <v>85</v>
      </c>
      <c r="AV286" s="12" t="s">
        <v>83</v>
      </c>
      <c r="AW286" s="12" t="s">
        <v>39</v>
      </c>
      <c r="AX286" s="12" t="s">
        <v>76</v>
      </c>
      <c r="AY286" s="228" t="s">
        <v>211</v>
      </c>
    </row>
    <row r="287" spans="2:65" s="13" customFormat="1" ht="13.5">
      <c r="B287" s="229"/>
      <c r="C287" s="230"/>
      <c r="D287" s="219" t="s">
        <v>219</v>
      </c>
      <c r="E287" s="231" t="s">
        <v>21</v>
      </c>
      <c r="F287" s="232" t="s">
        <v>2142</v>
      </c>
      <c r="G287" s="230"/>
      <c r="H287" s="233">
        <v>2.6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219</v>
      </c>
      <c r="AU287" s="239" t="s">
        <v>85</v>
      </c>
      <c r="AV287" s="13" t="s">
        <v>85</v>
      </c>
      <c r="AW287" s="13" t="s">
        <v>39</v>
      </c>
      <c r="AX287" s="13" t="s">
        <v>76</v>
      </c>
      <c r="AY287" s="239" t="s">
        <v>211</v>
      </c>
    </row>
    <row r="288" spans="2:65" s="13" customFormat="1" ht="13.5">
      <c r="B288" s="229"/>
      <c r="C288" s="230"/>
      <c r="D288" s="219" t="s">
        <v>219</v>
      </c>
      <c r="E288" s="231" t="s">
        <v>21</v>
      </c>
      <c r="F288" s="232" t="s">
        <v>3095</v>
      </c>
      <c r="G288" s="230"/>
      <c r="H288" s="233">
        <v>2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219</v>
      </c>
      <c r="AU288" s="239" t="s">
        <v>85</v>
      </c>
      <c r="AV288" s="13" t="s">
        <v>85</v>
      </c>
      <c r="AW288" s="13" t="s">
        <v>39</v>
      </c>
      <c r="AX288" s="13" t="s">
        <v>76</v>
      </c>
      <c r="AY288" s="239" t="s">
        <v>211</v>
      </c>
    </row>
    <row r="289" spans="2:65" s="15" customFormat="1" ht="13.5">
      <c r="B289" s="251"/>
      <c r="C289" s="252"/>
      <c r="D289" s="219" t="s">
        <v>219</v>
      </c>
      <c r="E289" s="253" t="s">
        <v>21</v>
      </c>
      <c r="F289" s="254" t="s">
        <v>226</v>
      </c>
      <c r="G289" s="252"/>
      <c r="H289" s="255">
        <v>4.5999999999999996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AT289" s="261" t="s">
        <v>219</v>
      </c>
      <c r="AU289" s="261" t="s">
        <v>85</v>
      </c>
      <c r="AV289" s="15" t="s">
        <v>100</v>
      </c>
      <c r="AW289" s="15" t="s">
        <v>39</v>
      </c>
      <c r="AX289" s="15" t="s">
        <v>83</v>
      </c>
      <c r="AY289" s="261" t="s">
        <v>211</v>
      </c>
    </row>
    <row r="290" spans="2:65" s="11" customFormat="1" ht="29.85" customHeight="1">
      <c r="B290" s="188"/>
      <c r="C290" s="189"/>
      <c r="D290" s="202" t="s">
        <v>75</v>
      </c>
      <c r="E290" s="203" t="s">
        <v>267</v>
      </c>
      <c r="F290" s="203" t="s">
        <v>323</v>
      </c>
      <c r="G290" s="189"/>
      <c r="H290" s="189"/>
      <c r="I290" s="192"/>
      <c r="J290" s="204">
        <f>BK290</f>
        <v>0</v>
      </c>
      <c r="K290" s="189"/>
      <c r="L290" s="194"/>
      <c r="M290" s="195"/>
      <c r="N290" s="196"/>
      <c r="O290" s="196"/>
      <c r="P290" s="197">
        <f>SUM(P291:P340)</f>
        <v>0</v>
      </c>
      <c r="Q290" s="196"/>
      <c r="R290" s="197">
        <f>SUM(R291:R340)</f>
        <v>3.6192000000000002E-2</v>
      </c>
      <c r="S290" s="196"/>
      <c r="T290" s="198">
        <f>SUM(T291:T340)</f>
        <v>17.211600000000001</v>
      </c>
      <c r="AR290" s="199" t="s">
        <v>83</v>
      </c>
      <c r="AT290" s="200" t="s">
        <v>75</v>
      </c>
      <c r="AU290" s="200" t="s">
        <v>83</v>
      </c>
      <c r="AY290" s="199" t="s">
        <v>211</v>
      </c>
      <c r="BK290" s="201">
        <f>SUM(BK291:BK340)</f>
        <v>0</v>
      </c>
    </row>
    <row r="291" spans="2:65" s="1" customFormat="1" ht="22.5" customHeight="1">
      <c r="B291" s="42"/>
      <c r="C291" s="205" t="s">
        <v>471</v>
      </c>
      <c r="D291" s="205" t="s">
        <v>213</v>
      </c>
      <c r="E291" s="206" t="s">
        <v>3096</v>
      </c>
      <c r="F291" s="207" t="s">
        <v>3097</v>
      </c>
      <c r="G291" s="208" t="s">
        <v>611</v>
      </c>
      <c r="H291" s="209">
        <v>93.6</v>
      </c>
      <c r="I291" s="210"/>
      <c r="J291" s="211">
        <f>ROUND(I291*H291,2)</f>
        <v>0</v>
      </c>
      <c r="K291" s="207" t="s">
        <v>217</v>
      </c>
      <c r="L291" s="62"/>
      <c r="M291" s="212" t="s">
        <v>21</v>
      </c>
      <c r="N291" s="213" t="s">
        <v>47</v>
      </c>
      <c r="O291" s="43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AR291" s="25" t="s">
        <v>100</v>
      </c>
      <c r="AT291" s="25" t="s">
        <v>213</v>
      </c>
      <c r="AU291" s="25" t="s">
        <v>85</v>
      </c>
      <c r="AY291" s="25" t="s">
        <v>211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25" t="s">
        <v>83</v>
      </c>
      <c r="BK291" s="216">
        <f>ROUND(I291*H291,2)</f>
        <v>0</v>
      </c>
      <c r="BL291" s="25" t="s">
        <v>100</v>
      </c>
      <c r="BM291" s="25" t="s">
        <v>3098</v>
      </c>
    </row>
    <row r="292" spans="2:65" s="12" customFormat="1" ht="13.5">
      <c r="B292" s="217"/>
      <c r="C292" s="218"/>
      <c r="D292" s="219" t="s">
        <v>219</v>
      </c>
      <c r="E292" s="220" t="s">
        <v>21</v>
      </c>
      <c r="F292" s="221" t="s">
        <v>2926</v>
      </c>
      <c r="G292" s="218"/>
      <c r="H292" s="222" t="s">
        <v>21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219</v>
      </c>
      <c r="AU292" s="228" t="s">
        <v>85</v>
      </c>
      <c r="AV292" s="12" t="s">
        <v>83</v>
      </c>
      <c r="AW292" s="12" t="s">
        <v>39</v>
      </c>
      <c r="AX292" s="12" t="s">
        <v>76</v>
      </c>
      <c r="AY292" s="228" t="s">
        <v>211</v>
      </c>
    </row>
    <row r="293" spans="2:65" s="13" customFormat="1" ht="13.5">
      <c r="B293" s="229"/>
      <c r="C293" s="230"/>
      <c r="D293" s="219" t="s">
        <v>219</v>
      </c>
      <c r="E293" s="231" t="s">
        <v>21</v>
      </c>
      <c r="F293" s="232" t="s">
        <v>3099</v>
      </c>
      <c r="G293" s="230"/>
      <c r="H293" s="233">
        <v>5.8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219</v>
      </c>
      <c r="AU293" s="239" t="s">
        <v>85</v>
      </c>
      <c r="AV293" s="13" t="s">
        <v>85</v>
      </c>
      <c r="AW293" s="13" t="s">
        <v>39</v>
      </c>
      <c r="AX293" s="13" t="s">
        <v>76</v>
      </c>
      <c r="AY293" s="239" t="s">
        <v>211</v>
      </c>
    </row>
    <row r="294" spans="2:65" s="13" customFormat="1" ht="13.5">
      <c r="B294" s="229"/>
      <c r="C294" s="230"/>
      <c r="D294" s="219" t="s">
        <v>219</v>
      </c>
      <c r="E294" s="231" t="s">
        <v>21</v>
      </c>
      <c r="F294" s="232" t="s">
        <v>3100</v>
      </c>
      <c r="G294" s="230"/>
      <c r="H294" s="233">
        <v>4.5999999999999996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219</v>
      </c>
      <c r="AU294" s="239" t="s">
        <v>85</v>
      </c>
      <c r="AV294" s="13" t="s">
        <v>85</v>
      </c>
      <c r="AW294" s="13" t="s">
        <v>39</v>
      </c>
      <c r="AX294" s="13" t="s">
        <v>76</v>
      </c>
      <c r="AY294" s="239" t="s">
        <v>211</v>
      </c>
    </row>
    <row r="295" spans="2:65" s="14" customFormat="1" ht="13.5">
      <c r="B295" s="240"/>
      <c r="C295" s="241"/>
      <c r="D295" s="219" t="s">
        <v>219</v>
      </c>
      <c r="E295" s="242" t="s">
        <v>21</v>
      </c>
      <c r="F295" s="243" t="s">
        <v>222</v>
      </c>
      <c r="G295" s="241"/>
      <c r="H295" s="244">
        <v>10.4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219</v>
      </c>
      <c r="AU295" s="250" t="s">
        <v>85</v>
      </c>
      <c r="AV295" s="14" t="s">
        <v>93</v>
      </c>
      <c r="AW295" s="14" t="s">
        <v>39</v>
      </c>
      <c r="AX295" s="14" t="s">
        <v>76</v>
      </c>
      <c r="AY295" s="250" t="s">
        <v>211</v>
      </c>
    </row>
    <row r="296" spans="2:65" s="12" customFormat="1" ht="13.5">
      <c r="B296" s="217"/>
      <c r="C296" s="218"/>
      <c r="D296" s="219" t="s">
        <v>219</v>
      </c>
      <c r="E296" s="220" t="s">
        <v>21</v>
      </c>
      <c r="F296" s="221" t="s">
        <v>2929</v>
      </c>
      <c r="G296" s="218"/>
      <c r="H296" s="222" t="s">
        <v>21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219</v>
      </c>
      <c r="AU296" s="228" t="s">
        <v>85</v>
      </c>
      <c r="AV296" s="12" t="s">
        <v>83</v>
      </c>
      <c r="AW296" s="12" t="s">
        <v>39</v>
      </c>
      <c r="AX296" s="12" t="s">
        <v>76</v>
      </c>
      <c r="AY296" s="228" t="s">
        <v>211</v>
      </c>
    </row>
    <row r="297" spans="2:65" s="13" customFormat="1" ht="13.5">
      <c r="B297" s="229"/>
      <c r="C297" s="230"/>
      <c r="D297" s="219" t="s">
        <v>219</v>
      </c>
      <c r="E297" s="231" t="s">
        <v>21</v>
      </c>
      <c r="F297" s="232" t="s">
        <v>3101</v>
      </c>
      <c r="G297" s="230"/>
      <c r="H297" s="233">
        <v>12.8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219</v>
      </c>
      <c r="AU297" s="239" t="s">
        <v>85</v>
      </c>
      <c r="AV297" s="13" t="s">
        <v>85</v>
      </c>
      <c r="AW297" s="13" t="s">
        <v>39</v>
      </c>
      <c r="AX297" s="13" t="s">
        <v>76</v>
      </c>
      <c r="AY297" s="239" t="s">
        <v>211</v>
      </c>
    </row>
    <row r="298" spans="2:65" s="14" customFormat="1" ht="13.5">
      <c r="B298" s="240"/>
      <c r="C298" s="241"/>
      <c r="D298" s="219" t="s">
        <v>219</v>
      </c>
      <c r="E298" s="242" t="s">
        <v>21</v>
      </c>
      <c r="F298" s="243" t="s">
        <v>222</v>
      </c>
      <c r="G298" s="241"/>
      <c r="H298" s="244">
        <v>12.8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AT298" s="250" t="s">
        <v>219</v>
      </c>
      <c r="AU298" s="250" t="s">
        <v>85</v>
      </c>
      <c r="AV298" s="14" t="s">
        <v>93</v>
      </c>
      <c r="AW298" s="14" t="s">
        <v>39</v>
      </c>
      <c r="AX298" s="14" t="s">
        <v>76</v>
      </c>
      <c r="AY298" s="250" t="s">
        <v>211</v>
      </c>
    </row>
    <row r="299" spans="2:65" s="12" customFormat="1" ht="13.5">
      <c r="B299" s="217"/>
      <c r="C299" s="218"/>
      <c r="D299" s="219" t="s">
        <v>219</v>
      </c>
      <c r="E299" s="220" t="s">
        <v>21</v>
      </c>
      <c r="F299" s="221" t="s">
        <v>2931</v>
      </c>
      <c r="G299" s="218"/>
      <c r="H299" s="222" t="s">
        <v>21</v>
      </c>
      <c r="I299" s="223"/>
      <c r="J299" s="218"/>
      <c r="K299" s="218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219</v>
      </c>
      <c r="AU299" s="228" t="s">
        <v>85</v>
      </c>
      <c r="AV299" s="12" t="s">
        <v>83</v>
      </c>
      <c r="AW299" s="12" t="s">
        <v>39</v>
      </c>
      <c r="AX299" s="12" t="s">
        <v>76</v>
      </c>
      <c r="AY299" s="228" t="s">
        <v>211</v>
      </c>
    </row>
    <row r="300" spans="2:65" s="13" customFormat="1" ht="13.5">
      <c r="B300" s="229"/>
      <c r="C300" s="230"/>
      <c r="D300" s="219" t="s">
        <v>219</v>
      </c>
      <c r="E300" s="231" t="s">
        <v>21</v>
      </c>
      <c r="F300" s="232" t="s">
        <v>3102</v>
      </c>
      <c r="G300" s="230"/>
      <c r="H300" s="233">
        <v>70.400000000000006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219</v>
      </c>
      <c r="AU300" s="239" t="s">
        <v>85</v>
      </c>
      <c r="AV300" s="13" t="s">
        <v>85</v>
      </c>
      <c r="AW300" s="13" t="s">
        <v>39</v>
      </c>
      <c r="AX300" s="13" t="s">
        <v>76</v>
      </c>
      <c r="AY300" s="239" t="s">
        <v>211</v>
      </c>
    </row>
    <row r="301" spans="2:65" s="14" customFormat="1" ht="13.5">
      <c r="B301" s="240"/>
      <c r="C301" s="241"/>
      <c r="D301" s="219" t="s">
        <v>219</v>
      </c>
      <c r="E301" s="242" t="s">
        <v>21</v>
      </c>
      <c r="F301" s="243" t="s">
        <v>222</v>
      </c>
      <c r="G301" s="241"/>
      <c r="H301" s="244">
        <v>70.400000000000006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AT301" s="250" t="s">
        <v>219</v>
      </c>
      <c r="AU301" s="250" t="s">
        <v>85</v>
      </c>
      <c r="AV301" s="14" t="s">
        <v>93</v>
      </c>
      <c r="AW301" s="14" t="s">
        <v>39</v>
      </c>
      <c r="AX301" s="14" t="s">
        <v>76</v>
      </c>
      <c r="AY301" s="250" t="s">
        <v>211</v>
      </c>
    </row>
    <row r="302" spans="2:65" s="15" customFormat="1" ht="13.5">
      <c r="B302" s="251"/>
      <c r="C302" s="252"/>
      <c r="D302" s="262" t="s">
        <v>219</v>
      </c>
      <c r="E302" s="263" t="s">
        <v>21</v>
      </c>
      <c r="F302" s="264" t="s">
        <v>226</v>
      </c>
      <c r="G302" s="252"/>
      <c r="H302" s="265">
        <v>93.6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AT302" s="261" t="s">
        <v>219</v>
      </c>
      <c r="AU302" s="261" t="s">
        <v>85</v>
      </c>
      <c r="AV302" s="15" t="s">
        <v>100</v>
      </c>
      <c r="AW302" s="15" t="s">
        <v>39</v>
      </c>
      <c r="AX302" s="15" t="s">
        <v>83</v>
      </c>
      <c r="AY302" s="261" t="s">
        <v>211</v>
      </c>
    </row>
    <row r="303" spans="2:65" s="1" customFormat="1" ht="22.5" customHeight="1">
      <c r="B303" s="42"/>
      <c r="C303" s="205" t="s">
        <v>475</v>
      </c>
      <c r="D303" s="205" t="s">
        <v>213</v>
      </c>
      <c r="E303" s="206" t="s">
        <v>3103</v>
      </c>
      <c r="F303" s="207" t="s">
        <v>3104</v>
      </c>
      <c r="G303" s="208" t="s">
        <v>611</v>
      </c>
      <c r="H303" s="209">
        <v>93.6</v>
      </c>
      <c r="I303" s="210"/>
      <c r="J303" s="211">
        <f>ROUND(I303*H303,2)</f>
        <v>0</v>
      </c>
      <c r="K303" s="207" t="s">
        <v>217</v>
      </c>
      <c r="L303" s="62"/>
      <c r="M303" s="212" t="s">
        <v>21</v>
      </c>
      <c r="N303" s="213" t="s">
        <v>47</v>
      </c>
      <c r="O303" s="43"/>
      <c r="P303" s="214">
        <f>O303*H303</f>
        <v>0</v>
      </c>
      <c r="Q303" s="214">
        <v>2.0000000000000002E-5</v>
      </c>
      <c r="R303" s="214">
        <f>Q303*H303</f>
        <v>1.872E-3</v>
      </c>
      <c r="S303" s="214">
        <v>0</v>
      </c>
      <c r="T303" s="215">
        <f>S303*H303</f>
        <v>0</v>
      </c>
      <c r="AR303" s="25" t="s">
        <v>100</v>
      </c>
      <c r="AT303" s="25" t="s">
        <v>213</v>
      </c>
      <c r="AU303" s="25" t="s">
        <v>85</v>
      </c>
      <c r="AY303" s="25" t="s">
        <v>211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25" t="s">
        <v>83</v>
      </c>
      <c r="BK303" s="216">
        <f>ROUND(I303*H303,2)</f>
        <v>0</v>
      </c>
      <c r="BL303" s="25" t="s">
        <v>100</v>
      </c>
      <c r="BM303" s="25" t="s">
        <v>3105</v>
      </c>
    </row>
    <row r="304" spans="2:65" s="12" customFormat="1" ht="13.5">
      <c r="B304" s="217"/>
      <c r="C304" s="218"/>
      <c r="D304" s="219" t="s">
        <v>219</v>
      </c>
      <c r="E304" s="220" t="s">
        <v>21</v>
      </c>
      <c r="F304" s="221" t="s">
        <v>2926</v>
      </c>
      <c r="G304" s="218"/>
      <c r="H304" s="222" t="s">
        <v>21</v>
      </c>
      <c r="I304" s="223"/>
      <c r="J304" s="218"/>
      <c r="K304" s="218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219</v>
      </c>
      <c r="AU304" s="228" t="s">
        <v>85</v>
      </c>
      <c r="AV304" s="12" t="s">
        <v>83</v>
      </c>
      <c r="AW304" s="12" t="s">
        <v>39</v>
      </c>
      <c r="AX304" s="12" t="s">
        <v>76</v>
      </c>
      <c r="AY304" s="228" t="s">
        <v>211</v>
      </c>
    </row>
    <row r="305" spans="2:65" s="13" customFormat="1" ht="13.5">
      <c r="B305" s="229"/>
      <c r="C305" s="230"/>
      <c r="D305" s="219" t="s">
        <v>219</v>
      </c>
      <c r="E305" s="231" t="s">
        <v>21</v>
      </c>
      <c r="F305" s="232" t="s">
        <v>3099</v>
      </c>
      <c r="G305" s="230"/>
      <c r="H305" s="233">
        <v>5.8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219</v>
      </c>
      <c r="AU305" s="239" t="s">
        <v>85</v>
      </c>
      <c r="AV305" s="13" t="s">
        <v>85</v>
      </c>
      <c r="AW305" s="13" t="s">
        <v>39</v>
      </c>
      <c r="AX305" s="13" t="s">
        <v>76</v>
      </c>
      <c r="AY305" s="239" t="s">
        <v>211</v>
      </c>
    </row>
    <row r="306" spans="2:65" s="13" customFormat="1" ht="13.5">
      <c r="B306" s="229"/>
      <c r="C306" s="230"/>
      <c r="D306" s="219" t="s">
        <v>219</v>
      </c>
      <c r="E306" s="231" t="s">
        <v>21</v>
      </c>
      <c r="F306" s="232" t="s">
        <v>3100</v>
      </c>
      <c r="G306" s="230"/>
      <c r="H306" s="233">
        <v>4.5999999999999996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219</v>
      </c>
      <c r="AU306" s="239" t="s">
        <v>85</v>
      </c>
      <c r="AV306" s="13" t="s">
        <v>85</v>
      </c>
      <c r="AW306" s="13" t="s">
        <v>39</v>
      </c>
      <c r="AX306" s="13" t="s">
        <v>76</v>
      </c>
      <c r="AY306" s="239" t="s">
        <v>211</v>
      </c>
    </row>
    <row r="307" spans="2:65" s="14" customFormat="1" ht="13.5">
      <c r="B307" s="240"/>
      <c r="C307" s="241"/>
      <c r="D307" s="219" t="s">
        <v>219</v>
      </c>
      <c r="E307" s="242" t="s">
        <v>21</v>
      </c>
      <c r="F307" s="243" t="s">
        <v>222</v>
      </c>
      <c r="G307" s="241"/>
      <c r="H307" s="244">
        <v>10.4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219</v>
      </c>
      <c r="AU307" s="250" t="s">
        <v>85</v>
      </c>
      <c r="AV307" s="14" t="s">
        <v>93</v>
      </c>
      <c r="AW307" s="14" t="s">
        <v>39</v>
      </c>
      <c r="AX307" s="14" t="s">
        <v>76</v>
      </c>
      <c r="AY307" s="250" t="s">
        <v>211</v>
      </c>
    </row>
    <row r="308" spans="2:65" s="12" customFormat="1" ht="13.5">
      <c r="B308" s="217"/>
      <c r="C308" s="218"/>
      <c r="D308" s="219" t="s">
        <v>219</v>
      </c>
      <c r="E308" s="220" t="s">
        <v>21</v>
      </c>
      <c r="F308" s="221" t="s">
        <v>2929</v>
      </c>
      <c r="G308" s="218"/>
      <c r="H308" s="222" t="s">
        <v>21</v>
      </c>
      <c r="I308" s="223"/>
      <c r="J308" s="218"/>
      <c r="K308" s="218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219</v>
      </c>
      <c r="AU308" s="228" t="s">
        <v>85</v>
      </c>
      <c r="AV308" s="12" t="s">
        <v>83</v>
      </c>
      <c r="AW308" s="12" t="s">
        <v>39</v>
      </c>
      <c r="AX308" s="12" t="s">
        <v>76</v>
      </c>
      <c r="AY308" s="228" t="s">
        <v>211</v>
      </c>
    </row>
    <row r="309" spans="2:65" s="13" customFormat="1" ht="13.5">
      <c r="B309" s="229"/>
      <c r="C309" s="230"/>
      <c r="D309" s="219" t="s">
        <v>219</v>
      </c>
      <c r="E309" s="231" t="s">
        <v>21</v>
      </c>
      <c r="F309" s="232" t="s">
        <v>3101</v>
      </c>
      <c r="G309" s="230"/>
      <c r="H309" s="233">
        <v>12.8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AT309" s="239" t="s">
        <v>219</v>
      </c>
      <c r="AU309" s="239" t="s">
        <v>85</v>
      </c>
      <c r="AV309" s="13" t="s">
        <v>85</v>
      </c>
      <c r="AW309" s="13" t="s">
        <v>39</v>
      </c>
      <c r="AX309" s="13" t="s">
        <v>76</v>
      </c>
      <c r="AY309" s="239" t="s">
        <v>211</v>
      </c>
    </row>
    <row r="310" spans="2:65" s="14" customFormat="1" ht="13.5">
      <c r="B310" s="240"/>
      <c r="C310" s="241"/>
      <c r="D310" s="219" t="s">
        <v>219</v>
      </c>
      <c r="E310" s="242" t="s">
        <v>21</v>
      </c>
      <c r="F310" s="243" t="s">
        <v>222</v>
      </c>
      <c r="G310" s="241"/>
      <c r="H310" s="244">
        <v>12.8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AT310" s="250" t="s">
        <v>219</v>
      </c>
      <c r="AU310" s="250" t="s">
        <v>85</v>
      </c>
      <c r="AV310" s="14" t="s">
        <v>93</v>
      </c>
      <c r="AW310" s="14" t="s">
        <v>39</v>
      </c>
      <c r="AX310" s="14" t="s">
        <v>76</v>
      </c>
      <c r="AY310" s="250" t="s">
        <v>211</v>
      </c>
    </row>
    <row r="311" spans="2:65" s="12" customFormat="1" ht="13.5">
      <c r="B311" s="217"/>
      <c r="C311" s="218"/>
      <c r="D311" s="219" t="s">
        <v>219</v>
      </c>
      <c r="E311" s="220" t="s">
        <v>21</v>
      </c>
      <c r="F311" s="221" t="s">
        <v>2931</v>
      </c>
      <c r="G311" s="218"/>
      <c r="H311" s="222" t="s">
        <v>21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219</v>
      </c>
      <c r="AU311" s="228" t="s">
        <v>85</v>
      </c>
      <c r="AV311" s="12" t="s">
        <v>83</v>
      </c>
      <c r="AW311" s="12" t="s">
        <v>39</v>
      </c>
      <c r="AX311" s="12" t="s">
        <v>76</v>
      </c>
      <c r="AY311" s="228" t="s">
        <v>211</v>
      </c>
    </row>
    <row r="312" spans="2:65" s="13" customFormat="1" ht="13.5">
      <c r="B312" s="229"/>
      <c r="C312" s="230"/>
      <c r="D312" s="219" t="s">
        <v>219</v>
      </c>
      <c r="E312" s="231" t="s">
        <v>21</v>
      </c>
      <c r="F312" s="232" t="s">
        <v>3102</v>
      </c>
      <c r="G312" s="230"/>
      <c r="H312" s="233">
        <v>70.400000000000006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AT312" s="239" t="s">
        <v>219</v>
      </c>
      <c r="AU312" s="239" t="s">
        <v>85</v>
      </c>
      <c r="AV312" s="13" t="s">
        <v>85</v>
      </c>
      <c r="AW312" s="13" t="s">
        <v>39</v>
      </c>
      <c r="AX312" s="13" t="s">
        <v>76</v>
      </c>
      <c r="AY312" s="239" t="s">
        <v>211</v>
      </c>
    </row>
    <row r="313" spans="2:65" s="14" customFormat="1" ht="13.5">
      <c r="B313" s="240"/>
      <c r="C313" s="241"/>
      <c r="D313" s="219" t="s">
        <v>219</v>
      </c>
      <c r="E313" s="242" t="s">
        <v>21</v>
      </c>
      <c r="F313" s="243" t="s">
        <v>222</v>
      </c>
      <c r="G313" s="241"/>
      <c r="H313" s="244">
        <v>70.400000000000006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AT313" s="250" t="s">
        <v>219</v>
      </c>
      <c r="AU313" s="250" t="s">
        <v>85</v>
      </c>
      <c r="AV313" s="14" t="s">
        <v>93</v>
      </c>
      <c r="AW313" s="14" t="s">
        <v>39</v>
      </c>
      <c r="AX313" s="14" t="s">
        <v>76</v>
      </c>
      <c r="AY313" s="250" t="s">
        <v>211</v>
      </c>
    </row>
    <row r="314" spans="2:65" s="15" customFormat="1" ht="13.5">
      <c r="B314" s="251"/>
      <c r="C314" s="252"/>
      <c r="D314" s="262" t="s">
        <v>219</v>
      </c>
      <c r="E314" s="263" t="s">
        <v>21</v>
      </c>
      <c r="F314" s="264" t="s">
        <v>226</v>
      </c>
      <c r="G314" s="252"/>
      <c r="H314" s="265">
        <v>93.6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AT314" s="261" t="s">
        <v>219</v>
      </c>
      <c r="AU314" s="261" t="s">
        <v>85</v>
      </c>
      <c r="AV314" s="15" t="s">
        <v>100</v>
      </c>
      <c r="AW314" s="15" t="s">
        <v>39</v>
      </c>
      <c r="AX314" s="15" t="s">
        <v>83</v>
      </c>
      <c r="AY314" s="261" t="s">
        <v>211</v>
      </c>
    </row>
    <row r="315" spans="2:65" s="1" customFormat="1" ht="31.5" customHeight="1">
      <c r="B315" s="42"/>
      <c r="C315" s="205" t="s">
        <v>481</v>
      </c>
      <c r="D315" s="205" t="s">
        <v>213</v>
      </c>
      <c r="E315" s="206" t="s">
        <v>3106</v>
      </c>
      <c r="F315" s="207" t="s">
        <v>3107</v>
      </c>
      <c r="G315" s="208" t="s">
        <v>275</v>
      </c>
      <c r="H315" s="209">
        <v>104</v>
      </c>
      <c r="I315" s="210"/>
      <c r="J315" s="211">
        <f>ROUND(I315*H315,2)</f>
        <v>0</v>
      </c>
      <c r="K315" s="207" t="s">
        <v>217</v>
      </c>
      <c r="L315" s="62"/>
      <c r="M315" s="212" t="s">
        <v>21</v>
      </c>
      <c r="N315" s="213" t="s">
        <v>47</v>
      </c>
      <c r="O315" s="43"/>
      <c r="P315" s="214">
        <f>O315*H315</f>
        <v>0</v>
      </c>
      <c r="Q315" s="214">
        <v>4.0000000000000003E-5</v>
      </c>
      <c r="R315" s="214">
        <f>Q315*H315</f>
        <v>4.1600000000000005E-3</v>
      </c>
      <c r="S315" s="214">
        <v>0</v>
      </c>
      <c r="T315" s="215">
        <f>S315*H315</f>
        <v>0</v>
      </c>
      <c r="AR315" s="25" t="s">
        <v>100</v>
      </c>
      <c r="AT315" s="25" t="s">
        <v>213</v>
      </c>
      <c r="AU315" s="25" t="s">
        <v>85</v>
      </c>
      <c r="AY315" s="25" t="s">
        <v>211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25" t="s">
        <v>83</v>
      </c>
      <c r="BK315" s="216">
        <f>ROUND(I315*H315,2)</f>
        <v>0</v>
      </c>
      <c r="BL315" s="25" t="s">
        <v>100</v>
      </c>
      <c r="BM315" s="25" t="s">
        <v>3108</v>
      </c>
    </row>
    <row r="316" spans="2:65" s="12" customFormat="1" ht="13.5">
      <c r="B316" s="217"/>
      <c r="C316" s="218"/>
      <c r="D316" s="219" t="s">
        <v>219</v>
      </c>
      <c r="E316" s="220" t="s">
        <v>21</v>
      </c>
      <c r="F316" s="221" t="s">
        <v>3000</v>
      </c>
      <c r="G316" s="218"/>
      <c r="H316" s="222" t="s">
        <v>21</v>
      </c>
      <c r="I316" s="223"/>
      <c r="J316" s="218"/>
      <c r="K316" s="218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219</v>
      </c>
      <c r="AU316" s="228" t="s">
        <v>85</v>
      </c>
      <c r="AV316" s="12" t="s">
        <v>83</v>
      </c>
      <c r="AW316" s="12" t="s">
        <v>39</v>
      </c>
      <c r="AX316" s="12" t="s">
        <v>76</v>
      </c>
      <c r="AY316" s="228" t="s">
        <v>211</v>
      </c>
    </row>
    <row r="317" spans="2:65" s="13" customFormat="1" ht="13.5">
      <c r="B317" s="229"/>
      <c r="C317" s="230"/>
      <c r="D317" s="219" t="s">
        <v>219</v>
      </c>
      <c r="E317" s="231" t="s">
        <v>21</v>
      </c>
      <c r="F317" s="232" t="s">
        <v>3109</v>
      </c>
      <c r="G317" s="230"/>
      <c r="H317" s="233">
        <v>40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AT317" s="239" t="s">
        <v>219</v>
      </c>
      <c r="AU317" s="239" t="s">
        <v>85</v>
      </c>
      <c r="AV317" s="13" t="s">
        <v>85</v>
      </c>
      <c r="AW317" s="13" t="s">
        <v>39</v>
      </c>
      <c r="AX317" s="13" t="s">
        <v>76</v>
      </c>
      <c r="AY317" s="239" t="s">
        <v>211</v>
      </c>
    </row>
    <row r="318" spans="2:65" s="13" customFormat="1" ht="13.5">
      <c r="B318" s="229"/>
      <c r="C318" s="230"/>
      <c r="D318" s="219" t="s">
        <v>219</v>
      </c>
      <c r="E318" s="231" t="s">
        <v>21</v>
      </c>
      <c r="F318" s="232" t="s">
        <v>3110</v>
      </c>
      <c r="G318" s="230"/>
      <c r="H318" s="233">
        <v>40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AT318" s="239" t="s">
        <v>219</v>
      </c>
      <c r="AU318" s="239" t="s">
        <v>85</v>
      </c>
      <c r="AV318" s="13" t="s">
        <v>85</v>
      </c>
      <c r="AW318" s="13" t="s">
        <v>39</v>
      </c>
      <c r="AX318" s="13" t="s">
        <v>76</v>
      </c>
      <c r="AY318" s="239" t="s">
        <v>211</v>
      </c>
    </row>
    <row r="319" spans="2:65" s="13" customFormat="1" ht="13.5">
      <c r="B319" s="229"/>
      <c r="C319" s="230"/>
      <c r="D319" s="219" t="s">
        <v>219</v>
      </c>
      <c r="E319" s="231" t="s">
        <v>21</v>
      </c>
      <c r="F319" s="232" t="s">
        <v>3111</v>
      </c>
      <c r="G319" s="230"/>
      <c r="H319" s="233">
        <v>24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219</v>
      </c>
      <c r="AU319" s="239" t="s">
        <v>85</v>
      </c>
      <c r="AV319" s="13" t="s">
        <v>85</v>
      </c>
      <c r="AW319" s="13" t="s">
        <v>39</v>
      </c>
      <c r="AX319" s="13" t="s">
        <v>76</v>
      </c>
      <c r="AY319" s="239" t="s">
        <v>211</v>
      </c>
    </row>
    <row r="320" spans="2:65" s="15" customFormat="1" ht="13.5">
      <c r="B320" s="251"/>
      <c r="C320" s="252"/>
      <c r="D320" s="262" t="s">
        <v>219</v>
      </c>
      <c r="E320" s="263" t="s">
        <v>21</v>
      </c>
      <c r="F320" s="264" t="s">
        <v>226</v>
      </c>
      <c r="G320" s="252"/>
      <c r="H320" s="265">
        <v>104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AT320" s="261" t="s">
        <v>219</v>
      </c>
      <c r="AU320" s="261" t="s">
        <v>85</v>
      </c>
      <c r="AV320" s="15" t="s">
        <v>100</v>
      </c>
      <c r="AW320" s="15" t="s">
        <v>39</v>
      </c>
      <c r="AX320" s="15" t="s">
        <v>83</v>
      </c>
      <c r="AY320" s="261" t="s">
        <v>211</v>
      </c>
    </row>
    <row r="321" spans="2:65" s="1" customFormat="1" ht="31.5" customHeight="1">
      <c r="B321" s="42"/>
      <c r="C321" s="205" t="s">
        <v>484</v>
      </c>
      <c r="D321" s="205" t="s">
        <v>213</v>
      </c>
      <c r="E321" s="206" t="s">
        <v>3112</v>
      </c>
      <c r="F321" s="207" t="s">
        <v>3113</v>
      </c>
      <c r="G321" s="208" t="s">
        <v>275</v>
      </c>
      <c r="H321" s="209">
        <v>104</v>
      </c>
      <c r="I321" s="210"/>
      <c r="J321" s="211">
        <f>ROUND(I321*H321,2)</f>
        <v>0</v>
      </c>
      <c r="K321" s="207" t="s">
        <v>217</v>
      </c>
      <c r="L321" s="62"/>
      <c r="M321" s="212" t="s">
        <v>21</v>
      </c>
      <c r="N321" s="213" t="s">
        <v>47</v>
      </c>
      <c r="O321" s="43"/>
      <c r="P321" s="214">
        <f>O321*H321</f>
        <v>0</v>
      </c>
      <c r="Q321" s="214">
        <v>2.9E-4</v>
      </c>
      <c r="R321" s="214">
        <f>Q321*H321</f>
        <v>3.0159999999999999E-2</v>
      </c>
      <c r="S321" s="214">
        <v>0</v>
      </c>
      <c r="T321" s="215">
        <f>S321*H321</f>
        <v>0</v>
      </c>
      <c r="AR321" s="25" t="s">
        <v>100</v>
      </c>
      <c r="AT321" s="25" t="s">
        <v>213</v>
      </c>
      <c r="AU321" s="25" t="s">
        <v>85</v>
      </c>
      <c r="AY321" s="25" t="s">
        <v>211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25" t="s">
        <v>83</v>
      </c>
      <c r="BK321" s="216">
        <f>ROUND(I321*H321,2)</f>
        <v>0</v>
      </c>
      <c r="BL321" s="25" t="s">
        <v>100</v>
      </c>
      <c r="BM321" s="25" t="s">
        <v>3114</v>
      </c>
    </row>
    <row r="322" spans="2:65" s="12" customFormat="1" ht="13.5">
      <c r="B322" s="217"/>
      <c r="C322" s="218"/>
      <c r="D322" s="219" t="s">
        <v>219</v>
      </c>
      <c r="E322" s="220" t="s">
        <v>21</v>
      </c>
      <c r="F322" s="221" t="s">
        <v>3000</v>
      </c>
      <c r="G322" s="218"/>
      <c r="H322" s="222" t="s">
        <v>21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219</v>
      </c>
      <c r="AU322" s="228" t="s">
        <v>85</v>
      </c>
      <c r="AV322" s="12" t="s">
        <v>83</v>
      </c>
      <c r="AW322" s="12" t="s">
        <v>39</v>
      </c>
      <c r="AX322" s="12" t="s">
        <v>76</v>
      </c>
      <c r="AY322" s="228" t="s">
        <v>211</v>
      </c>
    </row>
    <row r="323" spans="2:65" s="13" customFormat="1" ht="13.5">
      <c r="B323" s="229"/>
      <c r="C323" s="230"/>
      <c r="D323" s="219" t="s">
        <v>219</v>
      </c>
      <c r="E323" s="231" t="s">
        <v>21</v>
      </c>
      <c r="F323" s="232" t="s">
        <v>3109</v>
      </c>
      <c r="G323" s="230"/>
      <c r="H323" s="233">
        <v>40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219</v>
      </c>
      <c r="AU323" s="239" t="s">
        <v>85</v>
      </c>
      <c r="AV323" s="13" t="s">
        <v>85</v>
      </c>
      <c r="AW323" s="13" t="s">
        <v>39</v>
      </c>
      <c r="AX323" s="13" t="s">
        <v>76</v>
      </c>
      <c r="AY323" s="239" t="s">
        <v>211</v>
      </c>
    </row>
    <row r="324" spans="2:65" s="13" customFormat="1" ht="13.5">
      <c r="B324" s="229"/>
      <c r="C324" s="230"/>
      <c r="D324" s="219" t="s">
        <v>219</v>
      </c>
      <c r="E324" s="231" t="s">
        <v>21</v>
      </c>
      <c r="F324" s="232" t="s">
        <v>3110</v>
      </c>
      <c r="G324" s="230"/>
      <c r="H324" s="233">
        <v>40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AT324" s="239" t="s">
        <v>219</v>
      </c>
      <c r="AU324" s="239" t="s">
        <v>85</v>
      </c>
      <c r="AV324" s="13" t="s">
        <v>85</v>
      </c>
      <c r="AW324" s="13" t="s">
        <v>39</v>
      </c>
      <c r="AX324" s="13" t="s">
        <v>76</v>
      </c>
      <c r="AY324" s="239" t="s">
        <v>211</v>
      </c>
    </row>
    <row r="325" spans="2:65" s="13" customFormat="1" ht="13.5">
      <c r="B325" s="229"/>
      <c r="C325" s="230"/>
      <c r="D325" s="219" t="s">
        <v>219</v>
      </c>
      <c r="E325" s="231" t="s">
        <v>21</v>
      </c>
      <c r="F325" s="232" t="s">
        <v>3111</v>
      </c>
      <c r="G325" s="230"/>
      <c r="H325" s="233">
        <v>24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219</v>
      </c>
      <c r="AU325" s="239" t="s">
        <v>85</v>
      </c>
      <c r="AV325" s="13" t="s">
        <v>85</v>
      </c>
      <c r="AW325" s="13" t="s">
        <v>39</v>
      </c>
      <c r="AX325" s="13" t="s">
        <v>76</v>
      </c>
      <c r="AY325" s="239" t="s">
        <v>211</v>
      </c>
    </row>
    <row r="326" spans="2:65" s="15" customFormat="1" ht="13.5">
      <c r="B326" s="251"/>
      <c r="C326" s="252"/>
      <c r="D326" s="262" t="s">
        <v>219</v>
      </c>
      <c r="E326" s="263" t="s">
        <v>21</v>
      </c>
      <c r="F326" s="264" t="s">
        <v>226</v>
      </c>
      <c r="G326" s="252"/>
      <c r="H326" s="265">
        <v>104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AT326" s="261" t="s">
        <v>219</v>
      </c>
      <c r="AU326" s="261" t="s">
        <v>85</v>
      </c>
      <c r="AV326" s="15" t="s">
        <v>100</v>
      </c>
      <c r="AW326" s="15" t="s">
        <v>39</v>
      </c>
      <c r="AX326" s="15" t="s">
        <v>83</v>
      </c>
      <c r="AY326" s="261" t="s">
        <v>211</v>
      </c>
    </row>
    <row r="327" spans="2:65" s="1" customFormat="1" ht="31.5" customHeight="1">
      <c r="B327" s="42"/>
      <c r="C327" s="205" t="s">
        <v>490</v>
      </c>
      <c r="D327" s="205" t="s">
        <v>213</v>
      </c>
      <c r="E327" s="206" t="s">
        <v>3115</v>
      </c>
      <c r="F327" s="207" t="s">
        <v>3116</v>
      </c>
      <c r="G327" s="208" t="s">
        <v>216</v>
      </c>
      <c r="H327" s="209">
        <v>4.6900000000000004</v>
      </c>
      <c r="I327" s="210"/>
      <c r="J327" s="211">
        <f>ROUND(I327*H327,2)</f>
        <v>0</v>
      </c>
      <c r="K327" s="207" t="s">
        <v>217</v>
      </c>
      <c r="L327" s="62"/>
      <c r="M327" s="212" t="s">
        <v>21</v>
      </c>
      <c r="N327" s="213" t="s">
        <v>47</v>
      </c>
      <c r="O327" s="43"/>
      <c r="P327" s="214">
        <f>O327*H327</f>
        <v>0</v>
      </c>
      <c r="Q327" s="214">
        <v>0</v>
      </c>
      <c r="R327" s="214">
        <f>Q327*H327</f>
        <v>0</v>
      </c>
      <c r="S327" s="214">
        <v>1.8</v>
      </c>
      <c r="T327" s="215">
        <f>S327*H327</f>
        <v>8.4420000000000002</v>
      </c>
      <c r="AR327" s="25" t="s">
        <v>100</v>
      </c>
      <c r="AT327" s="25" t="s">
        <v>213</v>
      </c>
      <c r="AU327" s="25" t="s">
        <v>85</v>
      </c>
      <c r="AY327" s="25" t="s">
        <v>211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25" t="s">
        <v>83</v>
      </c>
      <c r="BK327" s="216">
        <f>ROUND(I327*H327,2)</f>
        <v>0</v>
      </c>
      <c r="BL327" s="25" t="s">
        <v>100</v>
      </c>
      <c r="BM327" s="25" t="s">
        <v>3117</v>
      </c>
    </row>
    <row r="328" spans="2:65" s="12" customFormat="1" ht="13.5">
      <c r="B328" s="217"/>
      <c r="C328" s="218"/>
      <c r="D328" s="219" t="s">
        <v>219</v>
      </c>
      <c r="E328" s="220" t="s">
        <v>21</v>
      </c>
      <c r="F328" s="221" t="s">
        <v>3065</v>
      </c>
      <c r="G328" s="218"/>
      <c r="H328" s="222" t="s">
        <v>21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219</v>
      </c>
      <c r="AU328" s="228" t="s">
        <v>85</v>
      </c>
      <c r="AV328" s="12" t="s">
        <v>83</v>
      </c>
      <c r="AW328" s="12" t="s">
        <v>39</v>
      </c>
      <c r="AX328" s="12" t="s">
        <v>76</v>
      </c>
      <c r="AY328" s="228" t="s">
        <v>211</v>
      </c>
    </row>
    <row r="329" spans="2:65" s="13" customFormat="1" ht="13.5">
      <c r="B329" s="229"/>
      <c r="C329" s="230"/>
      <c r="D329" s="219" t="s">
        <v>219</v>
      </c>
      <c r="E329" s="231" t="s">
        <v>21</v>
      </c>
      <c r="F329" s="232" t="s">
        <v>3066</v>
      </c>
      <c r="G329" s="230"/>
      <c r="H329" s="233">
        <v>0.30399999999999999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219</v>
      </c>
      <c r="AU329" s="239" t="s">
        <v>85</v>
      </c>
      <c r="AV329" s="13" t="s">
        <v>85</v>
      </c>
      <c r="AW329" s="13" t="s">
        <v>39</v>
      </c>
      <c r="AX329" s="13" t="s">
        <v>76</v>
      </c>
      <c r="AY329" s="239" t="s">
        <v>211</v>
      </c>
    </row>
    <row r="330" spans="2:65" s="13" customFormat="1" ht="13.5">
      <c r="B330" s="229"/>
      <c r="C330" s="230"/>
      <c r="D330" s="219" t="s">
        <v>219</v>
      </c>
      <c r="E330" s="231" t="s">
        <v>21</v>
      </c>
      <c r="F330" s="232" t="s">
        <v>3067</v>
      </c>
      <c r="G330" s="230"/>
      <c r="H330" s="233">
        <v>1.425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219</v>
      </c>
      <c r="AU330" s="239" t="s">
        <v>85</v>
      </c>
      <c r="AV330" s="13" t="s">
        <v>85</v>
      </c>
      <c r="AW330" s="13" t="s">
        <v>39</v>
      </c>
      <c r="AX330" s="13" t="s">
        <v>76</v>
      </c>
      <c r="AY330" s="239" t="s">
        <v>211</v>
      </c>
    </row>
    <row r="331" spans="2:65" s="13" customFormat="1" ht="13.5">
      <c r="B331" s="229"/>
      <c r="C331" s="230"/>
      <c r="D331" s="219" t="s">
        <v>219</v>
      </c>
      <c r="E331" s="231" t="s">
        <v>21</v>
      </c>
      <c r="F331" s="232" t="s">
        <v>3068</v>
      </c>
      <c r="G331" s="230"/>
      <c r="H331" s="233">
        <v>2.7250000000000001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219</v>
      </c>
      <c r="AU331" s="239" t="s">
        <v>85</v>
      </c>
      <c r="AV331" s="13" t="s">
        <v>85</v>
      </c>
      <c r="AW331" s="13" t="s">
        <v>39</v>
      </c>
      <c r="AX331" s="13" t="s">
        <v>76</v>
      </c>
      <c r="AY331" s="239" t="s">
        <v>211</v>
      </c>
    </row>
    <row r="332" spans="2:65" s="14" customFormat="1" ht="13.5">
      <c r="B332" s="240"/>
      <c r="C332" s="241"/>
      <c r="D332" s="219" t="s">
        <v>219</v>
      </c>
      <c r="E332" s="242" t="s">
        <v>21</v>
      </c>
      <c r="F332" s="243" t="s">
        <v>222</v>
      </c>
      <c r="G332" s="241"/>
      <c r="H332" s="244">
        <v>4.4539999999999997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219</v>
      </c>
      <c r="AU332" s="250" t="s">
        <v>85</v>
      </c>
      <c r="AV332" s="14" t="s">
        <v>93</v>
      </c>
      <c r="AW332" s="14" t="s">
        <v>39</v>
      </c>
      <c r="AX332" s="14" t="s">
        <v>76</v>
      </c>
      <c r="AY332" s="250" t="s">
        <v>211</v>
      </c>
    </row>
    <row r="333" spans="2:65" s="12" customFormat="1" ht="13.5">
      <c r="B333" s="217"/>
      <c r="C333" s="218"/>
      <c r="D333" s="219" t="s">
        <v>219</v>
      </c>
      <c r="E333" s="220" t="s">
        <v>21</v>
      </c>
      <c r="F333" s="221" t="s">
        <v>3118</v>
      </c>
      <c r="G333" s="218"/>
      <c r="H333" s="222" t="s">
        <v>21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219</v>
      </c>
      <c r="AU333" s="228" t="s">
        <v>85</v>
      </c>
      <c r="AV333" s="12" t="s">
        <v>83</v>
      </c>
      <c r="AW333" s="12" t="s">
        <v>39</v>
      </c>
      <c r="AX333" s="12" t="s">
        <v>76</v>
      </c>
      <c r="AY333" s="228" t="s">
        <v>211</v>
      </c>
    </row>
    <row r="334" spans="2:65" s="13" customFormat="1" ht="13.5">
      <c r="B334" s="229"/>
      <c r="C334" s="230"/>
      <c r="D334" s="219" t="s">
        <v>219</v>
      </c>
      <c r="E334" s="231" t="s">
        <v>21</v>
      </c>
      <c r="F334" s="232" t="s">
        <v>3119</v>
      </c>
      <c r="G334" s="230"/>
      <c r="H334" s="233">
        <v>0.23599999999999999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AT334" s="239" t="s">
        <v>219</v>
      </c>
      <c r="AU334" s="239" t="s">
        <v>85</v>
      </c>
      <c r="AV334" s="13" t="s">
        <v>85</v>
      </c>
      <c r="AW334" s="13" t="s">
        <v>39</v>
      </c>
      <c r="AX334" s="13" t="s">
        <v>76</v>
      </c>
      <c r="AY334" s="239" t="s">
        <v>211</v>
      </c>
    </row>
    <row r="335" spans="2:65" s="14" customFormat="1" ht="13.5">
      <c r="B335" s="240"/>
      <c r="C335" s="241"/>
      <c r="D335" s="219" t="s">
        <v>219</v>
      </c>
      <c r="E335" s="242" t="s">
        <v>21</v>
      </c>
      <c r="F335" s="243" t="s">
        <v>222</v>
      </c>
      <c r="G335" s="241"/>
      <c r="H335" s="244">
        <v>0.23599999999999999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219</v>
      </c>
      <c r="AU335" s="250" t="s">
        <v>85</v>
      </c>
      <c r="AV335" s="14" t="s">
        <v>93</v>
      </c>
      <c r="AW335" s="14" t="s">
        <v>39</v>
      </c>
      <c r="AX335" s="14" t="s">
        <v>76</v>
      </c>
      <c r="AY335" s="250" t="s">
        <v>211</v>
      </c>
    </row>
    <row r="336" spans="2:65" s="15" customFormat="1" ht="13.5">
      <c r="B336" s="251"/>
      <c r="C336" s="252"/>
      <c r="D336" s="262" t="s">
        <v>219</v>
      </c>
      <c r="E336" s="263" t="s">
        <v>21</v>
      </c>
      <c r="F336" s="264" t="s">
        <v>226</v>
      </c>
      <c r="G336" s="252"/>
      <c r="H336" s="265">
        <v>4.6900000000000004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AT336" s="261" t="s">
        <v>219</v>
      </c>
      <c r="AU336" s="261" t="s">
        <v>85</v>
      </c>
      <c r="AV336" s="15" t="s">
        <v>100</v>
      </c>
      <c r="AW336" s="15" t="s">
        <v>39</v>
      </c>
      <c r="AX336" s="15" t="s">
        <v>83</v>
      </c>
      <c r="AY336" s="261" t="s">
        <v>211</v>
      </c>
    </row>
    <row r="337" spans="2:65" s="1" customFormat="1" ht="31.5" customHeight="1">
      <c r="B337" s="42"/>
      <c r="C337" s="205" t="s">
        <v>496</v>
      </c>
      <c r="D337" s="205" t="s">
        <v>213</v>
      </c>
      <c r="E337" s="206" t="s">
        <v>3120</v>
      </c>
      <c r="F337" s="207" t="s">
        <v>3121</v>
      </c>
      <c r="G337" s="208" t="s">
        <v>216</v>
      </c>
      <c r="H337" s="209">
        <v>6.2640000000000002</v>
      </c>
      <c r="I337" s="210"/>
      <c r="J337" s="211">
        <f>ROUND(I337*H337,2)</f>
        <v>0</v>
      </c>
      <c r="K337" s="207" t="s">
        <v>217</v>
      </c>
      <c r="L337" s="62"/>
      <c r="M337" s="212" t="s">
        <v>21</v>
      </c>
      <c r="N337" s="213" t="s">
        <v>47</v>
      </c>
      <c r="O337" s="43"/>
      <c r="P337" s="214">
        <f>O337*H337</f>
        <v>0</v>
      </c>
      <c r="Q337" s="214">
        <v>0</v>
      </c>
      <c r="R337" s="214">
        <f>Q337*H337</f>
        <v>0</v>
      </c>
      <c r="S337" s="214">
        <v>1.4</v>
      </c>
      <c r="T337" s="215">
        <f>S337*H337</f>
        <v>8.7696000000000005</v>
      </c>
      <c r="AR337" s="25" t="s">
        <v>100</v>
      </c>
      <c r="AT337" s="25" t="s">
        <v>213</v>
      </c>
      <c r="AU337" s="25" t="s">
        <v>85</v>
      </c>
      <c r="AY337" s="25" t="s">
        <v>211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25" t="s">
        <v>83</v>
      </c>
      <c r="BK337" s="216">
        <f>ROUND(I337*H337,2)</f>
        <v>0</v>
      </c>
      <c r="BL337" s="25" t="s">
        <v>100</v>
      </c>
      <c r="BM337" s="25" t="s">
        <v>3122</v>
      </c>
    </row>
    <row r="338" spans="2:65" s="12" customFormat="1" ht="13.5">
      <c r="B338" s="217"/>
      <c r="C338" s="218"/>
      <c r="D338" s="219" t="s">
        <v>219</v>
      </c>
      <c r="E338" s="220" t="s">
        <v>21</v>
      </c>
      <c r="F338" s="221" t="s">
        <v>3123</v>
      </c>
      <c r="G338" s="218"/>
      <c r="H338" s="222" t="s">
        <v>21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219</v>
      </c>
      <c r="AU338" s="228" t="s">
        <v>85</v>
      </c>
      <c r="AV338" s="12" t="s">
        <v>83</v>
      </c>
      <c r="AW338" s="12" t="s">
        <v>39</v>
      </c>
      <c r="AX338" s="12" t="s">
        <v>76</v>
      </c>
      <c r="AY338" s="228" t="s">
        <v>211</v>
      </c>
    </row>
    <row r="339" spans="2:65" s="13" customFormat="1" ht="13.5">
      <c r="B339" s="229"/>
      <c r="C339" s="230"/>
      <c r="D339" s="219" t="s">
        <v>219</v>
      </c>
      <c r="E339" s="231" t="s">
        <v>21</v>
      </c>
      <c r="F339" s="232" t="s">
        <v>3124</v>
      </c>
      <c r="G339" s="230"/>
      <c r="H339" s="233">
        <v>6.2640000000000002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219</v>
      </c>
      <c r="AU339" s="239" t="s">
        <v>85</v>
      </c>
      <c r="AV339" s="13" t="s">
        <v>85</v>
      </c>
      <c r="AW339" s="13" t="s">
        <v>39</v>
      </c>
      <c r="AX339" s="13" t="s">
        <v>76</v>
      </c>
      <c r="AY339" s="239" t="s">
        <v>211</v>
      </c>
    </row>
    <row r="340" spans="2:65" s="15" customFormat="1" ht="13.5">
      <c r="B340" s="251"/>
      <c r="C340" s="252"/>
      <c r="D340" s="219" t="s">
        <v>219</v>
      </c>
      <c r="E340" s="253" t="s">
        <v>21</v>
      </c>
      <c r="F340" s="254" t="s">
        <v>226</v>
      </c>
      <c r="G340" s="252"/>
      <c r="H340" s="255">
        <v>6.2640000000000002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AT340" s="261" t="s">
        <v>219</v>
      </c>
      <c r="AU340" s="261" t="s">
        <v>85</v>
      </c>
      <c r="AV340" s="15" t="s">
        <v>100</v>
      </c>
      <c r="AW340" s="15" t="s">
        <v>39</v>
      </c>
      <c r="AX340" s="15" t="s">
        <v>83</v>
      </c>
      <c r="AY340" s="261" t="s">
        <v>211</v>
      </c>
    </row>
    <row r="341" spans="2:65" s="11" customFormat="1" ht="29.85" customHeight="1">
      <c r="B341" s="188"/>
      <c r="C341" s="189"/>
      <c r="D341" s="202" t="s">
        <v>75</v>
      </c>
      <c r="E341" s="203" t="s">
        <v>399</v>
      </c>
      <c r="F341" s="203" t="s">
        <v>400</v>
      </c>
      <c r="G341" s="189"/>
      <c r="H341" s="189"/>
      <c r="I341" s="192"/>
      <c r="J341" s="204">
        <f>BK341</f>
        <v>0</v>
      </c>
      <c r="K341" s="189"/>
      <c r="L341" s="194"/>
      <c r="M341" s="195"/>
      <c r="N341" s="196"/>
      <c r="O341" s="196"/>
      <c r="P341" s="197">
        <f>SUM(P342:P352)</f>
        <v>0</v>
      </c>
      <c r="Q341" s="196"/>
      <c r="R341" s="197">
        <f>SUM(R342:R352)</f>
        <v>0</v>
      </c>
      <c r="S341" s="196"/>
      <c r="T341" s="198">
        <f>SUM(T342:T352)</f>
        <v>0</v>
      </c>
      <c r="AR341" s="199" t="s">
        <v>83</v>
      </c>
      <c r="AT341" s="200" t="s">
        <v>75</v>
      </c>
      <c r="AU341" s="200" t="s">
        <v>83</v>
      </c>
      <c r="AY341" s="199" t="s">
        <v>211</v>
      </c>
      <c r="BK341" s="201">
        <f>SUM(BK342:BK352)</f>
        <v>0</v>
      </c>
    </row>
    <row r="342" spans="2:65" s="1" customFormat="1" ht="31.5" customHeight="1">
      <c r="B342" s="42"/>
      <c r="C342" s="205" t="s">
        <v>501</v>
      </c>
      <c r="D342" s="205" t="s">
        <v>213</v>
      </c>
      <c r="E342" s="206" t="s">
        <v>3125</v>
      </c>
      <c r="F342" s="207" t="s">
        <v>3126</v>
      </c>
      <c r="G342" s="208" t="s">
        <v>245</v>
      </c>
      <c r="H342" s="209">
        <v>24.722999999999999</v>
      </c>
      <c r="I342" s="210"/>
      <c r="J342" s="211">
        <f>ROUND(I342*H342,2)</f>
        <v>0</v>
      </c>
      <c r="K342" s="207" t="s">
        <v>217</v>
      </c>
      <c r="L342" s="62"/>
      <c r="M342" s="212" t="s">
        <v>21</v>
      </c>
      <c r="N342" s="213" t="s">
        <v>47</v>
      </c>
      <c r="O342" s="43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AR342" s="25" t="s">
        <v>100</v>
      </c>
      <c r="AT342" s="25" t="s">
        <v>213</v>
      </c>
      <c r="AU342" s="25" t="s">
        <v>85</v>
      </c>
      <c r="AY342" s="25" t="s">
        <v>211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25" t="s">
        <v>83</v>
      </c>
      <c r="BK342" s="216">
        <f>ROUND(I342*H342,2)</f>
        <v>0</v>
      </c>
      <c r="BL342" s="25" t="s">
        <v>100</v>
      </c>
      <c r="BM342" s="25" t="s">
        <v>3127</v>
      </c>
    </row>
    <row r="343" spans="2:65" s="13" customFormat="1" ht="13.5">
      <c r="B343" s="229"/>
      <c r="C343" s="230"/>
      <c r="D343" s="219" t="s">
        <v>219</v>
      </c>
      <c r="E343" s="231" t="s">
        <v>21</v>
      </c>
      <c r="F343" s="232" t="s">
        <v>3128</v>
      </c>
      <c r="G343" s="230"/>
      <c r="H343" s="233">
        <v>26.074999999999999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219</v>
      </c>
      <c r="AU343" s="239" t="s">
        <v>85</v>
      </c>
      <c r="AV343" s="13" t="s">
        <v>85</v>
      </c>
      <c r="AW343" s="13" t="s">
        <v>39</v>
      </c>
      <c r="AX343" s="13" t="s">
        <v>76</v>
      </c>
      <c r="AY343" s="239" t="s">
        <v>211</v>
      </c>
    </row>
    <row r="344" spans="2:65" s="13" customFormat="1" ht="13.5">
      <c r="B344" s="229"/>
      <c r="C344" s="230"/>
      <c r="D344" s="219" t="s">
        <v>219</v>
      </c>
      <c r="E344" s="231" t="s">
        <v>21</v>
      </c>
      <c r="F344" s="232" t="s">
        <v>3129</v>
      </c>
      <c r="G344" s="230"/>
      <c r="H344" s="233">
        <v>-1.3520000000000001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219</v>
      </c>
      <c r="AU344" s="239" t="s">
        <v>85</v>
      </c>
      <c r="AV344" s="13" t="s">
        <v>85</v>
      </c>
      <c r="AW344" s="13" t="s">
        <v>39</v>
      </c>
      <c r="AX344" s="13" t="s">
        <v>76</v>
      </c>
      <c r="AY344" s="239" t="s">
        <v>211</v>
      </c>
    </row>
    <row r="345" spans="2:65" s="15" customFormat="1" ht="13.5">
      <c r="B345" s="251"/>
      <c r="C345" s="252"/>
      <c r="D345" s="262" t="s">
        <v>219</v>
      </c>
      <c r="E345" s="263" t="s">
        <v>21</v>
      </c>
      <c r="F345" s="264" t="s">
        <v>226</v>
      </c>
      <c r="G345" s="252"/>
      <c r="H345" s="265">
        <v>24.722999999999999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AT345" s="261" t="s">
        <v>219</v>
      </c>
      <c r="AU345" s="261" t="s">
        <v>85</v>
      </c>
      <c r="AV345" s="15" t="s">
        <v>100</v>
      </c>
      <c r="AW345" s="15" t="s">
        <v>39</v>
      </c>
      <c r="AX345" s="15" t="s">
        <v>83</v>
      </c>
      <c r="AY345" s="261" t="s">
        <v>211</v>
      </c>
    </row>
    <row r="346" spans="2:65" s="1" customFormat="1" ht="31.5" customHeight="1">
      <c r="B346" s="42"/>
      <c r="C346" s="205" t="s">
        <v>506</v>
      </c>
      <c r="D346" s="205" t="s">
        <v>213</v>
      </c>
      <c r="E346" s="206" t="s">
        <v>402</v>
      </c>
      <c r="F346" s="207" t="s">
        <v>403</v>
      </c>
      <c r="G346" s="208" t="s">
        <v>245</v>
      </c>
      <c r="H346" s="209">
        <v>24.722999999999999</v>
      </c>
      <c r="I346" s="210"/>
      <c r="J346" s="211">
        <f>ROUND(I346*H346,2)</f>
        <v>0</v>
      </c>
      <c r="K346" s="207" t="s">
        <v>217</v>
      </c>
      <c r="L346" s="62"/>
      <c r="M346" s="212" t="s">
        <v>21</v>
      </c>
      <c r="N346" s="213" t="s">
        <v>47</v>
      </c>
      <c r="O346" s="43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AR346" s="25" t="s">
        <v>100</v>
      </c>
      <c r="AT346" s="25" t="s">
        <v>213</v>
      </c>
      <c r="AU346" s="25" t="s">
        <v>85</v>
      </c>
      <c r="AY346" s="25" t="s">
        <v>211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25" t="s">
        <v>83</v>
      </c>
      <c r="BK346" s="216">
        <f>ROUND(I346*H346,2)</f>
        <v>0</v>
      </c>
      <c r="BL346" s="25" t="s">
        <v>100</v>
      </c>
      <c r="BM346" s="25" t="s">
        <v>3130</v>
      </c>
    </row>
    <row r="347" spans="2:65" s="1" customFormat="1" ht="31.5" customHeight="1">
      <c r="B347" s="42"/>
      <c r="C347" s="205" t="s">
        <v>511</v>
      </c>
      <c r="D347" s="205" t="s">
        <v>213</v>
      </c>
      <c r="E347" s="206" t="s">
        <v>406</v>
      </c>
      <c r="F347" s="207" t="s">
        <v>407</v>
      </c>
      <c r="G347" s="208" t="s">
        <v>245</v>
      </c>
      <c r="H347" s="209">
        <v>346.12200000000001</v>
      </c>
      <c r="I347" s="210"/>
      <c r="J347" s="211">
        <f>ROUND(I347*H347,2)</f>
        <v>0</v>
      </c>
      <c r="K347" s="207" t="s">
        <v>217</v>
      </c>
      <c r="L347" s="62"/>
      <c r="M347" s="212" t="s">
        <v>21</v>
      </c>
      <c r="N347" s="213" t="s">
        <v>47</v>
      </c>
      <c r="O347" s="43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AR347" s="25" t="s">
        <v>100</v>
      </c>
      <c r="AT347" s="25" t="s">
        <v>213</v>
      </c>
      <c r="AU347" s="25" t="s">
        <v>85</v>
      </c>
      <c r="AY347" s="25" t="s">
        <v>211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25" t="s">
        <v>83</v>
      </c>
      <c r="BK347" s="216">
        <f>ROUND(I347*H347,2)</f>
        <v>0</v>
      </c>
      <c r="BL347" s="25" t="s">
        <v>100</v>
      </c>
      <c r="BM347" s="25" t="s">
        <v>3131</v>
      </c>
    </row>
    <row r="348" spans="2:65" s="13" customFormat="1" ht="13.5">
      <c r="B348" s="229"/>
      <c r="C348" s="230"/>
      <c r="D348" s="262" t="s">
        <v>219</v>
      </c>
      <c r="E348" s="230"/>
      <c r="F348" s="266" t="s">
        <v>3132</v>
      </c>
      <c r="G348" s="230"/>
      <c r="H348" s="267">
        <v>346.12200000000001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219</v>
      </c>
      <c r="AU348" s="239" t="s">
        <v>85</v>
      </c>
      <c r="AV348" s="13" t="s">
        <v>85</v>
      </c>
      <c r="AW348" s="13" t="s">
        <v>6</v>
      </c>
      <c r="AX348" s="13" t="s">
        <v>83</v>
      </c>
      <c r="AY348" s="239" t="s">
        <v>211</v>
      </c>
    </row>
    <row r="349" spans="2:65" s="1" customFormat="1" ht="22.5" customHeight="1">
      <c r="B349" s="42"/>
      <c r="C349" s="205" t="s">
        <v>517</v>
      </c>
      <c r="D349" s="205" t="s">
        <v>213</v>
      </c>
      <c r="E349" s="206" t="s">
        <v>3133</v>
      </c>
      <c r="F349" s="207" t="s">
        <v>3134</v>
      </c>
      <c r="G349" s="208" t="s">
        <v>245</v>
      </c>
      <c r="H349" s="209">
        <v>7.8079999999999998</v>
      </c>
      <c r="I349" s="210"/>
      <c r="J349" s="211">
        <f>ROUND(I349*H349,2)</f>
        <v>0</v>
      </c>
      <c r="K349" s="207" t="s">
        <v>217</v>
      </c>
      <c r="L349" s="62"/>
      <c r="M349" s="212" t="s">
        <v>21</v>
      </c>
      <c r="N349" s="213" t="s">
        <v>47</v>
      </c>
      <c r="O349" s="43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AR349" s="25" t="s">
        <v>100</v>
      </c>
      <c r="AT349" s="25" t="s">
        <v>213</v>
      </c>
      <c r="AU349" s="25" t="s">
        <v>85</v>
      </c>
      <c r="AY349" s="25" t="s">
        <v>211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25" t="s">
        <v>83</v>
      </c>
      <c r="BK349" s="216">
        <f>ROUND(I349*H349,2)</f>
        <v>0</v>
      </c>
      <c r="BL349" s="25" t="s">
        <v>100</v>
      </c>
      <c r="BM349" s="25" t="s">
        <v>3135</v>
      </c>
    </row>
    <row r="350" spans="2:65" s="13" customFormat="1" ht="13.5">
      <c r="B350" s="229"/>
      <c r="C350" s="230"/>
      <c r="D350" s="219" t="s">
        <v>219</v>
      </c>
      <c r="E350" s="231" t="s">
        <v>21</v>
      </c>
      <c r="F350" s="232" t="s">
        <v>3136</v>
      </c>
      <c r="G350" s="230"/>
      <c r="H350" s="233">
        <v>7.8079999999999998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219</v>
      </c>
      <c r="AU350" s="239" t="s">
        <v>85</v>
      </c>
      <c r="AV350" s="13" t="s">
        <v>85</v>
      </c>
      <c r="AW350" s="13" t="s">
        <v>39</v>
      </c>
      <c r="AX350" s="13" t="s">
        <v>76</v>
      </c>
      <c r="AY350" s="239" t="s">
        <v>211</v>
      </c>
    </row>
    <row r="351" spans="2:65" s="15" customFormat="1" ht="13.5">
      <c r="B351" s="251"/>
      <c r="C351" s="252"/>
      <c r="D351" s="262" t="s">
        <v>219</v>
      </c>
      <c r="E351" s="263" t="s">
        <v>21</v>
      </c>
      <c r="F351" s="264" t="s">
        <v>226</v>
      </c>
      <c r="G351" s="252"/>
      <c r="H351" s="265">
        <v>7.8079999999999998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AT351" s="261" t="s">
        <v>219</v>
      </c>
      <c r="AU351" s="261" t="s">
        <v>85</v>
      </c>
      <c r="AV351" s="15" t="s">
        <v>100</v>
      </c>
      <c r="AW351" s="15" t="s">
        <v>39</v>
      </c>
      <c r="AX351" s="15" t="s">
        <v>83</v>
      </c>
      <c r="AY351" s="261" t="s">
        <v>211</v>
      </c>
    </row>
    <row r="352" spans="2:65" s="1" customFormat="1" ht="22.5" customHeight="1">
      <c r="B352" s="42"/>
      <c r="C352" s="205" t="s">
        <v>521</v>
      </c>
      <c r="D352" s="205" t="s">
        <v>213</v>
      </c>
      <c r="E352" s="206" t="s">
        <v>3137</v>
      </c>
      <c r="F352" s="207" t="s">
        <v>3138</v>
      </c>
      <c r="G352" s="208" t="s">
        <v>245</v>
      </c>
      <c r="H352" s="209">
        <v>24.722999999999999</v>
      </c>
      <c r="I352" s="210"/>
      <c r="J352" s="211">
        <f>ROUND(I352*H352,2)</f>
        <v>0</v>
      </c>
      <c r="K352" s="207" t="s">
        <v>217</v>
      </c>
      <c r="L352" s="62"/>
      <c r="M352" s="212" t="s">
        <v>21</v>
      </c>
      <c r="N352" s="213" t="s">
        <v>47</v>
      </c>
      <c r="O352" s="43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AR352" s="25" t="s">
        <v>100</v>
      </c>
      <c r="AT352" s="25" t="s">
        <v>213</v>
      </c>
      <c r="AU352" s="25" t="s">
        <v>85</v>
      </c>
      <c r="AY352" s="25" t="s">
        <v>211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25" t="s">
        <v>83</v>
      </c>
      <c r="BK352" s="216">
        <f>ROUND(I352*H352,2)</f>
        <v>0</v>
      </c>
      <c r="BL352" s="25" t="s">
        <v>100</v>
      </c>
      <c r="BM352" s="25" t="s">
        <v>3139</v>
      </c>
    </row>
    <row r="353" spans="2:65" s="11" customFormat="1" ht="29.85" customHeight="1">
      <c r="B353" s="188"/>
      <c r="C353" s="189"/>
      <c r="D353" s="202" t="s">
        <v>75</v>
      </c>
      <c r="E353" s="203" t="s">
        <v>414</v>
      </c>
      <c r="F353" s="203" t="s">
        <v>415</v>
      </c>
      <c r="G353" s="189"/>
      <c r="H353" s="189"/>
      <c r="I353" s="192"/>
      <c r="J353" s="204">
        <f>BK353</f>
        <v>0</v>
      </c>
      <c r="K353" s="189"/>
      <c r="L353" s="194"/>
      <c r="M353" s="195"/>
      <c r="N353" s="196"/>
      <c r="O353" s="196"/>
      <c r="P353" s="197">
        <f>SUM(P354:P355)</f>
        <v>0</v>
      </c>
      <c r="Q353" s="196"/>
      <c r="R353" s="197">
        <f>SUM(R354:R355)</f>
        <v>0</v>
      </c>
      <c r="S353" s="196"/>
      <c r="T353" s="198">
        <f>SUM(T354:T355)</f>
        <v>0</v>
      </c>
      <c r="AR353" s="199" t="s">
        <v>83</v>
      </c>
      <c r="AT353" s="200" t="s">
        <v>75</v>
      </c>
      <c r="AU353" s="200" t="s">
        <v>83</v>
      </c>
      <c r="AY353" s="199" t="s">
        <v>211</v>
      </c>
      <c r="BK353" s="201">
        <f>SUM(BK354:BK355)</f>
        <v>0</v>
      </c>
    </row>
    <row r="354" spans="2:65" s="1" customFormat="1" ht="44.25" customHeight="1">
      <c r="B354" s="42"/>
      <c r="C354" s="205" t="s">
        <v>525</v>
      </c>
      <c r="D354" s="205" t="s">
        <v>213</v>
      </c>
      <c r="E354" s="206" t="s">
        <v>417</v>
      </c>
      <c r="F354" s="207" t="s">
        <v>418</v>
      </c>
      <c r="G354" s="208" t="s">
        <v>245</v>
      </c>
      <c r="H354" s="209">
        <v>73.346000000000004</v>
      </c>
      <c r="I354" s="210"/>
      <c r="J354" s="211">
        <f>ROUND(I354*H354,2)</f>
        <v>0</v>
      </c>
      <c r="K354" s="207" t="s">
        <v>217</v>
      </c>
      <c r="L354" s="62"/>
      <c r="M354" s="212" t="s">
        <v>21</v>
      </c>
      <c r="N354" s="213" t="s">
        <v>47</v>
      </c>
      <c r="O354" s="43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AR354" s="25" t="s">
        <v>100</v>
      </c>
      <c r="AT354" s="25" t="s">
        <v>213</v>
      </c>
      <c r="AU354" s="25" t="s">
        <v>85</v>
      </c>
      <c r="AY354" s="25" t="s">
        <v>211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25" t="s">
        <v>83</v>
      </c>
      <c r="BK354" s="216">
        <f>ROUND(I354*H354,2)</f>
        <v>0</v>
      </c>
      <c r="BL354" s="25" t="s">
        <v>100</v>
      </c>
      <c r="BM354" s="25" t="s">
        <v>3140</v>
      </c>
    </row>
    <row r="355" spans="2:65" s="1" customFormat="1" ht="44.25" customHeight="1">
      <c r="B355" s="42"/>
      <c r="C355" s="205" t="s">
        <v>530</v>
      </c>
      <c r="D355" s="205" t="s">
        <v>213</v>
      </c>
      <c r="E355" s="206" t="s">
        <v>3141</v>
      </c>
      <c r="F355" s="207" t="s">
        <v>3142</v>
      </c>
      <c r="G355" s="208" t="s">
        <v>245</v>
      </c>
      <c r="H355" s="209">
        <v>73.346000000000004</v>
      </c>
      <c r="I355" s="210"/>
      <c r="J355" s="211">
        <f>ROUND(I355*H355,2)</f>
        <v>0</v>
      </c>
      <c r="K355" s="207" t="s">
        <v>217</v>
      </c>
      <c r="L355" s="62"/>
      <c r="M355" s="212" t="s">
        <v>21</v>
      </c>
      <c r="N355" s="213" t="s">
        <v>47</v>
      </c>
      <c r="O355" s="43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AR355" s="25" t="s">
        <v>100</v>
      </c>
      <c r="AT355" s="25" t="s">
        <v>213</v>
      </c>
      <c r="AU355" s="25" t="s">
        <v>85</v>
      </c>
      <c r="AY355" s="25" t="s">
        <v>211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25" t="s">
        <v>83</v>
      </c>
      <c r="BK355" s="216">
        <f>ROUND(I355*H355,2)</f>
        <v>0</v>
      </c>
      <c r="BL355" s="25" t="s">
        <v>100</v>
      </c>
      <c r="BM355" s="25" t="s">
        <v>3143</v>
      </c>
    </row>
    <row r="356" spans="2:65" s="11" customFormat="1" ht="37.35" customHeight="1">
      <c r="B356" s="188"/>
      <c r="C356" s="189"/>
      <c r="D356" s="190" t="s">
        <v>75</v>
      </c>
      <c r="E356" s="191" t="s">
        <v>420</v>
      </c>
      <c r="F356" s="191" t="s">
        <v>421</v>
      </c>
      <c r="G356" s="189"/>
      <c r="H356" s="189"/>
      <c r="I356" s="192"/>
      <c r="J356" s="193">
        <f>BK356</f>
        <v>0</v>
      </c>
      <c r="K356" s="189"/>
      <c r="L356" s="194"/>
      <c r="M356" s="195"/>
      <c r="N356" s="196"/>
      <c r="O356" s="196"/>
      <c r="P356" s="197">
        <f>P357+P388+P394+P413+P429+P452</f>
        <v>0</v>
      </c>
      <c r="Q356" s="196"/>
      <c r="R356" s="197">
        <f>R357+R388+R394+R413+R429+R452</f>
        <v>9.2150970499999989</v>
      </c>
      <c r="S356" s="196"/>
      <c r="T356" s="198">
        <f>T357+T388+T394+T413+T429+T452</f>
        <v>1.3522339999999999</v>
      </c>
      <c r="AR356" s="199" t="s">
        <v>85</v>
      </c>
      <c r="AT356" s="200" t="s">
        <v>75</v>
      </c>
      <c r="AU356" s="200" t="s">
        <v>76</v>
      </c>
      <c r="AY356" s="199" t="s">
        <v>211</v>
      </c>
      <c r="BK356" s="201">
        <f>BK357+BK388+BK394+BK413+BK429+BK452</f>
        <v>0</v>
      </c>
    </row>
    <row r="357" spans="2:65" s="11" customFormat="1" ht="19.899999999999999" customHeight="1">
      <c r="B357" s="188"/>
      <c r="C357" s="189"/>
      <c r="D357" s="202" t="s">
        <v>75</v>
      </c>
      <c r="E357" s="203" t="s">
        <v>3144</v>
      </c>
      <c r="F357" s="203" t="s">
        <v>3145</v>
      </c>
      <c r="G357" s="189"/>
      <c r="H357" s="189"/>
      <c r="I357" s="192"/>
      <c r="J357" s="204">
        <f>BK357</f>
        <v>0</v>
      </c>
      <c r="K357" s="189"/>
      <c r="L357" s="194"/>
      <c r="M357" s="195"/>
      <c r="N357" s="196"/>
      <c r="O357" s="196"/>
      <c r="P357" s="197">
        <f>SUM(P358:P387)</f>
        <v>0</v>
      </c>
      <c r="Q357" s="196"/>
      <c r="R357" s="197">
        <f>SUM(R358:R387)</f>
        <v>0.28509800000000002</v>
      </c>
      <c r="S357" s="196"/>
      <c r="T357" s="198">
        <f>SUM(T358:T387)</f>
        <v>0</v>
      </c>
      <c r="AR357" s="199" t="s">
        <v>85</v>
      </c>
      <c r="AT357" s="200" t="s">
        <v>75</v>
      </c>
      <c r="AU357" s="200" t="s">
        <v>83</v>
      </c>
      <c r="AY357" s="199" t="s">
        <v>211</v>
      </c>
      <c r="BK357" s="201">
        <f>SUM(BK358:BK387)</f>
        <v>0</v>
      </c>
    </row>
    <row r="358" spans="2:65" s="1" customFormat="1" ht="22.5" customHeight="1">
      <c r="B358" s="42"/>
      <c r="C358" s="205" t="s">
        <v>536</v>
      </c>
      <c r="D358" s="205" t="s">
        <v>213</v>
      </c>
      <c r="E358" s="206" t="s">
        <v>3146</v>
      </c>
      <c r="F358" s="207" t="s">
        <v>3147</v>
      </c>
      <c r="G358" s="208" t="s">
        <v>275</v>
      </c>
      <c r="H358" s="209">
        <v>60</v>
      </c>
      <c r="I358" s="210"/>
      <c r="J358" s="211">
        <f>ROUND(I358*H358,2)</f>
        <v>0</v>
      </c>
      <c r="K358" s="207" t="s">
        <v>21</v>
      </c>
      <c r="L358" s="62"/>
      <c r="M358" s="212" t="s">
        <v>21</v>
      </c>
      <c r="N358" s="213" t="s">
        <v>47</v>
      </c>
      <c r="O358" s="43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AR358" s="25" t="s">
        <v>309</v>
      </c>
      <c r="AT358" s="25" t="s">
        <v>213</v>
      </c>
      <c r="AU358" s="25" t="s">
        <v>85</v>
      </c>
      <c r="AY358" s="25" t="s">
        <v>211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25" t="s">
        <v>83</v>
      </c>
      <c r="BK358" s="216">
        <f>ROUND(I358*H358,2)</f>
        <v>0</v>
      </c>
      <c r="BL358" s="25" t="s">
        <v>309</v>
      </c>
      <c r="BM358" s="25" t="s">
        <v>3148</v>
      </c>
    </row>
    <row r="359" spans="2:65" s="12" customFormat="1" ht="13.5">
      <c r="B359" s="217"/>
      <c r="C359" s="218"/>
      <c r="D359" s="219" t="s">
        <v>219</v>
      </c>
      <c r="E359" s="220" t="s">
        <v>21</v>
      </c>
      <c r="F359" s="221" t="s">
        <v>3083</v>
      </c>
      <c r="G359" s="218"/>
      <c r="H359" s="222" t="s">
        <v>21</v>
      </c>
      <c r="I359" s="223"/>
      <c r="J359" s="218"/>
      <c r="K359" s="218"/>
      <c r="L359" s="224"/>
      <c r="M359" s="225"/>
      <c r="N359" s="226"/>
      <c r="O359" s="226"/>
      <c r="P359" s="226"/>
      <c r="Q359" s="226"/>
      <c r="R359" s="226"/>
      <c r="S359" s="226"/>
      <c r="T359" s="227"/>
      <c r="AT359" s="228" t="s">
        <v>219</v>
      </c>
      <c r="AU359" s="228" t="s">
        <v>85</v>
      </c>
      <c r="AV359" s="12" t="s">
        <v>83</v>
      </c>
      <c r="AW359" s="12" t="s">
        <v>39</v>
      </c>
      <c r="AX359" s="12" t="s">
        <v>76</v>
      </c>
      <c r="AY359" s="228" t="s">
        <v>211</v>
      </c>
    </row>
    <row r="360" spans="2:65" s="13" customFormat="1" ht="13.5">
      <c r="B360" s="229"/>
      <c r="C360" s="230"/>
      <c r="D360" s="219" t="s">
        <v>219</v>
      </c>
      <c r="E360" s="231" t="s">
        <v>21</v>
      </c>
      <c r="F360" s="232" t="s">
        <v>3149</v>
      </c>
      <c r="G360" s="230"/>
      <c r="H360" s="233">
        <v>60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219</v>
      </c>
      <c r="AU360" s="239" t="s">
        <v>85</v>
      </c>
      <c r="AV360" s="13" t="s">
        <v>85</v>
      </c>
      <c r="AW360" s="13" t="s">
        <v>39</v>
      </c>
      <c r="AX360" s="13" t="s">
        <v>76</v>
      </c>
      <c r="AY360" s="239" t="s">
        <v>211</v>
      </c>
    </row>
    <row r="361" spans="2:65" s="15" customFormat="1" ht="13.5">
      <c r="B361" s="251"/>
      <c r="C361" s="252"/>
      <c r="D361" s="262" t="s">
        <v>219</v>
      </c>
      <c r="E361" s="263" t="s">
        <v>21</v>
      </c>
      <c r="F361" s="264" t="s">
        <v>226</v>
      </c>
      <c r="G361" s="252"/>
      <c r="H361" s="265">
        <v>60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AT361" s="261" t="s">
        <v>219</v>
      </c>
      <c r="AU361" s="261" t="s">
        <v>85</v>
      </c>
      <c r="AV361" s="15" t="s">
        <v>100</v>
      </c>
      <c r="AW361" s="15" t="s">
        <v>39</v>
      </c>
      <c r="AX361" s="15" t="s">
        <v>83</v>
      </c>
      <c r="AY361" s="261" t="s">
        <v>211</v>
      </c>
    </row>
    <row r="362" spans="2:65" s="1" customFormat="1" ht="31.5" customHeight="1">
      <c r="B362" s="42"/>
      <c r="C362" s="205" t="s">
        <v>540</v>
      </c>
      <c r="D362" s="205" t="s">
        <v>213</v>
      </c>
      <c r="E362" s="206" t="s">
        <v>3150</v>
      </c>
      <c r="F362" s="207" t="s">
        <v>3151</v>
      </c>
      <c r="G362" s="208" t="s">
        <v>611</v>
      </c>
      <c r="H362" s="209">
        <v>30</v>
      </c>
      <c r="I362" s="210"/>
      <c r="J362" s="211">
        <f>ROUND(I362*H362,2)</f>
        <v>0</v>
      </c>
      <c r="K362" s="207" t="s">
        <v>217</v>
      </c>
      <c r="L362" s="62"/>
      <c r="M362" s="212" t="s">
        <v>21</v>
      </c>
      <c r="N362" s="213" t="s">
        <v>47</v>
      </c>
      <c r="O362" s="43"/>
      <c r="P362" s="214">
        <f>O362*H362</f>
        <v>0</v>
      </c>
      <c r="Q362" s="214">
        <v>9.3999999999999997E-4</v>
      </c>
      <c r="R362" s="214">
        <f>Q362*H362</f>
        <v>2.8199999999999999E-2</v>
      </c>
      <c r="S362" s="214">
        <v>0</v>
      </c>
      <c r="T362" s="215">
        <f>S362*H362</f>
        <v>0</v>
      </c>
      <c r="AR362" s="25" t="s">
        <v>309</v>
      </c>
      <c r="AT362" s="25" t="s">
        <v>213</v>
      </c>
      <c r="AU362" s="25" t="s">
        <v>85</v>
      </c>
      <c r="AY362" s="25" t="s">
        <v>211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25" t="s">
        <v>83</v>
      </c>
      <c r="BK362" s="216">
        <f>ROUND(I362*H362,2)</f>
        <v>0</v>
      </c>
      <c r="BL362" s="25" t="s">
        <v>309</v>
      </c>
      <c r="BM362" s="25" t="s">
        <v>3152</v>
      </c>
    </row>
    <row r="363" spans="2:65" s="12" customFormat="1" ht="13.5">
      <c r="B363" s="217"/>
      <c r="C363" s="218"/>
      <c r="D363" s="219" t="s">
        <v>219</v>
      </c>
      <c r="E363" s="220" t="s">
        <v>21</v>
      </c>
      <c r="F363" s="221" t="s">
        <v>3083</v>
      </c>
      <c r="G363" s="218"/>
      <c r="H363" s="222" t="s">
        <v>21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219</v>
      </c>
      <c r="AU363" s="228" t="s">
        <v>85</v>
      </c>
      <c r="AV363" s="12" t="s">
        <v>83</v>
      </c>
      <c r="AW363" s="12" t="s">
        <v>39</v>
      </c>
      <c r="AX363" s="12" t="s">
        <v>76</v>
      </c>
      <c r="AY363" s="228" t="s">
        <v>211</v>
      </c>
    </row>
    <row r="364" spans="2:65" s="13" customFormat="1" ht="13.5">
      <c r="B364" s="229"/>
      <c r="C364" s="230"/>
      <c r="D364" s="219" t="s">
        <v>219</v>
      </c>
      <c r="E364" s="231" t="s">
        <v>21</v>
      </c>
      <c r="F364" s="232" t="s">
        <v>3153</v>
      </c>
      <c r="G364" s="230"/>
      <c r="H364" s="233">
        <v>30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219</v>
      </c>
      <c r="AU364" s="239" t="s">
        <v>85</v>
      </c>
      <c r="AV364" s="13" t="s">
        <v>85</v>
      </c>
      <c r="AW364" s="13" t="s">
        <v>39</v>
      </c>
      <c r="AX364" s="13" t="s">
        <v>76</v>
      </c>
      <c r="AY364" s="239" t="s">
        <v>211</v>
      </c>
    </row>
    <row r="365" spans="2:65" s="15" customFormat="1" ht="13.5">
      <c r="B365" s="251"/>
      <c r="C365" s="252"/>
      <c r="D365" s="262" t="s">
        <v>219</v>
      </c>
      <c r="E365" s="263" t="s">
        <v>21</v>
      </c>
      <c r="F365" s="264" t="s">
        <v>226</v>
      </c>
      <c r="G365" s="252"/>
      <c r="H365" s="265">
        <v>30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AT365" s="261" t="s">
        <v>219</v>
      </c>
      <c r="AU365" s="261" t="s">
        <v>85</v>
      </c>
      <c r="AV365" s="15" t="s">
        <v>100</v>
      </c>
      <c r="AW365" s="15" t="s">
        <v>39</v>
      </c>
      <c r="AX365" s="15" t="s">
        <v>83</v>
      </c>
      <c r="AY365" s="261" t="s">
        <v>211</v>
      </c>
    </row>
    <row r="366" spans="2:65" s="1" customFormat="1" ht="31.5" customHeight="1">
      <c r="B366" s="42"/>
      <c r="C366" s="205" t="s">
        <v>544</v>
      </c>
      <c r="D366" s="205" t="s">
        <v>213</v>
      </c>
      <c r="E366" s="206" t="s">
        <v>3154</v>
      </c>
      <c r="F366" s="207" t="s">
        <v>3155</v>
      </c>
      <c r="G366" s="208" t="s">
        <v>611</v>
      </c>
      <c r="H366" s="209">
        <v>6.4</v>
      </c>
      <c r="I366" s="210"/>
      <c r="J366" s="211">
        <f>ROUND(I366*H366,2)</f>
        <v>0</v>
      </c>
      <c r="K366" s="207" t="s">
        <v>217</v>
      </c>
      <c r="L366" s="62"/>
      <c r="M366" s="212" t="s">
        <v>21</v>
      </c>
      <c r="N366" s="213" t="s">
        <v>47</v>
      </c>
      <c r="O366" s="43"/>
      <c r="P366" s="214">
        <f>O366*H366</f>
        <v>0</v>
      </c>
      <c r="Q366" s="214">
        <v>1.48E-3</v>
      </c>
      <c r="R366" s="214">
        <f>Q366*H366</f>
        <v>9.4720000000000013E-3</v>
      </c>
      <c r="S366" s="214">
        <v>0</v>
      </c>
      <c r="T366" s="215">
        <f>S366*H366</f>
        <v>0</v>
      </c>
      <c r="AR366" s="25" t="s">
        <v>309</v>
      </c>
      <c r="AT366" s="25" t="s">
        <v>213</v>
      </c>
      <c r="AU366" s="25" t="s">
        <v>85</v>
      </c>
      <c r="AY366" s="25" t="s">
        <v>211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25" t="s">
        <v>83</v>
      </c>
      <c r="BK366" s="216">
        <f>ROUND(I366*H366,2)</f>
        <v>0</v>
      </c>
      <c r="BL366" s="25" t="s">
        <v>309</v>
      </c>
      <c r="BM366" s="25" t="s">
        <v>3156</v>
      </c>
    </row>
    <row r="367" spans="2:65" s="12" customFormat="1" ht="13.5">
      <c r="B367" s="217"/>
      <c r="C367" s="218"/>
      <c r="D367" s="219" t="s">
        <v>219</v>
      </c>
      <c r="E367" s="220" t="s">
        <v>21</v>
      </c>
      <c r="F367" s="221" t="s">
        <v>3083</v>
      </c>
      <c r="G367" s="218"/>
      <c r="H367" s="222" t="s">
        <v>21</v>
      </c>
      <c r="I367" s="223"/>
      <c r="J367" s="218"/>
      <c r="K367" s="218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219</v>
      </c>
      <c r="AU367" s="228" t="s">
        <v>85</v>
      </c>
      <c r="AV367" s="12" t="s">
        <v>83</v>
      </c>
      <c r="AW367" s="12" t="s">
        <v>39</v>
      </c>
      <c r="AX367" s="12" t="s">
        <v>76</v>
      </c>
      <c r="AY367" s="228" t="s">
        <v>211</v>
      </c>
    </row>
    <row r="368" spans="2:65" s="13" customFormat="1" ht="13.5">
      <c r="B368" s="229"/>
      <c r="C368" s="230"/>
      <c r="D368" s="219" t="s">
        <v>219</v>
      </c>
      <c r="E368" s="231" t="s">
        <v>21</v>
      </c>
      <c r="F368" s="232" t="s">
        <v>3157</v>
      </c>
      <c r="G368" s="230"/>
      <c r="H368" s="233">
        <v>6.4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AT368" s="239" t="s">
        <v>219</v>
      </c>
      <c r="AU368" s="239" t="s">
        <v>85</v>
      </c>
      <c r="AV368" s="13" t="s">
        <v>85</v>
      </c>
      <c r="AW368" s="13" t="s">
        <v>39</v>
      </c>
      <c r="AX368" s="13" t="s">
        <v>76</v>
      </c>
      <c r="AY368" s="239" t="s">
        <v>211</v>
      </c>
    </row>
    <row r="369" spans="2:65" s="15" customFormat="1" ht="13.5">
      <c r="B369" s="251"/>
      <c r="C369" s="252"/>
      <c r="D369" s="262" t="s">
        <v>219</v>
      </c>
      <c r="E369" s="263" t="s">
        <v>21</v>
      </c>
      <c r="F369" s="264" t="s">
        <v>226</v>
      </c>
      <c r="G369" s="252"/>
      <c r="H369" s="265">
        <v>6.4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AT369" s="261" t="s">
        <v>219</v>
      </c>
      <c r="AU369" s="261" t="s">
        <v>85</v>
      </c>
      <c r="AV369" s="15" t="s">
        <v>100</v>
      </c>
      <c r="AW369" s="15" t="s">
        <v>39</v>
      </c>
      <c r="AX369" s="15" t="s">
        <v>83</v>
      </c>
      <c r="AY369" s="261" t="s">
        <v>211</v>
      </c>
    </row>
    <row r="370" spans="2:65" s="1" customFormat="1" ht="31.5" customHeight="1">
      <c r="B370" s="42"/>
      <c r="C370" s="205" t="s">
        <v>550</v>
      </c>
      <c r="D370" s="205" t="s">
        <v>213</v>
      </c>
      <c r="E370" s="206" t="s">
        <v>3158</v>
      </c>
      <c r="F370" s="207" t="s">
        <v>3159</v>
      </c>
      <c r="G370" s="208" t="s">
        <v>611</v>
      </c>
      <c r="H370" s="209">
        <v>30</v>
      </c>
      <c r="I370" s="210"/>
      <c r="J370" s="211">
        <f>ROUND(I370*H370,2)</f>
        <v>0</v>
      </c>
      <c r="K370" s="207" t="s">
        <v>217</v>
      </c>
      <c r="L370" s="62"/>
      <c r="M370" s="212" t="s">
        <v>21</v>
      </c>
      <c r="N370" s="213" t="s">
        <v>47</v>
      </c>
      <c r="O370" s="43"/>
      <c r="P370" s="214">
        <f>O370*H370</f>
        <v>0</v>
      </c>
      <c r="Q370" s="214">
        <v>1.9499999999999999E-3</v>
      </c>
      <c r="R370" s="214">
        <f>Q370*H370</f>
        <v>5.8499999999999996E-2</v>
      </c>
      <c r="S370" s="214">
        <v>0</v>
      </c>
      <c r="T370" s="215">
        <f>S370*H370</f>
        <v>0</v>
      </c>
      <c r="AR370" s="25" t="s">
        <v>309</v>
      </c>
      <c r="AT370" s="25" t="s">
        <v>213</v>
      </c>
      <c r="AU370" s="25" t="s">
        <v>85</v>
      </c>
      <c r="AY370" s="25" t="s">
        <v>211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25" t="s">
        <v>83</v>
      </c>
      <c r="BK370" s="216">
        <f>ROUND(I370*H370,2)</f>
        <v>0</v>
      </c>
      <c r="BL370" s="25" t="s">
        <v>309</v>
      </c>
      <c r="BM370" s="25" t="s">
        <v>3160</v>
      </c>
    </row>
    <row r="371" spans="2:65" s="12" customFormat="1" ht="13.5">
      <c r="B371" s="217"/>
      <c r="C371" s="218"/>
      <c r="D371" s="219" t="s">
        <v>219</v>
      </c>
      <c r="E371" s="220" t="s">
        <v>21</v>
      </c>
      <c r="F371" s="221" t="s">
        <v>3083</v>
      </c>
      <c r="G371" s="218"/>
      <c r="H371" s="222" t="s">
        <v>21</v>
      </c>
      <c r="I371" s="223"/>
      <c r="J371" s="218"/>
      <c r="K371" s="218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219</v>
      </c>
      <c r="AU371" s="228" t="s">
        <v>85</v>
      </c>
      <c r="AV371" s="12" t="s">
        <v>83</v>
      </c>
      <c r="AW371" s="12" t="s">
        <v>39</v>
      </c>
      <c r="AX371" s="12" t="s">
        <v>76</v>
      </c>
      <c r="AY371" s="228" t="s">
        <v>211</v>
      </c>
    </row>
    <row r="372" spans="2:65" s="13" customFormat="1" ht="13.5">
      <c r="B372" s="229"/>
      <c r="C372" s="230"/>
      <c r="D372" s="219" t="s">
        <v>219</v>
      </c>
      <c r="E372" s="231" t="s">
        <v>21</v>
      </c>
      <c r="F372" s="232" t="s">
        <v>3153</v>
      </c>
      <c r="G372" s="230"/>
      <c r="H372" s="233">
        <v>30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AT372" s="239" t="s">
        <v>219</v>
      </c>
      <c r="AU372" s="239" t="s">
        <v>85</v>
      </c>
      <c r="AV372" s="13" t="s">
        <v>85</v>
      </c>
      <c r="AW372" s="13" t="s">
        <v>39</v>
      </c>
      <c r="AX372" s="13" t="s">
        <v>76</v>
      </c>
      <c r="AY372" s="239" t="s">
        <v>211</v>
      </c>
    </row>
    <row r="373" spans="2:65" s="15" customFormat="1" ht="13.5">
      <c r="B373" s="251"/>
      <c r="C373" s="252"/>
      <c r="D373" s="262" t="s">
        <v>219</v>
      </c>
      <c r="E373" s="263" t="s">
        <v>21</v>
      </c>
      <c r="F373" s="264" t="s">
        <v>226</v>
      </c>
      <c r="G373" s="252"/>
      <c r="H373" s="265">
        <v>30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AT373" s="261" t="s">
        <v>219</v>
      </c>
      <c r="AU373" s="261" t="s">
        <v>85</v>
      </c>
      <c r="AV373" s="15" t="s">
        <v>100</v>
      </c>
      <c r="AW373" s="15" t="s">
        <v>39</v>
      </c>
      <c r="AX373" s="15" t="s">
        <v>83</v>
      </c>
      <c r="AY373" s="261" t="s">
        <v>211</v>
      </c>
    </row>
    <row r="374" spans="2:65" s="1" customFormat="1" ht="31.5" customHeight="1">
      <c r="B374" s="42"/>
      <c r="C374" s="205" t="s">
        <v>558</v>
      </c>
      <c r="D374" s="205" t="s">
        <v>213</v>
      </c>
      <c r="E374" s="206" t="s">
        <v>3161</v>
      </c>
      <c r="F374" s="207" t="s">
        <v>3162</v>
      </c>
      <c r="G374" s="208" t="s">
        <v>611</v>
      </c>
      <c r="H374" s="209">
        <v>30</v>
      </c>
      <c r="I374" s="210"/>
      <c r="J374" s="211">
        <f>ROUND(I374*H374,2)</f>
        <v>0</v>
      </c>
      <c r="K374" s="207" t="s">
        <v>217</v>
      </c>
      <c r="L374" s="62"/>
      <c r="M374" s="212" t="s">
        <v>21</v>
      </c>
      <c r="N374" s="213" t="s">
        <v>47</v>
      </c>
      <c r="O374" s="43"/>
      <c r="P374" s="214">
        <f>O374*H374</f>
        <v>0</v>
      </c>
      <c r="Q374" s="214">
        <v>4.2000000000000002E-4</v>
      </c>
      <c r="R374" s="214">
        <f>Q374*H374</f>
        <v>1.26E-2</v>
      </c>
      <c r="S374" s="214">
        <v>0</v>
      </c>
      <c r="T374" s="215">
        <f>S374*H374</f>
        <v>0</v>
      </c>
      <c r="AR374" s="25" t="s">
        <v>309</v>
      </c>
      <c r="AT374" s="25" t="s">
        <v>213</v>
      </c>
      <c r="AU374" s="25" t="s">
        <v>85</v>
      </c>
      <c r="AY374" s="25" t="s">
        <v>211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25" t="s">
        <v>83</v>
      </c>
      <c r="BK374" s="216">
        <f>ROUND(I374*H374,2)</f>
        <v>0</v>
      </c>
      <c r="BL374" s="25" t="s">
        <v>309</v>
      </c>
      <c r="BM374" s="25" t="s">
        <v>3163</v>
      </c>
    </row>
    <row r="375" spans="2:65" s="1" customFormat="1" ht="31.5" customHeight="1">
      <c r="B375" s="42"/>
      <c r="C375" s="205" t="s">
        <v>563</v>
      </c>
      <c r="D375" s="205" t="s">
        <v>213</v>
      </c>
      <c r="E375" s="206" t="s">
        <v>3164</v>
      </c>
      <c r="F375" s="207" t="s">
        <v>3165</v>
      </c>
      <c r="G375" s="208" t="s">
        <v>611</v>
      </c>
      <c r="H375" s="209">
        <v>42.2</v>
      </c>
      <c r="I375" s="210"/>
      <c r="J375" s="211">
        <f>ROUND(I375*H375,2)</f>
        <v>0</v>
      </c>
      <c r="K375" s="207" t="s">
        <v>217</v>
      </c>
      <c r="L375" s="62"/>
      <c r="M375" s="212" t="s">
        <v>21</v>
      </c>
      <c r="N375" s="213" t="s">
        <v>47</v>
      </c>
      <c r="O375" s="43"/>
      <c r="P375" s="214">
        <f>O375*H375</f>
        <v>0</v>
      </c>
      <c r="Q375" s="214">
        <v>3.79E-3</v>
      </c>
      <c r="R375" s="214">
        <f>Q375*H375</f>
        <v>0.159938</v>
      </c>
      <c r="S375" s="214">
        <v>0</v>
      </c>
      <c r="T375" s="215">
        <f>S375*H375</f>
        <v>0</v>
      </c>
      <c r="AR375" s="25" t="s">
        <v>309</v>
      </c>
      <c r="AT375" s="25" t="s">
        <v>213</v>
      </c>
      <c r="AU375" s="25" t="s">
        <v>85</v>
      </c>
      <c r="AY375" s="25" t="s">
        <v>211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25" t="s">
        <v>83</v>
      </c>
      <c r="BK375" s="216">
        <f>ROUND(I375*H375,2)</f>
        <v>0</v>
      </c>
      <c r="BL375" s="25" t="s">
        <v>309</v>
      </c>
      <c r="BM375" s="25" t="s">
        <v>3166</v>
      </c>
    </row>
    <row r="376" spans="2:65" s="12" customFormat="1" ht="13.5">
      <c r="B376" s="217"/>
      <c r="C376" s="218"/>
      <c r="D376" s="219" t="s">
        <v>219</v>
      </c>
      <c r="E376" s="220" t="s">
        <v>21</v>
      </c>
      <c r="F376" s="221" t="s">
        <v>3083</v>
      </c>
      <c r="G376" s="218"/>
      <c r="H376" s="222" t="s">
        <v>21</v>
      </c>
      <c r="I376" s="223"/>
      <c r="J376" s="218"/>
      <c r="K376" s="218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219</v>
      </c>
      <c r="AU376" s="228" t="s">
        <v>85</v>
      </c>
      <c r="AV376" s="12" t="s">
        <v>83</v>
      </c>
      <c r="AW376" s="12" t="s">
        <v>39</v>
      </c>
      <c r="AX376" s="12" t="s">
        <v>76</v>
      </c>
      <c r="AY376" s="228" t="s">
        <v>211</v>
      </c>
    </row>
    <row r="377" spans="2:65" s="13" customFormat="1" ht="13.5">
      <c r="B377" s="229"/>
      <c r="C377" s="230"/>
      <c r="D377" s="219" t="s">
        <v>219</v>
      </c>
      <c r="E377" s="231" t="s">
        <v>21</v>
      </c>
      <c r="F377" s="232" t="s">
        <v>3167</v>
      </c>
      <c r="G377" s="230"/>
      <c r="H377" s="233">
        <v>42.2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219</v>
      </c>
      <c r="AU377" s="239" t="s">
        <v>85</v>
      </c>
      <c r="AV377" s="13" t="s">
        <v>85</v>
      </c>
      <c r="AW377" s="13" t="s">
        <v>39</v>
      </c>
      <c r="AX377" s="13" t="s">
        <v>76</v>
      </c>
      <c r="AY377" s="239" t="s">
        <v>211</v>
      </c>
    </row>
    <row r="378" spans="2:65" s="15" customFormat="1" ht="13.5">
      <c r="B378" s="251"/>
      <c r="C378" s="252"/>
      <c r="D378" s="262" t="s">
        <v>219</v>
      </c>
      <c r="E378" s="263" t="s">
        <v>21</v>
      </c>
      <c r="F378" s="264" t="s">
        <v>226</v>
      </c>
      <c r="G378" s="252"/>
      <c r="H378" s="265">
        <v>42.2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AT378" s="261" t="s">
        <v>219</v>
      </c>
      <c r="AU378" s="261" t="s">
        <v>85</v>
      </c>
      <c r="AV378" s="15" t="s">
        <v>100</v>
      </c>
      <c r="AW378" s="15" t="s">
        <v>39</v>
      </c>
      <c r="AX378" s="15" t="s">
        <v>83</v>
      </c>
      <c r="AY378" s="261" t="s">
        <v>211</v>
      </c>
    </row>
    <row r="379" spans="2:65" s="1" customFormat="1" ht="31.5" customHeight="1">
      <c r="B379" s="42"/>
      <c r="C379" s="205" t="s">
        <v>568</v>
      </c>
      <c r="D379" s="205" t="s">
        <v>213</v>
      </c>
      <c r="E379" s="206" t="s">
        <v>3168</v>
      </c>
      <c r="F379" s="207" t="s">
        <v>3169</v>
      </c>
      <c r="G379" s="208" t="s">
        <v>275</v>
      </c>
      <c r="H379" s="209">
        <v>2</v>
      </c>
      <c r="I379" s="210"/>
      <c r="J379" s="211">
        <f>ROUND(I379*H379,2)</f>
        <v>0</v>
      </c>
      <c r="K379" s="207" t="s">
        <v>217</v>
      </c>
      <c r="L379" s="62"/>
      <c r="M379" s="212" t="s">
        <v>21</v>
      </c>
      <c r="N379" s="213" t="s">
        <v>47</v>
      </c>
      <c r="O379" s="43"/>
      <c r="P379" s="214">
        <f>O379*H379</f>
        <v>0</v>
      </c>
      <c r="Q379" s="214">
        <v>3.1E-4</v>
      </c>
      <c r="R379" s="214">
        <f>Q379*H379</f>
        <v>6.2E-4</v>
      </c>
      <c r="S379" s="214">
        <v>0</v>
      </c>
      <c r="T379" s="215">
        <f>S379*H379</f>
        <v>0</v>
      </c>
      <c r="AR379" s="25" t="s">
        <v>309</v>
      </c>
      <c r="AT379" s="25" t="s">
        <v>213</v>
      </c>
      <c r="AU379" s="25" t="s">
        <v>85</v>
      </c>
      <c r="AY379" s="25" t="s">
        <v>211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25" t="s">
        <v>83</v>
      </c>
      <c r="BK379" s="216">
        <f>ROUND(I379*H379,2)</f>
        <v>0</v>
      </c>
      <c r="BL379" s="25" t="s">
        <v>309</v>
      </c>
      <c r="BM379" s="25" t="s">
        <v>3170</v>
      </c>
    </row>
    <row r="380" spans="2:65" s="12" customFormat="1" ht="13.5">
      <c r="B380" s="217"/>
      <c r="C380" s="218"/>
      <c r="D380" s="219" t="s">
        <v>219</v>
      </c>
      <c r="E380" s="220" t="s">
        <v>21</v>
      </c>
      <c r="F380" s="221" t="s">
        <v>3083</v>
      </c>
      <c r="G380" s="218"/>
      <c r="H380" s="222" t="s">
        <v>21</v>
      </c>
      <c r="I380" s="223"/>
      <c r="J380" s="218"/>
      <c r="K380" s="218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219</v>
      </c>
      <c r="AU380" s="228" t="s">
        <v>85</v>
      </c>
      <c r="AV380" s="12" t="s">
        <v>83</v>
      </c>
      <c r="AW380" s="12" t="s">
        <v>39</v>
      </c>
      <c r="AX380" s="12" t="s">
        <v>76</v>
      </c>
      <c r="AY380" s="228" t="s">
        <v>211</v>
      </c>
    </row>
    <row r="381" spans="2:65" s="13" customFormat="1" ht="13.5">
      <c r="B381" s="229"/>
      <c r="C381" s="230"/>
      <c r="D381" s="219" t="s">
        <v>219</v>
      </c>
      <c r="E381" s="231" t="s">
        <v>21</v>
      </c>
      <c r="F381" s="232" t="s">
        <v>3171</v>
      </c>
      <c r="G381" s="230"/>
      <c r="H381" s="233">
        <v>2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AT381" s="239" t="s">
        <v>219</v>
      </c>
      <c r="AU381" s="239" t="s">
        <v>85</v>
      </c>
      <c r="AV381" s="13" t="s">
        <v>85</v>
      </c>
      <c r="AW381" s="13" t="s">
        <v>39</v>
      </c>
      <c r="AX381" s="13" t="s">
        <v>76</v>
      </c>
      <c r="AY381" s="239" t="s">
        <v>211</v>
      </c>
    </row>
    <row r="382" spans="2:65" s="15" customFormat="1" ht="13.5">
      <c r="B382" s="251"/>
      <c r="C382" s="252"/>
      <c r="D382" s="262" t="s">
        <v>219</v>
      </c>
      <c r="E382" s="263" t="s">
        <v>21</v>
      </c>
      <c r="F382" s="264" t="s">
        <v>226</v>
      </c>
      <c r="G382" s="252"/>
      <c r="H382" s="265">
        <v>2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AT382" s="261" t="s">
        <v>219</v>
      </c>
      <c r="AU382" s="261" t="s">
        <v>85</v>
      </c>
      <c r="AV382" s="15" t="s">
        <v>100</v>
      </c>
      <c r="AW382" s="15" t="s">
        <v>39</v>
      </c>
      <c r="AX382" s="15" t="s">
        <v>83</v>
      </c>
      <c r="AY382" s="261" t="s">
        <v>211</v>
      </c>
    </row>
    <row r="383" spans="2:65" s="1" customFormat="1" ht="31.5" customHeight="1">
      <c r="B383" s="42"/>
      <c r="C383" s="205" t="s">
        <v>572</v>
      </c>
      <c r="D383" s="205" t="s">
        <v>213</v>
      </c>
      <c r="E383" s="206" t="s">
        <v>3172</v>
      </c>
      <c r="F383" s="207" t="s">
        <v>3173</v>
      </c>
      <c r="G383" s="208" t="s">
        <v>611</v>
      </c>
      <c r="H383" s="209">
        <v>5.4</v>
      </c>
      <c r="I383" s="210"/>
      <c r="J383" s="211">
        <f>ROUND(I383*H383,2)</f>
        <v>0</v>
      </c>
      <c r="K383" s="207" t="s">
        <v>217</v>
      </c>
      <c r="L383" s="62"/>
      <c r="M383" s="212" t="s">
        <v>21</v>
      </c>
      <c r="N383" s="213" t="s">
        <v>47</v>
      </c>
      <c r="O383" s="43"/>
      <c r="P383" s="214">
        <f>O383*H383</f>
        <v>0</v>
      </c>
      <c r="Q383" s="214">
        <v>2.9199999999999999E-3</v>
      </c>
      <c r="R383" s="214">
        <f>Q383*H383</f>
        <v>1.5768000000000001E-2</v>
      </c>
      <c r="S383" s="214">
        <v>0</v>
      </c>
      <c r="T383" s="215">
        <f>S383*H383</f>
        <v>0</v>
      </c>
      <c r="AR383" s="25" t="s">
        <v>309</v>
      </c>
      <c r="AT383" s="25" t="s">
        <v>213</v>
      </c>
      <c r="AU383" s="25" t="s">
        <v>85</v>
      </c>
      <c r="AY383" s="25" t="s">
        <v>211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25" t="s">
        <v>83</v>
      </c>
      <c r="BK383" s="216">
        <f>ROUND(I383*H383,2)</f>
        <v>0</v>
      </c>
      <c r="BL383" s="25" t="s">
        <v>309</v>
      </c>
      <c r="BM383" s="25" t="s">
        <v>3174</v>
      </c>
    </row>
    <row r="384" spans="2:65" s="12" customFormat="1" ht="13.5">
      <c r="B384" s="217"/>
      <c r="C384" s="218"/>
      <c r="D384" s="219" t="s">
        <v>219</v>
      </c>
      <c r="E384" s="220" t="s">
        <v>21</v>
      </c>
      <c r="F384" s="221" t="s">
        <v>3083</v>
      </c>
      <c r="G384" s="218"/>
      <c r="H384" s="222" t="s">
        <v>21</v>
      </c>
      <c r="I384" s="223"/>
      <c r="J384" s="218"/>
      <c r="K384" s="218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219</v>
      </c>
      <c r="AU384" s="228" t="s">
        <v>85</v>
      </c>
      <c r="AV384" s="12" t="s">
        <v>83</v>
      </c>
      <c r="AW384" s="12" t="s">
        <v>39</v>
      </c>
      <c r="AX384" s="12" t="s">
        <v>76</v>
      </c>
      <c r="AY384" s="228" t="s">
        <v>211</v>
      </c>
    </row>
    <row r="385" spans="2:65" s="13" customFormat="1" ht="13.5">
      <c r="B385" s="229"/>
      <c r="C385" s="230"/>
      <c r="D385" s="219" t="s">
        <v>219</v>
      </c>
      <c r="E385" s="231" t="s">
        <v>21</v>
      </c>
      <c r="F385" s="232" t="s">
        <v>3175</v>
      </c>
      <c r="G385" s="230"/>
      <c r="H385" s="233">
        <v>5.4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219</v>
      </c>
      <c r="AU385" s="239" t="s">
        <v>85</v>
      </c>
      <c r="AV385" s="13" t="s">
        <v>85</v>
      </c>
      <c r="AW385" s="13" t="s">
        <v>39</v>
      </c>
      <c r="AX385" s="13" t="s">
        <v>76</v>
      </c>
      <c r="AY385" s="239" t="s">
        <v>211</v>
      </c>
    </row>
    <row r="386" spans="2:65" s="15" customFormat="1" ht="13.5">
      <c r="B386" s="251"/>
      <c r="C386" s="252"/>
      <c r="D386" s="262" t="s">
        <v>219</v>
      </c>
      <c r="E386" s="263" t="s">
        <v>21</v>
      </c>
      <c r="F386" s="264" t="s">
        <v>226</v>
      </c>
      <c r="G386" s="252"/>
      <c r="H386" s="265">
        <v>5.4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AT386" s="261" t="s">
        <v>219</v>
      </c>
      <c r="AU386" s="261" t="s">
        <v>85</v>
      </c>
      <c r="AV386" s="15" t="s">
        <v>100</v>
      </c>
      <c r="AW386" s="15" t="s">
        <v>39</v>
      </c>
      <c r="AX386" s="15" t="s">
        <v>83</v>
      </c>
      <c r="AY386" s="261" t="s">
        <v>211</v>
      </c>
    </row>
    <row r="387" spans="2:65" s="1" customFormat="1" ht="31.5" customHeight="1">
      <c r="B387" s="42"/>
      <c r="C387" s="205" t="s">
        <v>576</v>
      </c>
      <c r="D387" s="205" t="s">
        <v>213</v>
      </c>
      <c r="E387" s="206" t="s">
        <v>3176</v>
      </c>
      <c r="F387" s="207" t="s">
        <v>3177</v>
      </c>
      <c r="G387" s="208" t="s">
        <v>1460</v>
      </c>
      <c r="H387" s="287"/>
      <c r="I387" s="210"/>
      <c r="J387" s="211">
        <f>ROUND(I387*H387,2)</f>
        <v>0</v>
      </c>
      <c r="K387" s="207" t="s">
        <v>217</v>
      </c>
      <c r="L387" s="62"/>
      <c r="M387" s="212" t="s">
        <v>21</v>
      </c>
      <c r="N387" s="213" t="s">
        <v>47</v>
      </c>
      <c r="O387" s="43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AR387" s="25" t="s">
        <v>309</v>
      </c>
      <c r="AT387" s="25" t="s">
        <v>213</v>
      </c>
      <c r="AU387" s="25" t="s">
        <v>85</v>
      </c>
      <c r="AY387" s="25" t="s">
        <v>211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25" t="s">
        <v>83</v>
      </c>
      <c r="BK387" s="216">
        <f>ROUND(I387*H387,2)</f>
        <v>0</v>
      </c>
      <c r="BL387" s="25" t="s">
        <v>309</v>
      </c>
      <c r="BM387" s="25" t="s">
        <v>3178</v>
      </c>
    </row>
    <row r="388" spans="2:65" s="11" customFormat="1" ht="29.85" customHeight="1">
      <c r="B388" s="188"/>
      <c r="C388" s="189"/>
      <c r="D388" s="202" t="s">
        <v>75</v>
      </c>
      <c r="E388" s="203" t="s">
        <v>3179</v>
      </c>
      <c r="F388" s="203" t="s">
        <v>3180</v>
      </c>
      <c r="G388" s="189"/>
      <c r="H388" s="189"/>
      <c r="I388" s="192"/>
      <c r="J388" s="204">
        <f>BK388</f>
        <v>0</v>
      </c>
      <c r="K388" s="189"/>
      <c r="L388" s="194"/>
      <c r="M388" s="195"/>
      <c r="N388" s="196"/>
      <c r="O388" s="196"/>
      <c r="P388" s="197">
        <f>SUM(P389:P393)</f>
        <v>0</v>
      </c>
      <c r="Q388" s="196"/>
      <c r="R388" s="197">
        <f>SUM(R389:R393)</f>
        <v>0</v>
      </c>
      <c r="S388" s="196"/>
      <c r="T388" s="198">
        <f>SUM(T389:T393)</f>
        <v>0</v>
      </c>
      <c r="AR388" s="199" t="s">
        <v>85</v>
      </c>
      <c r="AT388" s="200" t="s">
        <v>75</v>
      </c>
      <c r="AU388" s="200" t="s">
        <v>83</v>
      </c>
      <c r="AY388" s="199" t="s">
        <v>211</v>
      </c>
      <c r="BK388" s="201">
        <f>SUM(BK389:BK393)</f>
        <v>0</v>
      </c>
    </row>
    <row r="389" spans="2:65" s="1" customFormat="1" ht="57" customHeight="1">
      <c r="B389" s="42"/>
      <c r="C389" s="205" t="s">
        <v>582</v>
      </c>
      <c r="D389" s="205" t="s">
        <v>213</v>
      </c>
      <c r="E389" s="206" t="s">
        <v>3181</v>
      </c>
      <c r="F389" s="207" t="s">
        <v>3182</v>
      </c>
      <c r="G389" s="208" t="s">
        <v>235</v>
      </c>
      <c r="H389" s="209">
        <v>128.69999999999999</v>
      </c>
      <c r="I389" s="210"/>
      <c r="J389" s="211">
        <f>ROUND(I389*H389,2)</f>
        <v>0</v>
      </c>
      <c r="K389" s="207" t="s">
        <v>21</v>
      </c>
      <c r="L389" s="62"/>
      <c r="M389" s="212" t="s">
        <v>21</v>
      </c>
      <c r="N389" s="213" t="s">
        <v>47</v>
      </c>
      <c r="O389" s="43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AR389" s="25" t="s">
        <v>309</v>
      </c>
      <c r="AT389" s="25" t="s">
        <v>213</v>
      </c>
      <c r="AU389" s="25" t="s">
        <v>85</v>
      </c>
      <c r="AY389" s="25" t="s">
        <v>211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25" t="s">
        <v>83</v>
      </c>
      <c r="BK389" s="216">
        <f>ROUND(I389*H389,2)</f>
        <v>0</v>
      </c>
      <c r="BL389" s="25" t="s">
        <v>309</v>
      </c>
      <c r="BM389" s="25" t="s">
        <v>3183</v>
      </c>
    </row>
    <row r="390" spans="2:65" s="12" customFormat="1" ht="13.5">
      <c r="B390" s="217"/>
      <c r="C390" s="218"/>
      <c r="D390" s="219" t="s">
        <v>219</v>
      </c>
      <c r="E390" s="220" t="s">
        <v>21</v>
      </c>
      <c r="F390" s="221" t="s">
        <v>3184</v>
      </c>
      <c r="G390" s="218"/>
      <c r="H390" s="222" t="s">
        <v>21</v>
      </c>
      <c r="I390" s="223"/>
      <c r="J390" s="218"/>
      <c r="K390" s="218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219</v>
      </c>
      <c r="AU390" s="228" t="s">
        <v>85</v>
      </c>
      <c r="AV390" s="12" t="s">
        <v>83</v>
      </c>
      <c r="AW390" s="12" t="s">
        <v>39</v>
      </c>
      <c r="AX390" s="12" t="s">
        <v>76</v>
      </c>
      <c r="AY390" s="228" t="s">
        <v>211</v>
      </c>
    </row>
    <row r="391" spans="2:65" s="13" customFormat="1" ht="13.5">
      <c r="B391" s="229"/>
      <c r="C391" s="230"/>
      <c r="D391" s="219" t="s">
        <v>219</v>
      </c>
      <c r="E391" s="231" t="s">
        <v>21</v>
      </c>
      <c r="F391" s="232" t="s">
        <v>3185</v>
      </c>
      <c r="G391" s="230"/>
      <c r="H391" s="233">
        <v>114.95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219</v>
      </c>
      <c r="AU391" s="239" t="s">
        <v>85</v>
      </c>
      <c r="AV391" s="13" t="s">
        <v>85</v>
      </c>
      <c r="AW391" s="13" t="s">
        <v>39</v>
      </c>
      <c r="AX391" s="13" t="s">
        <v>76</v>
      </c>
      <c r="AY391" s="239" t="s">
        <v>211</v>
      </c>
    </row>
    <row r="392" spans="2:65" s="13" customFormat="1" ht="13.5">
      <c r="B392" s="229"/>
      <c r="C392" s="230"/>
      <c r="D392" s="219" t="s">
        <v>219</v>
      </c>
      <c r="E392" s="231" t="s">
        <v>21</v>
      </c>
      <c r="F392" s="232" t="s">
        <v>3186</v>
      </c>
      <c r="G392" s="230"/>
      <c r="H392" s="233">
        <v>13.75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219</v>
      </c>
      <c r="AU392" s="239" t="s">
        <v>85</v>
      </c>
      <c r="AV392" s="13" t="s">
        <v>85</v>
      </c>
      <c r="AW392" s="13" t="s">
        <v>39</v>
      </c>
      <c r="AX392" s="13" t="s">
        <v>76</v>
      </c>
      <c r="AY392" s="239" t="s">
        <v>211</v>
      </c>
    </row>
    <row r="393" spans="2:65" s="15" customFormat="1" ht="13.5">
      <c r="B393" s="251"/>
      <c r="C393" s="252"/>
      <c r="D393" s="219" t="s">
        <v>219</v>
      </c>
      <c r="E393" s="253" t="s">
        <v>21</v>
      </c>
      <c r="F393" s="254" t="s">
        <v>226</v>
      </c>
      <c r="G393" s="252"/>
      <c r="H393" s="255">
        <v>128.69999999999999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AT393" s="261" t="s">
        <v>219</v>
      </c>
      <c r="AU393" s="261" t="s">
        <v>85</v>
      </c>
      <c r="AV393" s="15" t="s">
        <v>100</v>
      </c>
      <c r="AW393" s="15" t="s">
        <v>39</v>
      </c>
      <c r="AX393" s="15" t="s">
        <v>83</v>
      </c>
      <c r="AY393" s="261" t="s">
        <v>211</v>
      </c>
    </row>
    <row r="394" spans="2:65" s="11" customFormat="1" ht="29.85" customHeight="1">
      <c r="B394" s="188"/>
      <c r="C394" s="189"/>
      <c r="D394" s="202" t="s">
        <v>75</v>
      </c>
      <c r="E394" s="203" t="s">
        <v>548</v>
      </c>
      <c r="F394" s="203" t="s">
        <v>549</v>
      </c>
      <c r="G394" s="189"/>
      <c r="H394" s="189"/>
      <c r="I394" s="192"/>
      <c r="J394" s="204">
        <f>BK394</f>
        <v>0</v>
      </c>
      <c r="K394" s="189"/>
      <c r="L394" s="194"/>
      <c r="M394" s="195"/>
      <c r="N394" s="196"/>
      <c r="O394" s="196"/>
      <c r="P394" s="197">
        <f>SUM(P395:P412)</f>
        <v>0</v>
      </c>
      <c r="Q394" s="196"/>
      <c r="R394" s="197">
        <f>SUM(R395:R412)</f>
        <v>0</v>
      </c>
      <c r="S394" s="196"/>
      <c r="T394" s="198">
        <f>SUM(T395:T412)</f>
        <v>1.3522339999999999</v>
      </c>
      <c r="AR394" s="199" t="s">
        <v>85</v>
      </c>
      <c r="AT394" s="200" t="s">
        <v>75</v>
      </c>
      <c r="AU394" s="200" t="s">
        <v>83</v>
      </c>
      <c r="AY394" s="199" t="s">
        <v>211</v>
      </c>
      <c r="BK394" s="201">
        <f>SUM(BK395:BK412)</f>
        <v>0</v>
      </c>
    </row>
    <row r="395" spans="2:65" s="1" customFormat="1" ht="31.5" customHeight="1">
      <c r="B395" s="42"/>
      <c r="C395" s="205" t="s">
        <v>586</v>
      </c>
      <c r="D395" s="205" t="s">
        <v>213</v>
      </c>
      <c r="E395" s="206" t="s">
        <v>3187</v>
      </c>
      <c r="F395" s="207" t="s">
        <v>3188</v>
      </c>
      <c r="G395" s="208" t="s">
        <v>726</v>
      </c>
      <c r="H395" s="209">
        <v>1352.2339999999999</v>
      </c>
      <c r="I395" s="210"/>
      <c r="J395" s="211">
        <f>ROUND(I395*H395,2)</f>
        <v>0</v>
      </c>
      <c r="K395" s="207" t="s">
        <v>217</v>
      </c>
      <c r="L395" s="62"/>
      <c r="M395" s="212" t="s">
        <v>21</v>
      </c>
      <c r="N395" s="213" t="s">
        <v>47</v>
      </c>
      <c r="O395" s="43"/>
      <c r="P395" s="214">
        <f>O395*H395</f>
        <v>0</v>
      </c>
      <c r="Q395" s="214">
        <v>0</v>
      </c>
      <c r="R395" s="214">
        <f>Q395*H395</f>
        <v>0</v>
      </c>
      <c r="S395" s="214">
        <v>1E-3</v>
      </c>
      <c r="T395" s="215">
        <f>S395*H395</f>
        <v>1.3522339999999999</v>
      </c>
      <c r="AR395" s="25" t="s">
        <v>309</v>
      </c>
      <c r="AT395" s="25" t="s">
        <v>213</v>
      </c>
      <c r="AU395" s="25" t="s">
        <v>85</v>
      </c>
      <c r="AY395" s="25" t="s">
        <v>211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25" t="s">
        <v>83</v>
      </c>
      <c r="BK395" s="216">
        <f>ROUND(I395*H395,2)</f>
        <v>0</v>
      </c>
      <c r="BL395" s="25" t="s">
        <v>309</v>
      </c>
      <c r="BM395" s="25" t="s">
        <v>3189</v>
      </c>
    </row>
    <row r="396" spans="2:65" s="12" customFormat="1" ht="13.5">
      <c r="B396" s="217"/>
      <c r="C396" s="218"/>
      <c r="D396" s="219" t="s">
        <v>219</v>
      </c>
      <c r="E396" s="220" t="s">
        <v>21</v>
      </c>
      <c r="F396" s="221" t="s">
        <v>3190</v>
      </c>
      <c r="G396" s="218"/>
      <c r="H396" s="222" t="s">
        <v>21</v>
      </c>
      <c r="I396" s="223"/>
      <c r="J396" s="218"/>
      <c r="K396" s="218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219</v>
      </c>
      <c r="AU396" s="228" t="s">
        <v>85</v>
      </c>
      <c r="AV396" s="12" t="s">
        <v>83</v>
      </c>
      <c r="AW396" s="12" t="s">
        <v>39</v>
      </c>
      <c r="AX396" s="12" t="s">
        <v>76</v>
      </c>
      <c r="AY396" s="228" t="s">
        <v>211</v>
      </c>
    </row>
    <row r="397" spans="2:65" s="12" customFormat="1" ht="13.5">
      <c r="B397" s="217"/>
      <c r="C397" s="218"/>
      <c r="D397" s="219" t="s">
        <v>219</v>
      </c>
      <c r="E397" s="220" t="s">
        <v>21</v>
      </c>
      <c r="F397" s="221" t="s">
        <v>3191</v>
      </c>
      <c r="G397" s="218"/>
      <c r="H397" s="222" t="s">
        <v>21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219</v>
      </c>
      <c r="AU397" s="228" t="s">
        <v>85</v>
      </c>
      <c r="AV397" s="12" t="s">
        <v>83</v>
      </c>
      <c r="AW397" s="12" t="s">
        <v>39</v>
      </c>
      <c r="AX397" s="12" t="s">
        <v>76</v>
      </c>
      <c r="AY397" s="228" t="s">
        <v>211</v>
      </c>
    </row>
    <row r="398" spans="2:65" s="12" customFormat="1" ht="13.5">
      <c r="B398" s="217"/>
      <c r="C398" s="218"/>
      <c r="D398" s="219" t="s">
        <v>219</v>
      </c>
      <c r="E398" s="220" t="s">
        <v>21</v>
      </c>
      <c r="F398" s="221" t="s">
        <v>3192</v>
      </c>
      <c r="G398" s="218"/>
      <c r="H398" s="222" t="s">
        <v>21</v>
      </c>
      <c r="I398" s="223"/>
      <c r="J398" s="218"/>
      <c r="K398" s="218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219</v>
      </c>
      <c r="AU398" s="228" t="s">
        <v>85</v>
      </c>
      <c r="AV398" s="12" t="s">
        <v>83</v>
      </c>
      <c r="AW398" s="12" t="s">
        <v>39</v>
      </c>
      <c r="AX398" s="12" t="s">
        <v>76</v>
      </c>
      <c r="AY398" s="228" t="s">
        <v>211</v>
      </c>
    </row>
    <row r="399" spans="2:65" s="13" customFormat="1" ht="13.5">
      <c r="B399" s="229"/>
      <c r="C399" s="230"/>
      <c r="D399" s="219" t="s">
        <v>219</v>
      </c>
      <c r="E399" s="231" t="s">
        <v>21</v>
      </c>
      <c r="F399" s="232" t="s">
        <v>3193</v>
      </c>
      <c r="G399" s="230"/>
      <c r="H399" s="233">
        <v>296.88099999999997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219</v>
      </c>
      <c r="AU399" s="239" t="s">
        <v>85</v>
      </c>
      <c r="AV399" s="13" t="s">
        <v>85</v>
      </c>
      <c r="AW399" s="13" t="s">
        <v>39</v>
      </c>
      <c r="AX399" s="13" t="s">
        <v>76</v>
      </c>
      <c r="AY399" s="239" t="s">
        <v>211</v>
      </c>
    </row>
    <row r="400" spans="2:65" s="13" customFormat="1" ht="13.5">
      <c r="B400" s="229"/>
      <c r="C400" s="230"/>
      <c r="D400" s="219" t="s">
        <v>219</v>
      </c>
      <c r="E400" s="231" t="s">
        <v>21</v>
      </c>
      <c r="F400" s="232" t="s">
        <v>3194</v>
      </c>
      <c r="G400" s="230"/>
      <c r="H400" s="233">
        <v>269.892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219</v>
      </c>
      <c r="AU400" s="239" t="s">
        <v>85</v>
      </c>
      <c r="AV400" s="13" t="s">
        <v>85</v>
      </c>
      <c r="AW400" s="13" t="s">
        <v>39</v>
      </c>
      <c r="AX400" s="13" t="s">
        <v>76</v>
      </c>
      <c r="AY400" s="239" t="s">
        <v>211</v>
      </c>
    </row>
    <row r="401" spans="2:65" s="13" customFormat="1" ht="13.5">
      <c r="B401" s="229"/>
      <c r="C401" s="230"/>
      <c r="D401" s="219" t="s">
        <v>219</v>
      </c>
      <c r="E401" s="231" t="s">
        <v>21</v>
      </c>
      <c r="F401" s="232" t="s">
        <v>3195</v>
      </c>
      <c r="G401" s="230"/>
      <c r="H401" s="233">
        <v>146.941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AT401" s="239" t="s">
        <v>219</v>
      </c>
      <c r="AU401" s="239" t="s">
        <v>85</v>
      </c>
      <c r="AV401" s="13" t="s">
        <v>85</v>
      </c>
      <c r="AW401" s="13" t="s">
        <v>39</v>
      </c>
      <c r="AX401" s="13" t="s">
        <v>76</v>
      </c>
      <c r="AY401" s="239" t="s">
        <v>211</v>
      </c>
    </row>
    <row r="402" spans="2:65" s="14" customFormat="1" ht="13.5">
      <c r="B402" s="240"/>
      <c r="C402" s="241"/>
      <c r="D402" s="219" t="s">
        <v>219</v>
      </c>
      <c r="E402" s="242" t="s">
        <v>21</v>
      </c>
      <c r="F402" s="243" t="s">
        <v>222</v>
      </c>
      <c r="G402" s="241"/>
      <c r="H402" s="244">
        <v>713.71400000000006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AT402" s="250" t="s">
        <v>219</v>
      </c>
      <c r="AU402" s="250" t="s">
        <v>85</v>
      </c>
      <c r="AV402" s="14" t="s">
        <v>93</v>
      </c>
      <c r="AW402" s="14" t="s">
        <v>39</v>
      </c>
      <c r="AX402" s="14" t="s">
        <v>76</v>
      </c>
      <c r="AY402" s="250" t="s">
        <v>211</v>
      </c>
    </row>
    <row r="403" spans="2:65" s="12" customFormat="1" ht="13.5">
      <c r="B403" s="217"/>
      <c r="C403" s="218"/>
      <c r="D403" s="219" t="s">
        <v>219</v>
      </c>
      <c r="E403" s="220" t="s">
        <v>21</v>
      </c>
      <c r="F403" s="221" t="s">
        <v>3196</v>
      </c>
      <c r="G403" s="218"/>
      <c r="H403" s="222" t="s">
        <v>21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219</v>
      </c>
      <c r="AU403" s="228" t="s">
        <v>85</v>
      </c>
      <c r="AV403" s="12" t="s">
        <v>83</v>
      </c>
      <c r="AW403" s="12" t="s">
        <v>39</v>
      </c>
      <c r="AX403" s="12" t="s">
        <v>76</v>
      </c>
      <c r="AY403" s="228" t="s">
        <v>211</v>
      </c>
    </row>
    <row r="404" spans="2:65" s="12" customFormat="1" ht="13.5">
      <c r="B404" s="217"/>
      <c r="C404" s="218"/>
      <c r="D404" s="219" t="s">
        <v>219</v>
      </c>
      <c r="E404" s="220" t="s">
        <v>21</v>
      </c>
      <c r="F404" s="221" t="s">
        <v>3197</v>
      </c>
      <c r="G404" s="218"/>
      <c r="H404" s="222" t="s">
        <v>21</v>
      </c>
      <c r="I404" s="223"/>
      <c r="J404" s="218"/>
      <c r="K404" s="218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219</v>
      </c>
      <c r="AU404" s="228" t="s">
        <v>85</v>
      </c>
      <c r="AV404" s="12" t="s">
        <v>83</v>
      </c>
      <c r="AW404" s="12" t="s">
        <v>39</v>
      </c>
      <c r="AX404" s="12" t="s">
        <v>76</v>
      </c>
      <c r="AY404" s="228" t="s">
        <v>211</v>
      </c>
    </row>
    <row r="405" spans="2:65" s="13" customFormat="1" ht="13.5">
      <c r="B405" s="229"/>
      <c r="C405" s="230"/>
      <c r="D405" s="219" t="s">
        <v>219</v>
      </c>
      <c r="E405" s="231" t="s">
        <v>21</v>
      </c>
      <c r="F405" s="232" t="s">
        <v>3198</v>
      </c>
      <c r="G405" s="230"/>
      <c r="H405" s="233">
        <v>564.29999999999995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219</v>
      </c>
      <c r="AU405" s="239" t="s">
        <v>85</v>
      </c>
      <c r="AV405" s="13" t="s">
        <v>85</v>
      </c>
      <c r="AW405" s="13" t="s">
        <v>39</v>
      </c>
      <c r="AX405" s="13" t="s">
        <v>76</v>
      </c>
      <c r="AY405" s="239" t="s">
        <v>211</v>
      </c>
    </row>
    <row r="406" spans="2:65" s="13" customFormat="1" ht="13.5">
      <c r="B406" s="229"/>
      <c r="C406" s="230"/>
      <c r="D406" s="219" t="s">
        <v>219</v>
      </c>
      <c r="E406" s="231" t="s">
        <v>21</v>
      </c>
      <c r="F406" s="232" t="s">
        <v>3199</v>
      </c>
      <c r="G406" s="230"/>
      <c r="H406" s="233">
        <v>67.5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219</v>
      </c>
      <c r="AU406" s="239" t="s">
        <v>85</v>
      </c>
      <c r="AV406" s="13" t="s">
        <v>85</v>
      </c>
      <c r="AW406" s="13" t="s">
        <v>39</v>
      </c>
      <c r="AX406" s="13" t="s">
        <v>76</v>
      </c>
      <c r="AY406" s="239" t="s">
        <v>211</v>
      </c>
    </row>
    <row r="407" spans="2:65" s="14" customFormat="1" ht="13.5">
      <c r="B407" s="240"/>
      <c r="C407" s="241"/>
      <c r="D407" s="219" t="s">
        <v>219</v>
      </c>
      <c r="E407" s="242" t="s">
        <v>21</v>
      </c>
      <c r="F407" s="243" t="s">
        <v>222</v>
      </c>
      <c r="G407" s="241"/>
      <c r="H407" s="244">
        <v>631.79999999999995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219</v>
      </c>
      <c r="AU407" s="250" t="s">
        <v>85</v>
      </c>
      <c r="AV407" s="14" t="s">
        <v>93</v>
      </c>
      <c r="AW407" s="14" t="s">
        <v>39</v>
      </c>
      <c r="AX407" s="14" t="s">
        <v>76</v>
      </c>
      <c r="AY407" s="250" t="s">
        <v>211</v>
      </c>
    </row>
    <row r="408" spans="2:65" s="12" customFormat="1" ht="13.5">
      <c r="B408" s="217"/>
      <c r="C408" s="218"/>
      <c r="D408" s="219" t="s">
        <v>219</v>
      </c>
      <c r="E408" s="220" t="s">
        <v>21</v>
      </c>
      <c r="F408" s="221" t="s">
        <v>3200</v>
      </c>
      <c r="G408" s="218"/>
      <c r="H408" s="222" t="s">
        <v>21</v>
      </c>
      <c r="I408" s="223"/>
      <c r="J408" s="218"/>
      <c r="K408" s="218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219</v>
      </c>
      <c r="AU408" s="228" t="s">
        <v>85</v>
      </c>
      <c r="AV408" s="12" t="s">
        <v>83</v>
      </c>
      <c r="AW408" s="12" t="s">
        <v>39</v>
      </c>
      <c r="AX408" s="12" t="s">
        <v>76</v>
      </c>
      <c r="AY408" s="228" t="s">
        <v>211</v>
      </c>
    </row>
    <row r="409" spans="2:65" s="12" customFormat="1" ht="13.5">
      <c r="B409" s="217"/>
      <c r="C409" s="218"/>
      <c r="D409" s="219" t="s">
        <v>219</v>
      </c>
      <c r="E409" s="220" t="s">
        <v>21</v>
      </c>
      <c r="F409" s="221" t="s">
        <v>3201</v>
      </c>
      <c r="G409" s="218"/>
      <c r="H409" s="222" t="s">
        <v>21</v>
      </c>
      <c r="I409" s="223"/>
      <c r="J409" s="218"/>
      <c r="K409" s="218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219</v>
      </c>
      <c r="AU409" s="228" t="s">
        <v>85</v>
      </c>
      <c r="AV409" s="12" t="s">
        <v>83</v>
      </c>
      <c r="AW409" s="12" t="s">
        <v>39</v>
      </c>
      <c r="AX409" s="12" t="s">
        <v>76</v>
      </c>
      <c r="AY409" s="228" t="s">
        <v>211</v>
      </c>
    </row>
    <row r="410" spans="2:65" s="13" customFormat="1" ht="13.5">
      <c r="B410" s="229"/>
      <c r="C410" s="230"/>
      <c r="D410" s="219" t="s">
        <v>219</v>
      </c>
      <c r="E410" s="231" t="s">
        <v>21</v>
      </c>
      <c r="F410" s="232" t="s">
        <v>3202</v>
      </c>
      <c r="G410" s="230"/>
      <c r="H410" s="233">
        <v>6.72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219</v>
      </c>
      <c r="AU410" s="239" t="s">
        <v>85</v>
      </c>
      <c r="AV410" s="13" t="s">
        <v>85</v>
      </c>
      <c r="AW410" s="13" t="s">
        <v>39</v>
      </c>
      <c r="AX410" s="13" t="s">
        <v>76</v>
      </c>
      <c r="AY410" s="239" t="s">
        <v>211</v>
      </c>
    </row>
    <row r="411" spans="2:65" s="14" customFormat="1" ht="13.5">
      <c r="B411" s="240"/>
      <c r="C411" s="241"/>
      <c r="D411" s="219" t="s">
        <v>219</v>
      </c>
      <c r="E411" s="242" t="s">
        <v>21</v>
      </c>
      <c r="F411" s="243" t="s">
        <v>222</v>
      </c>
      <c r="G411" s="241"/>
      <c r="H411" s="244">
        <v>6.72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219</v>
      </c>
      <c r="AU411" s="250" t="s">
        <v>85</v>
      </c>
      <c r="AV411" s="14" t="s">
        <v>93</v>
      </c>
      <c r="AW411" s="14" t="s">
        <v>39</v>
      </c>
      <c r="AX411" s="14" t="s">
        <v>76</v>
      </c>
      <c r="AY411" s="250" t="s">
        <v>211</v>
      </c>
    </row>
    <row r="412" spans="2:65" s="15" customFormat="1" ht="13.5">
      <c r="B412" s="251"/>
      <c r="C412" s="252"/>
      <c r="D412" s="219" t="s">
        <v>219</v>
      </c>
      <c r="E412" s="253" t="s">
        <v>21</v>
      </c>
      <c r="F412" s="254" t="s">
        <v>226</v>
      </c>
      <c r="G412" s="252"/>
      <c r="H412" s="255">
        <v>1352.2339999999999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AT412" s="261" t="s">
        <v>219</v>
      </c>
      <c r="AU412" s="261" t="s">
        <v>85</v>
      </c>
      <c r="AV412" s="15" t="s">
        <v>100</v>
      </c>
      <c r="AW412" s="15" t="s">
        <v>39</v>
      </c>
      <c r="AX412" s="15" t="s">
        <v>83</v>
      </c>
      <c r="AY412" s="261" t="s">
        <v>211</v>
      </c>
    </row>
    <row r="413" spans="2:65" s="11" customFormat="1" ht="29.85" customHeight="1">
      <c r="B413" s="188"/>
      <c r="C413" s="189"/>
      <c r="D413" s="202" t="s">
        <v>75</v>
      </c>
      <c r="E413" s="203" t="s">
        <v>3203</v>
      </c>
      <c r="F413" s="203" t="s">
        <v>3204</v>
      </c>
      <c r="G413" s="189"/>
      <c r="H413" s="189"/>
      <c r="I413" s="192"/>
      <c r="J413" s="204">
        <f>BK413</f>
        <v>0</v>
      </c>
      <c r="K413" s="189"/>
      <c r="L413" s="194"/>
      <c r="M413" s="195"/>
      <c r="N413" s="196"/>
      <c r="O413" s="196"/>
      <c r="P413" s="197">
        <f>SUM(P414:P428)</f>
        <v>0</v>
      </c>
      <c r="Q413" s="196"/>
      <c r="R413" s="197">
        <f>SUM(R414:R428)</f>
        <v>4.9968617999999996</v>
      </c>
      <c r="S413" s="196"/>
      <c r="T413" s="198">
        <f>SUM(T414:T428)</f>
        <v>0</v>
      </c>
      <c r="AR413" s="199" t="s">
        <v>85</v>
      </c>
      <c r="AT413" s="200" t="s">
        <v>75</v>
      </c>
      <c r="AU413" s="200" t="s">
        <v>83</v>
      </c>
      <c r="AY413" s="199" t="s">
        <v>211</v>
      </c>
      <c r="BK413" s="201">
        <f>SUM(BK414:BK428)</f>
        <v>0</v>
      </c>
    </row>
    <row r="414" spans="2:65" s="1" customFormat="1" ht="22.5" customHeight="1">
      <c r="B414" s="42"/>
      <c r="C414" s="205" t="s">
        <v>590</v>
      </c>
      <c r="D414" s="205" t="s">
        <v>213</v>
      </c>
      <c r="E414" s="206" t="s">
        <v>3205</v>
      </c>
      <c r="F414" s="207" t="s">
        <v>3206</v>
      </c>
      <c r="G414" s="208" t="s">
        <v>235</v>
      </c>
      <c r="H414" s="209">
        <v>62.642000000000003</v>
      </c>
      <c r="I414" s="210"/>
      <c r="J414" s="211">
        <f>ROUND(I414*H414,2)</f>
        <v>0</v>
      </c>
      <c r="K414" s="207" t="s">
        <v>21</v>
      </c>
      <c r="L414" s="62"/>
      <c r="M414" s="212" t="s">
        <v>21</v>
      </c>
      <c r="N414" s="213" t="s">
        <v>47</v>
      </c>
      <c r="O414" s="43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AR414" s="25" t="s">
        <v>309</v>
      </c>
      <c r="AT414" s="25" t="s">
        <v>213</v>
      </c>
      <c r="AU414" s="25" t="s">
        <v>85</v>
      </c>
      <c r="AY414" s="25" t="s">
        <v>211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25" t="s">
        <v>83</v>
      </c>
      <c r="BK414" s="216">
        <f>ROUND(I414*H414,2)</f>
        <v>0</v>
      </c>
      <c r="BL414" s="25" t="s">
        <v>309</v>
      </c>
      <c r="BM414" s="25" t="s">
        <v>3207</v>
      </c>
    </row>
    <row r="415" spans="2:65" s="12" customFormat="1" ht="13.5">
      <c r="B415" s="217"/>
      <c r="C415" s="218"/>
      <c r="D415" s="219" t="s">
        <v>219</v>
      </c>
      <c r="E415" s="220" t="s">
        <v>21</v>
      </c>
      <c r="F415" s="221" t="s">
        <v>3208</v>
      </c>
      <c r="G415" s="218"/>
      <c r="H415" s="222" t="s">
        <v>21</v>
      </c>
      <c r="I415" s="223"/>
      <c r="J415" s="218"/>
      <c r="K415" s="218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219</v>
      </c>
      <c r="AU415" s="228" t="s">
        <v>85</v>
      </c>
      <c r="AV415" s="12" t="s">
        <v>83</v>
      </c>
      <c r="AW415" s="12" t="s">
        <v>39</v>
      </c>
      <c r="AX415" s="12" t="s">
        <v>76</v>
      </c>
      <c r="AY415" s="228" t="s">
        <v>211</v>
      </c>
    </row>
    <row r="416" spans="2:65" s="13" customFormat="1" ht="13.5">
      <c r="B416" s="229"/>
      <c r="C416" s="230"/>
      <c r="D416" s="219" t="s">
        <v>219</v>
      </c>
      <c r="E416" s="231" t="s">
        <v>21</v>
      </c>
      <c r="F416" s="232" t="s">
        <v>3209</v>
      </c>
      <c r="G416" s="230"/>
      <c r="H416" s="233">
        <v>62.642000000000003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219</v>
      </c>
      <c r="AU416" s="239" t="s">
        <v>85</v>
      </c>
      <c r="AV416" s="13" t="s">
        <v>85</v>
      </c>
      <c r="AW416" s="13" t="s">
        <v>39</v>
      </c>
      <c r="AX416" s="13" t="s">
        <v>76</v>
      </c>
      <c r="AY416" s="239" t="s">
        <v>211</v>
      </c>
    </row>
    <row r="417" spans="2:65" s="15" customFormat="1" ht="13.5">
      <c r="B417" s="251"/>
      <c r="C417" s="252"/>
      <c r="D417" s="262" t="s">
        <v>219</v>
      </c>
      <c r="E417" s="263" t="s">
        <v>21</v>
      </c>
      <c r="F417" s="264" t="s">
        <v>226</v>
      </c>
      <c r="G417" s="252"/>
      <c r="H417" s="265">
        <v>62.642000000000003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AT417" s="261" t="s">
        <v>219</v>
      </c>
      <c r="AU417" s="261" t="s">
        <v>85</v>
      </c>
      <c r="AV417" s="15" t="s">
        <v>100</v>
      </c>
      <c r="AW417" s="15" t="s">
        <v>39</v>
      </c>
      <c r="AX417" s="15" t="s">
        <v>83</v>
      </c>
      <c r="AY417" s="261" t="s">
        <v>211</v>
      </c>
    </row>
    <row r="418" spans="2:65" s="1" customFormat="1" ht="22.5" customHeight="1">
      <c r="B418" s="42"/>
      <c r="C418" s="268" t="s">
        <v>594</v>
      </c>
      <c r="D418" s="268" t="s">
        <v>429</v>
      </c>
      <c r="E418" s="269" t="s">
        <v>3210</v>
      </c>
      <c r="F418" s="270" t="s">
        <v>3211</v>
      </c>
      <c r="G418" s="271" t="s">
        <v>275</v>
      </c>
      <c r="H418" s="272">
        <v>692.19399999999996</v>
      </c>
      <c r="I418" s="273"/>
      <c r="J418" s="274">
        <f>ROUND(I418*H418,2)</f>
        <v>0</v>
      </c>
      <c r="K418" s="270" t="s">
        <v>21</v>
      </c>
      <c r="L418" s="275"/>
      <c r="M418" s="276" t="s">
        <v>21</v>
      </c>
      <c r="N418" s="277" t="s">
        <v>47</v>
      </c>
      <c r="O418" s="43"/>
      <c r="P418" s="214">
        <f>O418*H418</f>
        <v>0</v>
      </c>
      <c r="Q418" s="214">
        <v>7.1999999999999998E-3</v>
      </c>
      <c r="R418" s="214">
        <f>Q418*H418</f>
        <v>4.9837967999999995</v>
      </c>
      <c r="S418" s="214">
        <v>0</v>
      </c>
      <c r="T418" s="215">
        <f>S418*H418</f>
        <v>0</v>
      </c>
      <c r="AR418" s="25" t="s">
        <v>424</v>
      </c>
      <c r="AT418" s="25" t="s">
        <v>429</v>
      </c>
      <c r="AU418" s="25" t="s">
        <v>85</v>
      </c>
      <c r="AY418" s="25" t="s">
        <v>211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25" t="s">
        <v>83</v>
      </c>
      <c r="BK418" s="216">
        <f>ROUND(I418*H418,2)</f>
        <v>0</v>
      </c>
      <c r="BL418" s="25" t="s">
        <v>309</v>
      </c>
      <c r="BM418" s="25" t="s">
        <v>3212</v>
      </c>
    </row>
    <row r="419" spans="2:65" s="1" customFormat="1" ht="108">
      <c r="B419" s="42"/>
      <c r="C419" s="64"/>
      <c r="D419" s="219" t="s">
        <v>433</v>
      </c>
      <c r="E419" s="64"/>
      <c r="F419" s="278" t="s">
        <v>3213</v>
      </c>
      <c r="G419" s="64"/>
      <c r="H419" s="64"/>
      <c r="I419" s="173"/>
      <c r="J419" s="64"/>
      <c r="K419" s="64"/>
      <c r="L419" s="62"/>
      <c r="M419" s="279"/>
      <c r="N419" s="43"/>
      <c r="O419" s="43"/>
      <c r="P419" s="43"/>
      <c r="Q419" s="43"/>
      <c r="R419" s="43"/>
      <c r="S419" s="43"/>
      <c r="T419" s="79"/>
      <c r="AT419" s="25" t="s">
        <v>433</v>
      </c>
      <c r="AU419" s="25" t="s">
        <v>85</v>
      </c>
    </row>
    <row r="420" spans="2:65" s="13" customFormat="1" ht="13.5">
      <c r="B420" s="229"/>
      <c r="C420" s="230"/>
      <c r="D420" s="262" t="s">
        <v>219</v>
      </c>
      <c r="E420" s="230"/>
      <c r="F420" s="266" t="s">
        <v>3214</v>
      </c>
      <c r="G420" s="230"/>
      <c r="H420" s="267">
        <v>692.19399999999996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219</v>
      </c>
      <c r="AU420" s="239" t="s">
        <v>85</v>
      </c>
      <c r="AV420" s="13" t="s">
        <v>85</v>
      </c>
      <c r="AW420" s="13" t="s">
        <v>6</v>
      </c>
      <c r="AX420" s="13" t="s">
        <v>83</v>
      </c>
      <c r="AY420" s="239" t="s">
        <v>211</v>
      </c>
    </row>
    <row r="421" spans="2:65" s="1" customFormat="1" ht="22.5" customHeight="1">
      <c r="B421" s="42"/>
      <c r="C421" s="205" t="s">
        <v>598</v>
      </c>
      <c r="D421" s="205" t="s">
        <v>213</v>
      </c>
      <c r="E421" s="206" t="s">
        <v>3215</v>
      </c>
      <c r="F421" s="207" t="s">
        <v>3216</v>
      </c>
      <c r="G421" s="208" t="s">
        <v>611</v>
      </c>
      <c r="H421" s="209">
        <v>19.5</v>
      </c>
      <c r="I421" s="210"/>
      <c r="J421" s="211">
        <f>ROUND(I421*H421,2)</f>
        <v>0</v>
      </c>
      <c r="K421" s="207" t="s">
        <v>217</v>
      </c>
      <c r="L421" s="62"/>
      <c r="M421" s="212" t="s">
        <v>21</v>
      </c>
      <c r="N421" s="213" t="s">
        <v>47</v>
      </c>
      <c r="O421" s="43"/>
      <c r="P421" s="214">
        <f>O421*H421</f>
        <v>0</v>
      </c>
      <c r="Q421" s="214">
        <v>4.0000000000000003E-5</v>
      </c>
      <c r="R421" s="214">
        <f>Q421*H421</f>
        <v>7.8000000000000009E-4</v>
      </c>
      <c r="S421" s="214">
        <v>0</v>
      </c>
      <c r="T421" s="215">
        <f>S421*H421</f>
        <v>0</v>
      </c>
      <c r="AR421" s="25" t="s">
        <v>309</v>
      </c>
      <c r="AT421" s="25" t="s">
        <v>213</v>
      </c>
      <c r="AU421" s="25" t="s">
        <v>85</v>
      </c>
      <c r="AY421" s="25" t="s">
        <v>211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25" t="s">
        <v>83</v>
      </c>
      <c r="BK421" s="216">
        <f>ROUND(I421*H421,2)</f>
        <v>0</v>
      </c>
      <c r="BL421" s="25" t="s">
        <v>309</v>
      </c>
      <c r="BM421" s="25" t="s">
        <v>3217</v>
      </c>
    </row>
    <row r="422" spans="2:65" s="12" customFormat="1" ht="13.5">
      <c r="B422" s="217"/>
      <c r="C422" s="218"/>
      <c r="D422" s="219" t="s">
        <v>219</v>
      </c>
      <c r="E422" s="220" t="s">
        <v>21</v>
      </c>
      <c r="F422" s="221" t="s">
        <v>3208</v>
      </c>
      <c r="G422" s="218"/>
      <c r="H422" s="222" t="s">
        <v>21</v>
      </c>
      <c r="I422" s="223"/>
      <c r="J422" s="218"/>
      <c r="K422" s="218"/>
      <c r="L422" s="224"/>
      <c r="M422" s="225"/>
      <c r="N422" s="226"/>
      <c r="O422" s="226"/>
      <c r="P422" s="226"/>
      <c r="Q422" s="226"/>
      <c r="R422" s="226"/>
      <c r="S422" s="226"/>
      <c r="T422" s="227"/>
      <c r="AT422" s="228" t="s">
        <v>219</v>
      </c>
      <c r="AU422" s="228" t="s">
        <v>85</v>
      </c>
      <c r="AV422" s="12" t="s">
        <v>83</v>
      </c>
      <c r="AW422" s="12" t="s">
        <v>39</v>
      </c>
      <c r="AX422" s="12" t="s">
        <v>76</v>
      </c>
      <c r="AY422" s="228" t="s">
        <v>211</v>
      </c>
    </row>
    <row r="423" spans="2:65" s="13" customFormat="1" ht="13.5">
      <c r="B423" s="229"/>
      <c r="C423" s="230"/>
      <c r="D423" s="219" t="s">
        <v>219</v>
      </c>
      <c r="E423" s="231" t="s">
        <v>21</v>
      </c>
      <c r="F423" s="232" t="s">
        <v>3218</v>
      </c>
      <c r="G423" s="230"/>
      <c r="H423" s="233">
        <v>19.5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AT423" s="239" t="s">
        <v>219</v>
      </c>
      <c r="AU423" s="239" t="s">
        <v>85</v>
      </c>
      <c r="AV423" s="13" t="s">
        <v>85</v>
      </c>
      <c r="AW423" s="13" t="s">
        <v>39</v>
      </c>
      <c r="AX423" s="13" t="s">
        <v>76</v>
      </c>
      <c r="AY423" s="239" t="s">
        <v>211</v>
      </c>
    </row>
    <row r="424" spans="2:65" s="15" customFormat="1" ht="13.5">
      <c r="B424" s="251"/>
      <c r="C424" s="252"/>
      <c r="D424" s="262" t="s">
        <v>219</v>
      </c>
      <c r="E424" s="263" t="s">
        <v>21</v>
      </c>
      <c r="F424" s="264" t="s">
        <v>226</v>
      </c>
      <c r="G424" s="252"/>
      <c r="H424" s="265">
        <v>19.5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AT424" s="261" t="s">
        <v>219</v>
      </c>
      <c r="AU424" s="261" t="s">
        <v>85</v>
      </c>
      <c r="AV424" s="15" t="s">
        <v>100</v>
      </c>
      <c r="AW424" s="15" t="s">
        <v>39</v>
      </c>
      <c r="AX424" s="15" t="s">
        <v>83</v>
      </c>
      <c r="AY424" s="261" t="s">
        <v>211</v>
      </c>
    </row>
    <row r="425" spans="2:65" s="1" customFormat="1" ht="22.5" customHeight="1">
      <c r="B425" s="42"/>
      <c r="C425" s="268" t="s">
        <v>602</v>
      </c>
      <c r="D425" s="268" t="s">
        <v>429</v>
      </c>
      <c r="E425" s="269" t="s">
        <v>3219</v>
      </c>
      <c r="F425" s="270" t="s">
        <v>3220</v>
      </c>
      <c r="G425" s="271" t="s">
        <v>611</v>
      </c>
      <c r="H425" s="272">
        <v>20.475000000000001</v>
      </c>
      <c r="I425" s="273"/>
      <c r="J425" s="274">
        <f>ROUND(I425*H425,2)</f>
        <v>0</v>
      </c>
      <c r="K425" s="270" t="s">
        <v>21</v>
      </c>
      <c r="L425" s="275"/>
      <c r="M425" s="276" t="s">
        <v>21</v>
      </c>
      <c r="N425" s="277" t="s">
        <v>47</v>
      </c>
      <c r="O425" s="43"/>
      <c r="P425" s="214">
        <f>O425*H425</f>
        <v>0</v>
      </c>
      <c r="Q425" s="214">
        <v>5.9999999999999995E-4</v>
      </c>
      <c r="R425" s="214">
        <f>Q425*H425</f>
        <v>1.2284999999999999E-2</v>
      </c>
      <c r="S425" s="214">
        <v>0</v>
      </c>
      <c r="T425" s="215">
        <f>S425*H425</f>
        <v>0</v>
      </c>
      <c r="AR425" s="25" t="s">
        <v>424</v>
      </c>
      <c r="AT425" s="25" t="s">
        <v>429</v>
      </c>
      <c r="AU425" s="25" t="s">
        <v>85</v>
      </c>
      <c r="AY425" s="25" t="s">
        <v>211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25" t="s">
        <v>83</v>
      </c>
      <c r="BK425" s="216">
        <f>ROUND(I425*H425,2)</f>
        <v>0</v>
      </c>
      <c r="BL425" s="25" t="s">
        <v>309</v>
      </c>
      <c r="BM425" s="25" t="s">
        <v>3221</v>
      </c>
    </row>
    <row r="426" spans="2:65" s="1" customFormat="1" ht="27">
      <c r="B426" s="42"/>
      <c r="C426" s="64"/>
      <c r="D426" s="219" t="s">
        <v>433</v>
      </c>
      <c r="E426" s="64"/>
      <c r="F426" s="278" t="s">
        <v>3222</v>
      </c>
      <c r="G426" s="64"/>
      <c r="H426" s="64"/>
      <c r="I426" s="173"/>
      <c r="J426" s="64"/>
      <c r="K426" s="64"/>
      <c r="L426" s="62"/>
      <c r="M426" s="279"/>
      <c r="N426" s="43"/>
      <c r="O426" s="43"/>
      <c r="P426" s="43"/>
      <c r="Q426" s="43"/>
      <c r="R426" s="43"/>
      <c r="S426" s="43"/>
      <c r="T426" s="79"/>
      <c r="AT426" s="25" t="s">
        <v>433</v>
      </c>
      <c r="AU426" s="25" t="s">
        <v>85</v>
      </c>
    </row>
    <row r="427" spans="2:65" s="13" customFormat="1" ht="13.5">
      <c r="B427" s="229"/>
      <c r="C427" s="230"/>
      <c r="D427" s="262" t="s">
        <v>219</v>
      </c>
      <c r="E427" s="230"/>
      <c r="F427" s="266" t="s">
        <v>3223</v>
      </c>
      <c r="G427" s="230"/>
      <c r="H427" s="267">
        <v>20.475000000000001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219</v>
      </c>
      <c r="AU427" s="239" t="s">
        <v>85</v>
      </c>
      <c r="AV427" s="13" t="s">
        <v>85</v>
      </c>
      <c r="AW427" s="13" t="s">
        <v>6</v>
      </c>
      <c r="AX427" s="13" t="s">
        <v>83</v>
      </c>
      <c r="AY427" s="239" t="s">
        <v>211</v>
      </c>
    </row>
    <row r="428" spans="2:65" s="1" customFormat="1" ht="31.5" customHeight="1">
      <c r="B428" s="42"/>
      <c r="C428" s="205" t="s">
        <v>608</v>
      </c>
      <c r="D428" s="205" t="s">
        <v>213</v>
      </c>
      <c r="E428" s="206" t="s">
        <v>3224</v>
      </c>
      <c r="F428" s="207" t="s">
        <v>3225</v>
      </c>
      <c r="G428" s="208" t="s">
        <v>1460</v>
      </c>
      <c r="H428" s="287"/>
      <c r="I428" s="210"/>
      <c r="J428" s="211">
        <f>ROUND(I428*H428,2)</f>
        <v>0</v>
      </c>
      <c r="K428" s="207" t="s">
        <v>217</v>
      </c>
      <c r="L428" s="62"/>
      <c r="M428" s="212" t="s">
        <v>21</v>
      </c>
      <c r="N428" s="213" t="s">
        <v>47</v>
      </c>
      <c r="O428" s="43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AR428" s="25" t="s">
        <v>309</v>
      </c>
      <c r="AT428" s="25" t="s">
        <v>213</v>
      </c>
      <c r="AU428" s="25" t="s">
        <v>85</v>
      </c>
      <c r="AY428" s="25" t="s">
        <v>211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25" t="s">
        <v>83</v>
      </c>
      <c r="BK428" s="216">
        <f>ROUND(I428*H428,2)</f>
        <v>0</v>
      </c>
      <c r="BL428" s="25" t="s">
        <v>309</v>
      </c>
      <c r="BM428" s="25" t="s">
        <v>3226</v>
      </c>
    </row>
    <row r="429" spans="2:65" s="11" customFormat="1" ht="29.85" customHeight="1">
      <c r="B429" s="188"/>
      <c r="C429" s="189"/>
      <c r="D429" s="202" t="s">
        <v>75</v>
      </c>
      <c r="E429" s="203" t="s">
        <v>623</v>
      </c>
      <c r="F429" s="203" t="s">
        <v>624</v>
      </c>
      <c r="G429" s="189"/>
      <c r="H429" s="189"/>
      <c r="I429" s="192"/>
      <c r="J429" s="204">
        <f>BK429</f>
        <v>0</v>
      </c>
      <c r="K429" s="189"/>
      <c r="L429" s="194"/>
      <c r="M429" s="195"/>
      <c r="N429" s="196"/>
      <c r="O429" s="196"/>
      <c r="P429" s="197">
        <f>SUM(P430:P451)</f>
        <v>0</v>
      </c>
      <c r="Q429" s="196"/>
      <c r="R429" s="197">
        <f>SUM(R430:R451)</f>
        <v>9.120375E-2</v>
      </c>
      <c r="S429" s="196"/>
      <c r="T429" s="198">
        <f>SUM(T430:T451)</f>
        <v>0</v>
      </c>
      <c r="AR429" s="199" t="s">
        <v>85</v>
      </c>
      <c r="AT429" s="200" t="s">
        <v>75</v>
      </c>
      <c r="AU429" s="200" t="s">
        <v>83</v>
      </c>
      <c r="AY429" s="199" t="s">
        <v>211</v>
      </c>
      <c r="BK429" s="201">
        <f>SUM(BK430:BK451)</f>
        <v>0</v>
      </c>
    </row>
    <row r="430" spans="2:65" s="1" customFormat="1" ht="31.5" customHeight="1">
      <c r="B430" s="42"/>
      <c r="C430" s="205" t="s">
        <v>614</v>
      </c>
      <c r="D430" s="205" t="s">
        <v>213</v>
      </c>
      <c r="E430" s="206" t="s">
        <v>3227</v>
      </c>
      <c r="F430" s="207" t="s">
        <v>3228</v>
      </c>
      <c r="G430" s="208" t="s">
        <v>235</v>
      </c>
      <c r="H430" s="209">
        <v>202.67500000000001</v>
      </c>
      <c r="I430" s="210"/>
      <c r="J430" s="211">
        <f>ROUND(I430*H430,2)</f>
        <v>0</v>
      </c>
      <c r="K430" s="207" t="s">
        <v>217</v>
      </c>
      <c r="L430" s="62"/>
      <c r="M430" s="212" t="s">
        <v>21</v>
      </c>
      <c r="N430" s="213" t="s">
        <v>47</v>
      </c>
      <c r="O430" s="43"/>
      <c r="P430" s="214">
        <f>O430*H430</f>
        <v>0</v>
      </c>
      <c r="Q430" s="214">
        <v>6.9999999999999994E-5</v>
      </c>
      <c r="R430" s="214">
        <f>Q430*H430</f>
        <v>1.418725E-2</v>
      </c>
      <c r="S430" s="214">
        <v>0</v>
      </c>
      <c r="T430" s="215">
        <f>S430*H430</f>
        <v>0</v>
      </c>
      <c r="AR430" s="25" t="s">
        <v>309</v>
      </c>
      <c r="AT430" s="25" t="s">
        <v>213</v>
      </c>
      <c r="AU430" s="25" t="s">
        <v>85</v>
      </c>
      <c r="AY430" s="25" t="s">
        <v>211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25" t="s">
        <v>83</v>
      </c>
      <c r="BK430" s="216">
        <f>ROUND(I430*H430,2)</f>
        <v>0</v>
      </c>
      <c r="BL430" s="25" t="s">
        <v>309</v>
      </c>
      <c r="BM430" s="25" t="s">
        <v>3229</v>
      </c>
    </row>
    <row r="431" spans="2:65" s="12" customFormat="1" ht="13.5">
      <c r="B431" s="217"/>
      <c r="C431" s="218"/>
      <c r="D431" s="219" t="s">
        <v>219</v>
      </c>
      <c r="E431" s="220" t="s">
        <v>21</v>
      </c>
      <c r="F431" s="221" t="s">
        <v>3000</v>
      </c>
      <c r="G431" s="218"/>
      <c r="H431" s="222" t="s">
        <v>21</v>
      </c>
      <c r="I431" s="223"/>
      <c r="J431" s="218"/>
      <c r="K431" s="218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219</v>
      </c>
      <c r="AU431" s="228" t="s">
        <v>85</v>
      </c>
      <c r="AV431" s="12" t="s">
        <v>83</v>
      </c>
      <c r="AW431" s="12" t="s">
        <v>39</v>
      </c>
      <c r="AX431" s="12" t="s">
        <v>76</v>
      </c>
      <c r="AY431" s="228" t="s">
        <v>211</v>
      </c>
    </row>
    <row r="432" spans="2:65" s="13" customFormat="1" ht="13.5">
      <c r="B432" s="229"/>
      <c r="C432" s="230"/>
      <c r="D432" s="219" t="s">
        <v>219</v>
      </c>
      <c r="E432" s="231" t="s">
        <v>21</v>
      </c>
      <c r="F432" s="232" t="s">
        <v>3230</v>
      </c>
      <c r="G432" s="230"/>
      <c r="H432" s="233">
        <v>14.5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AT432" s="239" t="s">
        <v>219</v>
      </c>
      <c r="AU432" s="239" t="s">
        <v>85</v>
      </c>
      <c r="AV432" s="13" t="s">
        <v>85</v>
      </c>
      <c r="AW432" s="13" t="s">
        <v>39</v>
      </c>
      <c r="AX432" s="13" t="s">
        <v>76</v>
      </c>
      <c r="AY432" s="239" t="s">
        <v>211</v>
      </c>
    </row>
    <row r="433" spans="2:65" s="13" customFormat="1" ht="13.5">
      <c r="B433" s="229"/>
      <c r="C433" s="230"/>
      <c r="D433" s="219" t="s">
        <v>219</v>
      </c>
      <c r="E433" s="231" t="s">
        <v>21</v>
      </c>
      <c r="F433" s="232" t="s">
        <v>3231</v>
      </c>
      <c r="G433" s="230"/>
      <c r="H433" s="233">
        <v>14.935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219</v>
      </c>
      <c r="AU433" s="239" t="s">
        <v>85</v>
      </c>
      <c r="AV433" s="13" t="s">
        <v>85</v>
      </c>
      <c r="AW433" s="13" t="s">
        <v>39</v>
      </c>
      <c r="AX433" s="13" t="s">
        <v>76</v>
      </c>
      <c r="AY433" s="239" t="s">
        <v>211</v>
      </c>
    </row>
    <row r="434" spans="2:65" s="13" customFormat="1" ht="13.5">
      <c r="B434" s="229"/>
      <c r="C434" s="230"/>
      <c r="D434" s="219" t="s">
        <v>219</v>
      </c>
      <c r="E434" s="231" t="s">
        <v>21</v>
      </c>
      <c r="F434" s="232" t="s">
        <v>3232</v>
      </c>
      <c r="G434" s="230"/>
      <c r="H434" s="233">
        <v>9.9529999999999994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219</v>
      </c>
      <c r="AU434" s="239" t="s">
        <v>85</v>
      </c>
      <c r="AV434" s="13" t="s">
        <v>85</v>
      </c>
      <c r="AW434" s="13" t="s">
        <v>39</v>
      </c>
      <c r="AX434" s="13" t="s">
        <v>76</v>
      </c>
      <c r="AY434" s="239" t="s">
        <v>211</v>
      </c>
    </row>
    <row r="435" spans="2:65" s="13" customFormat="1" ht="13.5">
      <c r="B435" s="229"/>
      <c r="C435" s="230"/>
      <c r="D435" s="219" t="s">
        <v>219</v>
      </c>
      <c r="E435" s="231" t="s">
        <v>21</v>
      </c>
      <c r="F435" s="232" t="s">
        <v>3233</v>
      </c>
      <c r="G435" s="230"/>
      <c r="H435" s="233">
        <v>5.6630000000000003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AT435" s="239" t="s">
        <v>219</v>
      </c>
      <c r="AU435" s="239" t="s">
        <v>85</v>
      </c>
      <c r="AV435" s="13" t="s">
        <v>85</v>
      </c>
      <c r="AW435" s="13" t="s">
        <v>39</v>
      </c>
      <c r="AX435" s="13" t="s">
        <v>76</v>
      </c>
      <c r="AY435" s="239" t="s">
        <v>211</v>
      </c>
    </row>
    <row r="436" spans="2:65" s="13" customFormat="1" ht="13.5">
      <c r="B436" s="229"/>
      <c r="C436" s="230"/>
      <c r="D436" s="219" t="s">
        <v>219</v>
      </c>
      <c r="E436" s="231" t="s">
        <v>21</v>
      </c>
      <c r="F436" s="232" t="s">
        <v>3234</v>
      </c>
      <c r="G436" s="230"/>
      <c r="H436" s="233">
        <v>1.0820000000000001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219</v>
      </c>
      <c r="AU436" s="239" t="s">
        <v>85</v>
      </c>
      <c r="AV436" s="13" t="s">
        <v>85</v>
      </c>
      <c r="AW436" s="13" t="s">
        <v>39</v>
      </c>
      <c r="AX436" s="13" t="s">
        <v>76</v>
      </c>
      <c r="AY436" s="239" t="s">
        <v>211</v>
      </c>
    </row>
    <row r="437" spans="2:65" s="14" customFormat="1" ht="13.5">
      <c r="B437" s="240"/>
      <c r="C437" s="241"/>
      <c r="D437" s="219" t="s">
        <v>219</v>
      </c>
      <c r="E437" s="242" t="s">
        <v>21</v>
      </c>
      <c r="F437" s="243" t="s">
        <v>222</v>
      </c>
      <c r="G437" s="241"/>
      <c r="H437" s="244">
        <v>46.133000000000003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219</v>
      </c>
      <c r="AU437" s="250" t="s">
        <v>85</v>
      </c>
      <c r="AV437" s="14" t="s">
        <v>93</v>
      </c>
      <c r="AW437" s="14" t="s">
        <v>39</v>
      </c>
      <c r="AX437" s="14" t="s">
        <v>76</v>
      </c>
      <c r="AY437" s="250" t="s">
        <v>211</v>
      </c>
    </row>
    <row r="438" spans="2:65" s="12" customFormat="1" ht="13.5">
      <c r="B438" s="217"/>
      <c r="C438" s="218"/>
      <c r="D438" s="219" t="s">
        <v>219</v>
      </c>
      <c r="E438" s="220" t="s">
        <v>21</v>
      </c>
      <c r="F438" s="221" t="s">
        <v>3006</v>
      </c>
      <c r="G438" s="218"/>
      <c r="H438" s="222" t="s">
        <v>21</v>
      </c>
      <c r="I438" s="223"/>
      <c r="J438" s="218"/>
      <c r="K438" s="218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219</v>
      </c>
      <c r="AU438" s="228" t="s">
        <v>85</v>
      </c>
      <c r="AV438" s="12" t="s">
        <v>83</v>
      </c>
      <c r="AW438" s="12" t="s">
        <v>39</v>
      </c>
      <c r="AX438" s="12" t="s">
        <v>76</v>
      </c>
      <c r="AY438" s="228" t="s">
        <v>211</v>
      </c>
    </row>
    <row r="439" spans="2:65" s="13" customFormat="1" ht="13.5">
      <c r="B439" s="229"/>
      <c r="C439" s="230"/>
      <c r="D439" s="219" t="s">
        <v>219</v>
      </c>
      <c r="E439" s="231" t="s">
        <v>21</v>
      </c>
      <c r="F439" s="232" t="s">
        <v>3235</v>
      </c>
      <c r="G439" s="230"/>
      <c r="H439" s="233">
        <v>67.52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219</v>
      </c>
      <c r="AU439" s="239" t="s">
        <v>85</v>
      </c>
      <c r="AV439" s="13" t="s">
        <v>85</v>
      </c>
      <c r="AW439" s="13" t="s">
        <v>39</v>
      </c>
      <c r="AX439" s="13" t="s">
        <v>76</v>
      </c>
      <c r="AY439" s="239" t="s">
        <v>211</v>
      </c>
    </row>
    <row r="440" spans="2:65" s="13" customFormat="1" ht="13.5">
      <c r="B440" s="229"/>
      <c r="C440" s="230"/>
      <c r="D440" s="219" t="s">
        <v>219</v>
      </c>
      <c r="E440" s="231" t="s">
        <v>21</v>
      </c>
      <c r="F440" s="232" t="s">
        <v>3236</v>
      </c>
      <c r="G440" s="230"/>
      <c r="H440" s="233">
        <v>19.760000000000002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219</v>
      </c>
      <c r="AU440" s="239" t="s">
        <v>85</v>
      </c>
      <c r="AV440" s="13" t="s">
        <v>85</v>
      </c>
      <c r="AW440" s="13" t="s">
        <v>39</v>
      </c>
      <c r="AX440" s="13" t="s">
        <v>76</v>
      </c>
      <c r="AY440" s="239" t="s">
        <v>211</v>
      </c>
    </row>
    <row r="441" spans="2:65" s="14" customFormat="1" ht="13.5">
      <c r="B441" s="240"/>
      <c r="C441" s="241"/>
      <c r="D441" s="219" t="s">
        <v>219</v>
      </c>
      <c r="E441" s="242" t="s">
        <v>21</v>
      </c>
      <c r="F441" s="243" t="s">
        <v>222</v>
      </c>
      <c r="G441" s="241"/>
      <c r="H441" s="244">
        <v>87.28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AT441" s="250" t="s">
        <v>219</v>
      </c>
      <c r="AU441" s="250" t="s">
        <v>85</v>
      </c>
      <c r="AV441" s="14" t="s">
        <v>93</v>
      </c>
      <c r="AW441" s="14" t="s">
        <v>39</v>
      </c>
      <c r="AX441" s="14" t="s">
        <v>76</v>
      </c>
      <c r="AY441" s="250" t="s">
        <v>211</v>
      </c>
    </row>
    <row r="442" spans="2:65" s="12" customFormat="1" ht="13.5">
      <c r="B442" s="217"/>
      <c r="C442" s="218"/>
      <c r="D442" s="219" t="s">
        <v>219</v>
      </c>
      <c r="E442" s="220" t="s">
        <v>21</v>
      </c>
      <c r="F442" s="221" t="s">
        <v>3009</v>
      </c>
      <c r="G442" s="218"/>
      <c r="H442" s="222" t="s">
        <v>21</v>
      </c>
      <c r="I442" s="223"/>
      <c r="J442" s="218"/>
      <c r="K442" s="218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219</v>
      </c>
      <c r="AU442" s="228" t="s">
        <v>85</v>
      </c>
      <c r="AV442" s="12" t="s">
        <v>83</v>
      </c>
      <c r="AW442" s="12" t="s">
        <v>39</v>
      </c>
      <c r="AX442" s="12" t="s">
        <v>76</v>
      </c>
      <c r="AY442" s="228" t="s">
        <v>211</v>
      </c>
    </row>
    <row r="443" spans="2:65" s="13" customFormat="1" ht="13.5">
      <c r="B443" s="229"/>
      <c r="C443" s="230"/>
      <c r="D443" s="219" t="s">
        <v>219</v>
      </c>
      <c r="E443" s="231" t="s">
        <v>21</v>
      </c>
      <c r="F443" s="232" t="s">
        <v>3237</v>
      </c>
      <c r="G443" s="230"/>
      <c r="H443" s="233">
        <v>15.84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219</v>
      </c>
      <c r="AU443" s="239" t="s">
        <v>85</v>
      </c>
      <c r="AV443" s="13" t="s">
        <v>85</v>
      </c>
      <c r="AW443" s="13" t="s">
        <v>39</v>
      </c>
      <c r="AX443" s="13" t="s">
        <v>76</v>
      </c>
      <c r="AY443" s="239" t="s">
        <v>211</v>
      </c>
    </row>
    <row r="444" spans="2:65" s="13" customFormat="1" ht="13.5">
      <c r="B444" s="229"/>
      <c r="C444" s="230"/>
      <c r="D444" s="219" t="s">
        <v>219</v>
      </c>
      <c r="E444" s="231" t="s">
        <v>21</v>
      </c>
      <c r="F444" s="232" t="s">
        <v>3238</v>
      </c>
      <c r="G444" s="230"/>
      <c r="H444" s="233">
        <v>52.246000000000002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219</v>
      </c>
      <c r="AU444" s="239" t="s">
        <v>85</v>
      </c>
      <c r="AV444" s="13" t="s">
        <v>85</v>
      </c>
      <c r="AW444" s="13" t="s">
        <v>39</v>
      </c>
      <c r="AX444" s="13" t="s">
        <v>76</v>
      </c>
      <c r="AY444" s="239" t="s">
        <v>211</v>
      </c>
    </row>
    <row r="445" spans="2:65" s="13" customFormat="1" ht="13.5">
      <c r="B445" s="229"/>
      <c r="C445" s="230"/>
      <c r="D445" s="219" t="s">
        <v>219</v>
      </c>
      <c r="E445" s="231" t="s">
        <v>21</v>
      </c>
      <c r="F445" s="232" t="s">
        <v>3239</v>
      </c>
      <c r="G445" s="230"/>
      <c r="H445" s="233">
        <v>1.1759999999999999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219</v>
      </c>
      <c r="AU445" s="239" t="s">
        <v>85</v>
      </c>
      <c r="AV445" s="13" t="s">
        <v>85</v>
      </c>
      <c r="AW445" s="13" t="s">
        <v>39</v>
      </c>
      <c r="AX445" s="13" t="s">
        <v>76</v>
      </c>
      <c r="AY445" s="239" t="s">
        <v>211</v>
      </c>
    </row>
    <row r="446" spans="2:65" s="14" customFormat="1" ht="13.5">
      <c r="B446" s="240"/>
      <c r="C446" s="241"/>
      <c r="D446" s="219" t="s">
        <v>219</v>
      </c>
      <c r="E446" s="242" t="s">
        <v>21</v>
      </c>
      <c r="F446" s="243" t="s">
        <v>222</v>
      </c>
      <c r="G446" s="241"/>
      <c r="H446" s="244">
        <v>69.262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AT446" s="250" t="s">
        <v>219</v>
      </c>
      <c r="AU446" s="250" t="s">
        <v>85</v>
      </c>
      <c r="AV446" s="14" t="s">
        <v>93</v>
      </c>
      <c r="AW446" s="14" t="s">
        <v>39</v>
      </c>
      <c r="AX446" s="14" t="s">
        <v>76</v>
      </c>
      <c r="AY446" s="250" t="s">
        <v>211</v>
      </c>
    </row>
    <row r="447" spans="2:65" s="15" customFormat="1" ht="13.5">
      <c r="B447" s="251"/>
      <c r="C447" s="252"/>
      <c r="D447" s="262" t="s">
        <v>219</v>
      </c>
      <c r="E447" s="263" t="s">
        <v>21</v>
      </c>
      <c r="F447" s="264" t="s">
        <v>226</v>
      </c>
      <c r="G447" s="252"/>
      <c r="H447" s="265">
        <v>202.67500000000001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AT447" s="261" t="s">
        <v>219</v>
      </c>
      <c r="AU447" s="261" t="s">
        <v>85</v>
      </c>
      <c r="AV447" s="15" t="s">
        <v>100</v>
      </c>
      <c r="AW447" s="15" t="s">
        <v>39</v>
      </c>
      <c r="AX447" s="15" t="s">
        <v>83</v>
      </c>
      <c r="AY447" s="261" t="s">
        <v>211</v>
      </c>
    </row>
    <row r="448" spans="2:65" s="1" customFormat="1" ht="22.5" customHeight="1">
      <c r="B448" s="42"/>
      <c r="C448" s="205" t="s">
        <v>619</v>
      </c>
      <c r="D448" s="205" t="s">
        <v>213</v>
      </c>
      <c r="E448" s="206" t="s">
        <v>3240</v>
      </c>
      <c r="F448" s="207" t="s">
        <v>3241</v>
      </c>
      <c r="G448" s="208" t="s">
        <v>235</v>
      </c>
      <c r="H448" s="209">
        <v>202.67500000000001</v>
      </c>
      <c r="I448" s="210"/>
      <c r="J448" s="211">
        <f>ROUND(I448*H448,2)</f>
        <v>0</v>
      </c>
      <c r="K448" s="207" t="s">
        <v>217</v>
      </c>
      <c r="L448" s="62"/>
      <c r="M448" s="212" t="s">
        <v>21</v>
      </c>
      <c r="N448" s="213" t="s">
        <v>47</v>
      </c>
      <c r="O448" s="43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AR448" s="25" t="s">
        <v>309</v>
      </c>
      <c r="AT448" s="25" t="s">
        <v>213</v>
      </c>
      <c r="AU448" s="25" t="s">
        <v>85</v>
      </c>
      <c r="AY448" s="25" t="s">
        <v>211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25" t="s">
        <v>83</v>
      </c>
      <c r="BK448" s="216">
        <f>ROUND(I448*H448,2)</f>
        <v>0</v>
      </c>
      <c r="BL448" s="25" t="s">
        <v>309</v>
      </c>
      <c r="BM448" s="25" t="s">
        <v>3242</v>
      </c>
    </row>
    <row r="449" spans="2:65" s="1" customFormat="1" ht="31.5" customHeight="1">
      <c r="B449" s="42"/>
      <c r="C449" s="205" t="s">
        <v>625</v>
      </c>
      <c r="D449" s="205" t="s">
        <v>213</v>
      </c>
      <c r="E449" s="206" t="s">
        <v>3243</v>
      </c>
      <c r="F449" s="207" t="s">
        <v>3244</v>
      </c>
      <c r="G449" s="208" t="s">
        <v>235</v>
      </c>
      <c r="H449" s="209">
        <v>202.67500000000001</v>
      </c>
      <c r="I449" s="210"/>
      <c r="J449" s="211">
        <f>ROUND(I449*H449,2)</f>
        <v>0</v>
      </c>
      <c r="K449" s="207" t="s">
        <v>217</v>
      </c>
      <c r="L449" s="62"/>
      <c r="M449" s="212" t="s">
        <v>21</v>
      </c>
      <c r="N449" s="213" t="s">
        <v>47</v>
      </c>
      <c r="O449" s="43"/>
      <c r="P449" s="214">
        <f>O449*H449</f>
        <v>0</v>
      </c>
      <c r="Q449" s="214">
        <v>1.3999999999999999E-4</v>
      </c>
      <c r="R449" s="214">
        <f>Q449*H449</f>
        <v>2.83745E-2</v>
      </c>
      <c r="S449" s="214">
        <v>0</v>
      </c>
      <c r="T449" s="215">
        <f>S449*H449</f>
        <v>0</v>
      </c>
      <c r="AR449" s="25" t="s">
        <v>309</v>
      </c>
      <c r="AT449" s="25" t="s">
        <v>213</v>
      </c>
      <c r="AU449" s="25" t="s">
        <v>85</v>
      </c>
      <c r="AY449" s="25" t="s">
        <v>211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25" t="s">
        <v>83</v>
      </c>
      <c r="BK449" s="216">
        <f>ROUND(I449*H449,2)</f>
        <v>0</v>
      </c>
      <c r="BL449" s="25" t="s">
        <v>309</v>
      </c>
      <c r="BM449" s="25" t="s">
        <v>3245</v>
      </c>
    </row>
    <row r="450" spans="2:65" s="1" customFormat="1" ht="22.5" customHeight="1">
      <c r="B450" s="42"/>
      <c r="C450" s="205" t="s">
        <v>636</v>
      </c>
      <c r="D450" s="205" t="s">
        <v>213</v>
      </c>
      <c r="E450" s="206" t="s">
        <v>2295</v>
      </c>
      <c r="F450" s="207" t="s">
        <v>2296</v>
      </c>
      <c r="G450" s="208" t="s">
        <v>235</v>
      </c>
      <c r="H450" s="209">
        <v>202.67500000000001</v>
      </c>
      <c r="I450" s="210"/>
      <c r="J450" s="211">
        <f>ROUND(I450*H450,2)</f>
        <v>0</v>
      </c>
      <c r="K450" s="207" t="s">
        <v>217</v>
      </c>
      <c r="L450" s="62"/>
      <c r="M450" s="212" t="s">
        <v>21</v>
      </c>
      <c r="N450" s="213" t="s">
        <v>47</v>
      </c>
      <c r="O450" s="43"/>
      <c r="P450" s="214">
        <f>O450*H450</f>
        <v>0</v>
      </c>
      <c r="Q450" s="214">
        <v>1.2E-4</v>
      </c>
      <c r="R450" s="214">
        <f>Q450*H450</f>
        <v>2.4321000000000002E-2</v>
      </c>
      <c r="S450" s="214">
        <v>0</v>
      </c>
      <c r="T450" s="215">
        <f>S450*H450</f>
        <v>0</v>
      </c>
      <c r="AR450" s="25" t="s">
        <v>309</v>
      </c>
      <c r="AT450" s="25" t="s">
        <v>213</v>
      </c>
      <c r="AU450" s="25" t="s">
        <v>85</v>
      </c>
      <c r="AY450" s="25" t="s">
        <v>211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25" t="s">
        <v>83</v>
      </c>
      <c r="BK450" s="216">
        <f>ROUND(I450*H450,2)</f>
        <v>0</v>
      </c>
      <c r="BL450" s="25" t="s">
        <v>309</v>
      </c>
      <c r="BM450" s="25" t="s">
        <v>3246</v>
      </c>
    </row>
    <row r="451" spans="2:65" s="1" customFormat="1" ht="22.5" customHeight="1">
      <c r="B451" s="42"/>
      <c r="C451" s="205" t="s">
        <v>642</v>
      </c>
      <c r="D451" s="205" t="s">
        <v>213</v>
      </c>
      <c r="E451" s="206" t="s">
        <v>2298</v>
      </c>
      <c r="F451" s="207" t="s">
        <v>2299</v>
      </c>
      <c r="G451" s="208" t="s">
        <v>235</v>
      </c>
      <c r="H451" s="209">
        <v>202.67500000000001</v>
      </c>
      <c r="I451" s="210"/>
      <c r="J451" s="211">
        <f>ROUND(I451*H451,2)</f>
        <v>0</v>
      </c>
      <c r="K451" s="207" t="s">
        <v>217</v>
      </c>
      <c r="L451" s="62"/>
      <c r="M451" s="212" t="s">
        <v>21</v>
      </c>
      <c r="N451" s="213" t="s">
        <v>47</v>
      </c>
      <c r="O451" s="43"/>
      <c r="P451" s="214">
        <f>O451*H451</f>
        <v>0</v>
      </c>
      <c r="Q451" s="214">
        <v>1.2E-4</v>
      </c>
      <c r="R451" s="214">
        <f>Q451*H451</f>
        <v>2.4321000000000002E-2</v>
      </c>
      <c r="S451" s="214">
        <v>0</v>
      </c>
      <c r="T451" s="215">
        <f>S451*H451</f>
        <v>0</v>
      </c>
      <c r="AR451" s="25" t="s">
        <v>309</v>
      </c>
      <c r="AT451" s="25" t="s">
        <v>213</v>
      </c>
      <c r="AU451" s="25" t="s">
        <v>85</v>
      </c>
      <c r="AY451" s="25" t="s">
        <v>211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25" t="s">
        <v>83</v>
      </c>
      <c r="BK451" s="216">
        <f>ROUND(I451*H451,2)</f>
        <v>0</v>
      </c>
      <c r="BL451" s="25" t="s">
        <v>309</v>
      </c>
      <c r="BM451" s="25" t="s">
        <v>3247</v>
      </c>
    </row>
    <row r="452" spans="2:65" s="11" customFormat="1" ht="29.85" customHeight="1">
      <c r="B452" s="188"/>
      <c r="C452" s="189"/>
      <c r="D452" s="202" t="s">
        <v>75</v>
      </c>
      <c r="E452" s="203" t="s">
        <v>3248</v>
      </c>
      <c r="F452" s="203" t="s">
        <v>3249</v>
      </c>
      <c r="G452" s="189"/>
      <c r="H452" s="189"/>
      <c r="I452" s="192"/>
      <c r="J452" s="204">
        <f>BK452</f>
        <v>0</v>
      </c>
      <c r="K452" s="189"/>
      <c r="L452" s="194"/>
      <c r="M452" s="195"/>
      <c r="N452" s="196"/>
      <c r="O452" s="196"/>
      <c r="P452" s="197">
        <f>SUM(P453:P472)</f>
        <v>0</v>
      </c>
      <c r="Q452" s="196"/>
      <c r="R452" s="197">
        <f>SUM(R453:R472)</f>
        <v>3.8419335000000001</v>
      </c>
      <c r="S452" s="196"/>
      <c r="T452" s="198">
        <f>SUM(T453:T472)</f>
        <v>0</v>
      </c>
      <c r="AR452" s="199" t="s">
        <v>85</v>
      </c>
      <c r="AT452" s="200" t="s">
        <v>75</v>
      </c>
      <c r="AU452" s="200" t="s">
        <v>83</v>
      </c>
      <c r="AY452" s="199" t="s">
        <v>211</v>
      </c>
      <c r="BK452" s="201">
        <f>SUM(BK453:BK472)</f>
        <v>0</v>
      </c>
    </row>
    <row r="453" spans="2:65" s="1" customFormat="1" ht="22.5" customHeight="1">
      <c r="B453" s="42"/>
      <c r="C453" s="205" t="s">
        <v>677</v>
      </c>
      <c r="D453" s="205" t="s">
        <v>213</v>
      </c>
      <c r="E453" s="206" t="s">
        <v>3250</v>
      </c>
      <c r="F453" s="207" t="s">
        <v>3251</v>
      </c>
      <c r="G453" s="208" t="s">
        <v>611</v>
      </c>
      <c r="H453" s="209">
        <v>228.9</v>
      </c>
      <c r="I453" s="210"/>
      <c r="J453" s="211">
        <f>ROUND(I453*H453,2)</f>
        <v>0</v>
      </c>
      <c r="K453" s="207" t="s">
        <v>21</v>
      </c>
      <c r="L453" s="62"/>
      <c r="M453" s="212" t="s">
        <v>21</v>
      </c>
      <c r="N453" s="213" t="s">
        <v>47</v>
      </c>
      <c r="O453" s="43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AR453" s="25" t="s">
        <v>309</v>
      </c>
      <c r="AT453" s="25" t="s">
        <v>213</v>
      </c>
      <c r="AU453" s="25" t="s">
        <v>85</v>
      </c>
      <c r="AY453" s="25" t="s">
        <v>211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25" t="s">
        <v>83</v>
      </c>
      <c r="BK453" s="216">
        <f>ROUND(I453*H453,2)</f>
        <v>0</v>
      </c>
      <c r="BL453" s="25" t="s">
        <v>309</v>
      </c>
      <c r="BM453" s="25" t="s">
        <v>3252</v>
      </c>
    </row>
    <row r="454" spans="2:65" s="12" customFormat="1" ht="13.5">
      <c r="B454" s="217"/>
      <c r="C454" s="218"/>
      <c r="D454" s="219" t="s">
        <v>219</v>
      </c>
      <c r="E454" s="220" t="s">
        <v>21</v>
      </c>
      <c r="F454" s="221" t="s">
        <v>3253</v>
      </c>
      <c r="G454" s="218"/>
      <c r="H454" s="222" t="s">
        <v>21</v>
      </c>
      <c r="I454" s="223"/>
      <c r="J454" s="218"/>
      <c r="K454" s="218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219</v>
      </c>
      <c r="AU454" s="228" t="s">
        <v>85</v>
      </c>
      <c r="AV454" s="12" t="s">
        <v>83</v>
      </c>
      <c r="AW454" s="12" t="s">
        <v>39</v>
      </c>
      <c r="AX454" s="12" t="s">
        <v>76</v>
      </c>
      <c r="AY454" s="228" t="s">
        <v>211</v>
      </c>
    </row>
    <row r="455" spans="2:65" s="12" customFormat="1" ht="13.5">
      <c r="B455" s="217"/>
      <c r="C455" s="218"/>
      <c r="D455" s="219" t="s">
        <v>219</v>
      </c>
      <c r="E455" s="220" t="s">
        <v>21</v>
      </c>
      <c r="F455" s="221" t="s">
        <v>3254</v>
      </c>
      <c r="G455" s="218"/>
      <c r="H455" s="222" t="s">
        <v>21</v>
      </c>
      <c r="I455" s="223"/>
      <c r="J455" s="218"/>
      <c r="K455" s="218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219</v>
      </c>
      <c r="AU455" s="228" t="s">
        <v>85</v>
      </c>
      <c r="AV455" s="12" t="s">
        <v>83</v>
      </c>
      <c r="AW455" s="12" t="s">
        <v>39</v>
      </c>
      <c r="AX455" s="12" t="s">
        <v>76</v>
      </c>
      <c r="AY455" s="228" t="s">
        <v>211</v>
      </c>
    </row>
    <row r="456" spans="2:65" s="13" customFormat="1" ht="13.5">
      <c r="B456" s="229"/>
      <c r="C456" s="230"/>
      <c r="D456" s="219" t="s">
        <v>219</v>
      </c>
      <c r="E456" s="231" t="s">
        <v>21</v>
      </c>
      <c r="F456" s="232" t="s">
        <v>3255</v>
      </c>
      <c r="G456" s="230"/>
      <c r="H456" s="233">
        <v>25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219</v>
      </c>
      <c r="AU456" s="239" t="s">
        <v>85</v>
      </c>
      <c r="AV456" s="13" t="s">
        <v>85</v>
      </c>
      <c r="AW456" s="13" t="s">
        <v>39</v>
      </c>
      <c r="AX456" s="13" t="s">
        <v>76</v>
      </c>
      <c r="AY456" s="239" t="s">
        <v>211</v>
      </c>
    </row>
    <row r="457" spans="2:65" s="14" customFormat="1" ht="13.5">
      <c r="B457" s="240"/>
      <c r="C457" s="241"/>
      <c r="D457" s="219" t="s">
        <v>219</v>
      </c>
      <c r="E457" s="242" t="s">
        <v>21</v>
      </c>
      <c r="F457" s="243" t="s">
        <v>222</v>
      </c>
      <c r="G457" s="241"/>
      <c r="H457" s="244">
        <v>25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AT457" s="250" t="s">
        <v>219</v>
      </c>
      <c r="AU457" s="250" t="s">
        <v>85</v>
      </c>
      <c r="AV457" s="14" t="s">
        <v>93</v>
      </c>
      <c r="AW457" s="14" t="s">
        <v>39</v>
      </c>
      <c r="AX457" s="14" t="s">
        <v>76</v>
      </c>
      <c r="AY457" s="250" t="s">
        <v>211</v>
      </c>
    </row>
    <row r="458" spans="2:65" s="12" customFormat="1" ht="13.5">
      <c r="B458" s="217"/>
      <c r="C458" s="218"/>
      <c r="D458" s="219" t="s">
        <v>219</v>
      </c>
      <c r="E458" s="220" t="s">
        <v>21</v>
      </c>
      <c r="F458" s="221" t="s">
        <v>3256</v>
      </c>
      <c r="G458" s="218"/>
      <c r="H458" s="222" t="s">
        <v>21</v>
      </c>
      <c r="I458" s="223"/>
      <c r="J458" s="218"/>
      <c r="K458" s="218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219</v>
      </c>
      <c r="AU458" s="228" t="s">
        <v>85</v>
      </c>
      <c r="AV458" s="12" t="s">
        <v>83</v>
      </c>
      <c r="AW458" s="12" t="s">
        <v>39</v>
      </c>
      <c r="AX458" s="12" t="s">
        <v>76</v>
      </c>
      <c r="AY458" s="228" t="s">
        <v>211</v>
      </c>
    </row>
    <row r="459" spans="2:65" s="13" customFormat="1" ht="13.5">
      <c r="B459" s="229"/>
      <c r="C459" s="230"/>
      <c r="D459" s="219" t="s">
        <v>219</v>
      </c>
      <c r="E459" s="231" t="s">
        <v>21</v>
      </c>
      <c r="F459" s="232" t="s">
        <v>3257</v>
      </c>
      <c r="G459" s="230"/>
      <c r="H459" s="233">
        <v>50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219</v>
      </c>
      <c r="AU459" s="239" t="s">
        <v>85</v>
      </c>
      <c r="AV459" s="13" t="s">
        <v>85</v>
      </c>
      <c r="AW459" s="13" t="s">
        <v>39</v>
      </c>
      <c r="AX459" s="13" t="s">
        <v>76</v>
      </c>
      <c r="AY459" s="239" t="s">
        <v>211</v>
      </c>
    </row>
    <row r="460" spans="2:65" s="13" customFormat="1" ht="13.5">
      <c r="B460" s="229"/>
      <c r="C460" s="230"/>
      <c r="D460" s="219" t="s">
        <v>219</v>
      </c>
      <c r="E460" s="231" t="s">
        <v>21</v>
      </c>
      <c r="F460" s="232" t="s">
        <v>3258</v>
      </c>
      <c r="G460" s="230"/>
      <c r="H460" s="233">
        <v>153.9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219</v>
      </c>
      <c r="AU460" s="239" t="s">
        <v>85</v>
      </c>
      <c r="AV460" s="13" t="s">
        <v>85</v>
      </c>
      <c r="AW460" s="13" t="s">
        <v>39</v>
      </c>
      <c r="AX460" s="13" t="s">
        <v>76</v>
      </c>
      <c r="AY460" s="239" t="s">
        <v>211</v>
      </c>
    </row>
    <row r="461" spans="2:65" s="14" customFormat="1" ht="13.5">
      <c r="B461" s="240"/>
      <c r="C461" s="241"/>
      <c r="D461" s="219" t="s">
        <v>219</v>
      </c>
      <c r="E461" s="242" t="s">
        <v>21</v>
      </c>
      <c r="F461" s="243" t="s">
        <v>222</v>
      </c>
      <c r="G461" s="241"/>
      <c r="H461" s="244">
        <v>203.9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AT461" s="250" t="s">
        <v>219</v>
      </c>
      <c r="AU461" s="250" t="s">
        <v>85</v>
      </c>
      <c r="AV461" s="14" t="s">
        <v>93</v>
      </c>
      <c r="AW461" s="14" t="s">
        <v>39</v>
      </c>
      <c r="AX461" s="14" t="s">
        <v>76</v>
      </c>
      <c r="AY461" s="250" t="s">
        <v>211</v>
      </c>
    </row>
    <row r="462" spans="2:65" s="15" customFormat="1" ht="13.5">
      <c r="B462" s="251"/>
      <c r="C462" s="252"/>
      <c r="D462" s="262" t="s">
        <v>219</v>
      </c>
      <c r="E462" s="263" t="s">
        <v>21</v>
      </c>
      <c r="F462" s="264" t="s">
        <v>226</v>
      </c>
      <c r="G462" s="252"/>
      <c r="H462" s="265">
        <v>228.9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AT462" s="261" t="s">
        <v>219</v>
      </c>
      <c r="AU462" s="261" t="s">
        <v>85</v>
      </c>
      <c r="AV462" s="15" t="s">
        <v>100</v>
      </c>
      <c r="AW462" s="15" t="s">
        <v>39</v>
      </c>
      <c r="AX462" s="15" t="s">
        <v>83</v>
      </c>
      <c r="AY462" s="261" t="s">
        <v>211</v>
      </c>
    </row>
    <row r="463" spans="2:65" s="1" customFormat="1" ht="22.5" customHeight="1">
      <c r="B463" s="42"/>
      <c r="C463" s="268" t="s">
        <v>681</v>
      </c>
      <c r="D463" s="268" t="s">
        <v>429</v>
      </c>
      <c r="E463" s="269" t="s">
        <v>3259</v>
      </c>
      <c r="F463" s="270" t="s">
        <v>3260</v>
      </c>
      <c r="G463" s="271" t="s">
        <v>611</v>
      </c>
      <c r="H463" s="272">
        <v>25.75</v>
      </c>
      <c r="I463" s="273"/>
      <c r="J463" s="274">
        <f>ROUND(I463*H463,2)</f>
        <v>0</v>
      </c>
      <c r="K463" s="270" t="s">
        <v>21</v>
      </c>
      <c r="L463" s="275"/>
      <c r="M463" s="276" t="s">
        <v>21</v>
      </c>
      <c r="N463" s="277" t="s">
        <v>47</v>
      </c>
      <c r="O463" s="43"/>
      <c r="P463" s="214">
        <f>O463*H463</f>
        <v>0</v>
      </c>
      <c r="Q463" s="214">
        <v>5.0000000000000001E-4</v>
      </c>
      <c r="R463" s="214">
        <f>Q463*H463</f>
        <v>1.2875000000000001E-2</v>
      </c>
      <c r="S463" s="214">
        <v>0</v>
      </c>
      <c r="T463" s="215">
        <f>S463*H463</f>
        <v>0</v>
      </c>
      <c r="AR463" s="25" t="s">
        <v>424</v>
      </c>
      <c r="AT463" s="25" t="s">
        <v>429</v>
      </c>
      <c r="AU463" s="25" t="s">
        <v>85</v>
      </c>
      <c r="AY463" s="25" t="s">
        <v>211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25" t="s">
        <v>83</v>
      </c>
      <c r="BK463" s="216">
        <f>ROUND(I463*H463,2)</f>
        <v>0</v>
      </c>
      <c r="BL463" s="25" t="s">
        <v>309</v>
      </c>
      <c r="BM463" s="25" t="s">
        <v>3261</v>
      </c>
    </row>
    <row r="464" spans="2:65" s="1" customFormat="1" ht="27">
      <c r="B464" s="42"/>
      <c r="C464" s="64"/>
      <c r="D464" s="219" t="s">
        <v>433</v>
      </c>
      <c r="E464" s="64"/>
      <c r="F464" s="278" t="s">
        <v>3262</v>
      </c>
      <c r="G464" s="64"/>
      <c r="H464" s="64"/>
      <c r="I464" s="173"/>
      <c r="J464" s="64"/>
      <c r="K464" s="64"/>
      <c r="L464" s="62"/>
      <c r="M464" s="279"/>
      <c r="N464" s="43"/>
      <c r="O464" s="43"/>
      <c r="P464" s="43"/>
      <c r="Q464" s="43"/>
      <c r="R464" s="43"/>
      <c r="S464" s="43"/>
      <c r="T464" s="79"/>
      <c r="AT464" s="25" t="s">
        <v>433</v>
      </c>
      <c r="AU464" s="25" t="s">
        <v>85</v>
      </c>
    </row>
    <row r="465" spans="2:65" s="13" customFormat="1" ht="13.5">
      <c r="B465" s="229"/>
      <c r="C465" s="230"/>
      <c r="D465" s="262" t="s">
        <v>219</v>
      </c>
      <c r="E465" s="230"/>
      <c r="F465" s="266" t="s">
        <v>3263</v>
      </c>
      <c r="G465" s="230"/>
      <c r="H465" s="267">
        <v>25.75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219</v>
      </c>
      <c r="AU465" s="239" t="s">
        <v>85</v>
      </c>
      <c r="AV465" s="13" t="s">
        <v>85</v>
      </c>
      <c r="AW465" s="13" t="s">
        <v>6</v>
      </c>
      <c r="AX465" s="13" t="s">
        <v>83</v>
      </c>
      <c r="AY465" s="239" t="s">
        <v>211</v>
      </c>
    </row>
    <row r="466" spans="2:65" s="1" customFormat="1" ht="22.5" customHeight="1">
      <c r="B466" s="42"/>
      <c r="C466" s="268" t="s">
        <v>685</v>
      </c>
      <c r="D466" s="268" t="s">
        <v>429</v>
      </c>
      <c r="E466" s="269" t="s">
        <v>3264</v>
      </c>
      <c r="F466" s="270" t="s">
        <v>3265</v>
      </c>
      <c r="G466" s="271" t="s">
        <v>611</v>
      </c>
      <c r="H466" s="272">
        <v>210.017</v>
      </c>
      <c r="I466" s="273"/>
      <c r="J466" s="274">
        <f>ROUND(I466*H466,2)</f>
        <v>0</v>
      </c>
      <c r="K466" s="270" t="s">
        <v>21</v>
      </c>
      <c r="L466" s="275"/>
      <c r="M466" s="276" t="s">
        <v>21</v>
      </c>
      <c r="N466" s="277" t="s">
        <v>47</v>
      </c>
      <c r="O466" s="43"/>
      <c r="P466" s="214">
        <f>O466*H466</f>
        <v>0</v>
      </c>
      <c r="Q466" s="214">
        <v>5.0000000000000001E-4</v>
      </c>
      <c r="R466" s="214">
        <f>Q466*H466</f>
        <v>0.1050085</v>
      </c>
      <c r="S466" s="214">
        <v>0</v>
      </c>
      <c r="T466" s="215">
        <f>S466*H466</f>
        <v>0</v>
      </c>
      <c r="AR466" s="25" t="s">
        <v>424</v>
      </c>
      <c r="AT466" s="25" t="s">
        <v>429</v>
      </c>
      <c r="AU466" s="25" t="s">
        <v>85</v>
      </c>
      <c r="AY466" s="25" t="s">
        <v>211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25" t="s">
        <v>83</v>
      </c>
      <c r="BK466" s="216">
        <f>ROUND(I466*H466,2)</f>
        <v>0</v>
      </c>
      <c r="BL466" s="25" t="s">
        <v>309</v>
      </c>
      <c r="BM466" s="25" t="s">
        <v>3266</v>
      </c>
    </row>
    <row r="467" spans="2:65" s="13" customFormat="1" ht="13.5">
      <c r="B467" s="229"/>
      <c r="C467" s="230"/>
      <c r="D467" s="262" t="s">
        <v>219</v>
      </c>
      <c r="E467" s="230"/>
      <c r="F467" s="266" t="s">
        <v>3267</v>
      </c>
      <c r="G467" s="230"/>
      <c r="H467" s="267">
        <v>210.017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219</v>
      </c>
      <c r="AU467" s="239" t="s">
        <v>85</v>
      </c>
      <c r="AV467" s="13" t="s">
        <v>85</v>
      </c>
      <c r="AW467" s="13" t="s">
        <v>6</v>
      </c>
      <c r="AX467" s="13" t="s">
        <v>83</v>
      </c>
      <c r="AY467" s="239" t="s">
        <v>211</v>
      </c>
    </row>
    <row r="468" spans="2:65" s="1" customFormat="1" ht="44.25" customHeight="1">
      <c r="B468" s="42"/>
      <c r="C468" s="205" t="s">
        <v>689</v>
      </c>
      <c r="D468" s="205" t="s">
        <v>213</v>
      </c>
      <c r="E468" s="206" t="s">
        <v>3268</v>
      </c>
      <c r="F468" s="207" t="s">
        <v>3269</v>
      </c>
      <c r="G468" s="208" t="s">
        <v>235</v>
      </c>
      <c r="H468" s="209">
        <v>183</v>
      </c>
      <c r="I468" s="210"/>
      <c r="J468" s="211">
        <f>ROUND(I468*H468,2)</f>
        <v>0</v>
      </c>
      <c r="K468" s="207" t="s">
        <v>217</v>
      </c>
      <c r="L468" s="62"/>
      <c r="M468" s="212" t="s">
        <v>21</v>
      </c>
      <c r="N468" s="213" t="s">
        <v>47</v>
      </c>
      <c r="O468" s="43"/>
      <c r="P468" s="214">
        <f>O468*H468</f>
        <v>0</v>
      </c>
      <c r="Q468" s="214">
        <v>2.035E-2</v>
      </c>
      <c r="R468" s="214">
        <f>Q468*H468</f>
        <v>3.7240500000000001</v>
      </c>
      <c r="S468" s="214">
        <v>0</v>
      </c>
      <c r="T468" s="215">
        <f>S468*H468</f>
        <v>0</v>
      </c>
      <c r="AR468" s="25" t="s">
        <v>309</v>
      </c>
      <c r="AT468" s="25" t="s">
        <v>213</v>
      </c>
      <c r="AU468" s="25" t="s">
        <v>85</v>
      </c>
      <c r="AY468" s="25" t="s">
        <v>211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25" t="s">
        <v>83</v>
      </c>
      <c r="BK468" s="216">
        <f>ROUND(I468*H468,2)</f>
        <v>0</v>
      </c>
      <c r="BL468" s="25" t="s">
        <v>309</v>
      </c>
      <c r="BM468" s="25" t="s">
        <v>3270</v>
      </c>
    </row>
    <row r="469" spans="2:65" s="12" customFormat="1" ht="13.5">
      <c r="B469" s="217"/>
      <c r="C469" s="218"/>
      <c r="D469" s="219" t="s">
        <v>219</v>
      </c>
      <c r="E469" s="220" t="s">
        <v>21</v>
      </c>
      <c r="F469" s="221" t="s">
        <v>3253</v>
      </c>
      <c r="G469" s="218"/>
      <c r="H469" s="222" t="s">
        <v>21</v>
      </c>
      <c r="I469" s="223"/>
      <c r="J469" s="218"/>
      <c r="K469" s="218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219</v>
      </c>
      <c r="AU469" s="228" t="s">
        <v>85</v>
      </c>
      <c r="AV469" s="12" t="s">
        <v>83</v>
      </c>
      <c r="AW469" s="12" t="s">
        <v>39</v>
      </c>
      <c r="AX469" s="12" t="s">
        <v>76</v>
      </c>
      <c r="AY469" s="228" t="s">
        <v>211</v>
      </c>
    </row>
    <row r="470" spans="2:65" s="13" customFormat="1" ht="13.5">
      <c r="B470" s="229"/>
      <c r="C470" s="230"/>
      <c r="D470" s="219" t="s">
        <v>219</v>
      </c>
      <c r="E470" s="231" t="s">
        <v>21</v>
      </c>
      <c r="F470" s="232" t="s">
        <v>3271</v>
      </c>
      <c r="G470" s="230"/>
      <c r="H470" s="233">
        <v>183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AT470" s="239" t="s">
        <v>219</v>
      </c>
      <c r="AU470" s="239" t="s">
        <v>85</v>
      </c>
      <c r="AV470" s="13" t="s">
        <v>85</v>
      </c>
      <c r="AW470" s="13" t="s">
        <v>39</v>
      </c>
      <c r="AX470" s="13" t="s">
        <v>76</v>
      </c>
      <c r="AY470" s="239" t="s">
        <v>211</v>
      </c>
    </row>
    <row r="471" spans="2:65" s="15" customFormat="1" ht="13.5">
      <c r="B471" s="251"/>
      <c r="C471" s="252"/>
      <c r="D471" s="262" t="s">
        <v>219</v>
      </c>
      <c r="E471" s="263" t="s">
        <v>21</v>
      </c>
      <c r="F471" s="264" t="s">
        <v>226</v>
      </c>
      <c r="G471" s="252"/>
      <c r="H471" s="265">
        <v>183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AT471" s="261" t="s">
        <v>219</v>
      </c>
      <c r="AU471" s="261" t="s">
        <v>85</v>
      </c>
      <c r="AV471" s="15" t="s">
        <v>100</v>
      </c>
      <c r="AW471" s="15" t="s">
        <v>39</v>
      </c>
      <c r="AX471" s="15" t="s">
        <v>83</v>
      </c>
      <c r="AY471" s="261" t="s">
        <v>211</v>
      </c>
    </row>
    <row r="472" spans="2:65" s="1" customFormat="1" ht="31.5" customHeight="1">
      <c r="B472" s="42"/>
      <c r="C472" s="205" t="s">
        <v>695</v>
      </c>
      <c r="D472" s="205" t="s">
        <v>213</v>
      </c>
      <c r="E472" s="206" t="s">
        <v>3272</v>
      </c>
      <c r="F472" s="207" t="s">
        <v>3273</v>
      </c>
      <c r="G472" s="208" t="s">
        <v>1460</v>
      </c>
      <c r="H472" s="287"/>
      <c r="I472" s="210"/>
      <c r="J472" s="211">
        <f>ROUND(I472*H472,2)</f>
        <v>0</v>
      </c>
      <c r="K472" s="207" t="s">
        <v>217</v>
      </c>
      <c r="L472" s="62"/>
      <c r="M472" s="212" t="s">
        <v>21</v>
      </c>
      <c r="N472" s="280" t="s">
        <v>47</v>
      </c>
      <c r="O472" s="281"/>
      <c r="P472" s="282">
        <f>O472*H472</f>
        <v>0</v>
      </c>
      <c r="Q472" s="282">
        <v>0</v>
      </c>
      <c r="R472" s="282">
        <f>Q472*H472</f>
        <v>0</v>
      </c>
      <c r="S472" s="282">
        <v>0</v>
      </c>
      <c r="T472" s="283">
        <f>S472*H472</f>
        <v>0</v>
      </c>
      <c r="AR472" s="25" t="s">
        <v>309</v>
      </c>
      <c r="AT472" s="25" t="s">
        <v>213</v>
      </c>
      <c r="AU472" s="25" t="s">
        <v>85</v>
      </c>
      <c r="AY472" s="25" t="s">
        <v>211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25" t="s">
        <v>83</v>
      </c>
      <c r="BK472" s="216">
        <f>ROUND(I472*H472,2)</f>
        <v>0</v>
      </c>
      <c r="BL472" s="25" t="s">
        <v>309</v>
      </c>
      <c r="BM472" s="25" t="s">
        <v>3274</v>
      </c>
    </row>
    <row r="473" spans="2:65" s="1" customFormat="1" ht="6.95" customHeight="1">
      <c r="B473" s="57"/>
      <c r="C473" s="58"/>
      <c r="D473" s="58"/>
      <c r="E473" s="58"/>
      <c r="F473" s="58"/>
      <c r="G473" s="58"/>
      <c r="H473" s="58"/>
      <c r="I473" s="149"/>
      <c r="J473" s="58"/>
      <c r="K473" s="58"/>
      <c r="L473" s="62"/>
    </row>
  </sheetData>
  <sheetProtection password="CC35" sheet="1" objects="1" scenarios="1" formatCells="0" formatColumns="0" formatRows="0" sort="0" autoFilter="0"/>
  <autoFilter ref="C105:K472"/>
  <mergeCells count="15">
    <mergeCell ref="E96:H96"/>
    <mergeCell ref="E94:H94"/>
    <mergeCell ref="E98:H98"/>
    <mergeCell ref="G1:H1"/>
    <mergeCell ref="L2:V2"/>
    <mergeCell ref="E49:H49"/>
    <mergeCell ref="E53:H53"/>
    <mergeCell ref="E51:H51"/>
    <mergeCell ref="E55:H55"/>
    <mergeCell ref="E92:H92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10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145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2916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3275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ROUND(J95,2)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ROUND(SUM(BE95:BE211), 2)</f>
        <v>0</v>
      </c>
      <c r="G34" s="43"/>
      <c r="H34" s="43"/>
      <c r="I34" s="141">
        <v>0.21</v>
      </c>
      <c r="J34" s="140">
        <f>ROUND(ROUND((SUM(BE95:BE211)),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ROUND(SUM(BF95:BF211), 2)</f>
        <v>0</v>
      </c>
      <c r="G35" s="43"/>
      <c r="H35" s="43"/>
      <c r="I35" s="141">
        <v>0.15</v>
      </c>
      <c r="J35" s="140">
        <f>ROUND(ROUND((SUM(BF95:BF211)),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ROUND(SUM(BG95:BG211),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ROUND(SUM(BH95:BH211),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ROUND(SUM(BI95:BI211),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2916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2.E_VU_02 - Venkovní úpravy - Zimní zahrady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J95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J96</f>
        <v>0</v>
      </c>
      <c r="K65" s="165"/>
    </row>
    <row r="66" spans="2:12" s="9" customFormat="1" ht="19.899999999999999" customHeight="1">
      <c r="B66" s="166"/>
      <c r="C66" s="167"/>
      <c r="D66" s="168" t="s">
        <v>183</v>
      </c>
      <c r="E66" s="169"/>
      <c r="F66" s="169"/>
      <c r="G66" s="169"/>
      <c r="H66" s="169"/>
      <c r="I66" s="170"/>
      <c r="J66" s="171">
        <f>J97</f>
        <v>0</v>
      </c>
      <c r="K66" s="172"/>
    </row>
    <row r="67" spans="2:12" s="9" customFormat="1" ht="19.899999999999999" customHeight="1">
      <c r="B67" s="166"/>
      <c r="C67" s="167"/>
      <c r="D67" s="168" t="s">
        <v>184</v>
      </c>
      <c r="E67" s="169"/>
      <c r="F67" s="169"/>
      <c r="G67" s="169"/>
      <c r="H67" s="169"/>
      <c r="I67" s="170"/>
      <c r="J67" s="171">
        <f>J131</f>
        <v>0</v>
      </c>
      <c r="K67" s="172"/>
    </row>
    <row r="68" spans="2:12" s="9" customFormat="1" ht="19.899999999999999" customHeight="1">
      <c r="B68" s="166"/>
      <c r="C68" s="167"/>
      <c r="D68" s="168" t="s">
        <v>185</v>
      </c>
      <c r="E68" s="169"/>
      <c r="F68" s="169"/>
      <c r="G68" s="169"/>
      <c r="H68" s="169"/>
      <c r="I68" s="170"/>
      <c r="J68" s="171">
        <f>J137</f>
        <v>0</v>
      </c>
      <c r="K68" s="172"/>
    </row>
    <row r="69" spans="2:12" s="8" customFormat="1" ht="24.95" customHeight="1">
      <c r="B69" s="159"/>
      <c r="C69" s="160"/>
      <c r="D69" s="161" t="s">
        <v>186</v>
      </c>
      <c r="E69" s="162"/>
      <c r="F69" s="162"/>
      <c r="G69" s="162"/>
      <c r="H69" s="162"/>
      <c r="I69" s="163"/>
      <c r="J69" s="164">
        <f>J139</f>
        <v>0</v>
      </c>
      <c r="K69" s="165"/>
    </row>
    <row r="70" spans="2:12" s="9" customFormat="1" ht="19.899999999999999" customHeight="1">
      <c r="B70" s="166"/>
      <c r="C70" s="167"/>
      <c r="D70" s="168" t="s">
        <v>2919</v>
      </c>
      <c r="E70" s="169"/>
      <c r="F70" s="169"/>
      <c r="G70" s="169"/>
      <c r="H70" s="169"/>
      <c r="I70" s="170"/>
      <c r="J70" s="171">
        <f>J140</f>
        <v>0</v>
      </c>
      <c r="K70" s="172"/>
    </row>
    <row r="71" spans="2:12" s="9" customFormat="1" ht="19.899999999999999" customHeight="1">
      <c r="B71" s="166"/>
      <c r="C71" s="167"/>
      <c r="D71" s="168" t="s">
        <v>190</v>
      </c>
      <c r="E71" s="169"/>
      <c r="F71" s="169"/>
      <c r="G71" s="169"/>
      <c r="H71" s="169"/>
      <c r="I71" s="170"/>
      <c r="J71" s="171">
        <f>J163</f>
        <v>0</v>
      </c>
      <c r="K71" s="172"/>
    </row>
    <row r="72" spans="2:12" s="1" customFormat="1" ht="21.75" customHeight="1">
      <c r="B72" s="42"/>
      <c r="C72" s="43"/>
      <c r="D72" s="43"/>
      <c r="E72" s="43"/>
      <c r="F72" s="43"/>
      <c r="G72" s="43"/>
      <c r="H72" s="43"/>
      <c r="I72" s="128"/>
      <c r="J72" s="43"/>
      <c r="K72" s="4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9"/>
      <c r="J73" s="58"/>
      <c r="K73" s="59"/>
    </row>
    <row r="77" spans="2:12" s="1" customFormat="1" ht="6.95" customHeight="1">
      <c r="B77" s="60"/>
      <c r="C77" s="61"/>
      <c r="D77" s="61"/>
      <c r="E77" s="61"/>
      <c r="F77" s="61"/>
      <c r="G77" s="61"/>
      <c r="H77" s="61"/>
      <c r="I77" s="152"/>
      <c r="J77" s="61"/>
      <c r="K77" s="61"/>
      <c r="L77" s="62"/>
    </row>
    <row r="78" spans="2:12" s="1" customFormat="1" ht="36.950000000000003" customHeight="1">
      <c r="B78" s="42"/>
      <c r="C78" s="63" t="s">
        <v>195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4.45" customHeight="1">
      <c r="B80" s="42"/>
      <c r="C80" s="66" t="s">
        <v>18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22.5" customHeight="1">
      <c r="B81" s="42"/>
      <c r="C81" s="64"/>
      <c r="D81" s="64"/>
      <c r="E81" s="419" t="str">
        <f>E7</f>
        <v>Beroun, MŠ Pod Homolkou - technické instalace</v>
      </c>
      <c r="F81" s="420"/>
      <c r="G81" s="420"/>
      <c r="H81" s="420"/>
      <c r="I81" s="173"/>
      <c r="J81" s="64"/>
      <c r="K81" s="64"/>
      <c r="L81" s="62"/>
    </row>
    <row r="82" spans="2:63">
      <c r="B82" s="29"/>
      <c r="C82" s="66" t="s">
        <v>167</v>
      </c>
      <c r="D82" s="174"/>
      <c r="E82" s="174"/>
      <c r="F82" s="174"/>
      <c r="G82" s="174"/>
      <c r="H82" s="174"/>
      <c r="J82" s="174"/>
      <c r="K82" s="174"/>
      <c r="L82" s="175"/>
    </row>
    <row r="83" spans="2:63" ht="22.5" customHeight="1">
      <c r="B83" s="29"/>
      <c r="C83" s="174"/>
      <c r="D83" s="174"/>
      <c r="E83" s="419" t="s">
        <v>168</v>
      </c>
      <c r="F83" s="423"/>
      <c r="G83" s="423"/>
      <c r="H83" s="423"/>
      <c r="J83" s="174"/>
      <c r="K83" s="174"/>
      <c r="L83" s="175"/>
    </row>
    <row r="84" spans="2:63">
      <c r="B84" s="29"/>
      <c r="C84" s="66" t="s">
        <v>169</v>
      </c>
      <c r="D84" s="174"/>
      <c r="E84" s="174"/>
      <c r="F84" s="174"/>
      <c r="G84" s="174"/>
      <c r="H84" s="174"/>
      <c r="J84" s="174"/>
      <c r="K84" s="174"/>
      <c r="L84" s="175"/>
    </row>
    <row r="85" spans="2:63" s="1" customFormat="1" ht="22.5" customHeight="1">
      <c r="B85" s="42"/>
      <c r="C85" s="64"/>
      <c r="D85" s="64"/>
      <c r="E85" s="421" t="s">
        <v>2916</v>
      </c>
      <c r="F85" s="422"/>
      <c r="G85" s="422"/>
      <c r="H85" s="422"/>
      <c r="I85" s="173"/>
      <c r="J85" s="64"/>
      <c r="K85" s="64"/>
      <c r="L85" s="62"/>
    </row>
    <row r="86" spans="2:63" s="1" customFormat="1" ht="14.45" customHeight="1">
      <c r="B86" s="42"/>
      <c r="C86" s="66" t="s">
        <v>171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63" s="1" customFormat="1" ht="23.25" customHeight="1">
      <c r="B87" s="42"/>
      <c r="C87" s="64"/>
      <c r="D87" s="64"/>
      <c r="E87" s="390" t="str">
        <f>E13</f>
        <v>2.E_VU_02 - Venkovní úpravy - Zimní zahrady</v>
      </c>
      <c r="F87" s="422"/>
      <c r="G87" s="422"/>
      <c r="H87" s="422"/>
      <c r="I87" s="173"/>
      <c r="J87" s="64"/>
      <c r="K87" s="64"/>
      <c r="L87" s="62"/>
    </row>
    <row r="88" spans="2:63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3" s="1" customFormat="1" ht="18" customHeight="1">
      <c r="B89" s="42"/>
      <c r="C89" s="66" t="s">
        <v>23</v>
      </c>
      <c r="D89" s="64"/>
      <c r="E89" s="64"/>
      <c r="F89" s="176" t="str">
        <f>F16</f>
        <v>Beroun</v>
      </c>
      <c r="G89" s="64"/>
      <c r="H89" s="64"/>
      <c r="I89" s="177" t="s">
        <v>25</v>
      </c>
      <c r="J89" s="74" t="str">
        <f>IF(J16="","",J16)</f>
        <v>21. 3. 2017</v>
      </c>
      <c r="K89" s="64"/>
      <c r="L89" s="62"/>
    </row>
    <row r="90" spans="2:63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63" s="1" customFormat="1">
      <c r="B91" s="42"/>
      <c r="C91" s="66" t="s">
        <v>27</v>
      </c>
      <c r="D91" s="64"/>
      <c r="E91" s="64"/>
      <c r="F91" s="176" t="str">
        <f>E19</f>
        <v>Město Beroun</v>
      </c>
      <c r="G91" s="64"/>
      <c r="H91" s="64"/>
      <c r="I91" s="177" t="s">
        <v>35</v>
      </c>
      <c r="J91" s="176" t="str">
        <f>E25</f>
        <v>SPECTA, s.r.o.</v>
      </c>
      <c r="K91" s="64"/>
      <c r="L91" s="62"/>
    </row>
    <row r="92" spans="2:63" s="1" customFormat="1" ht="14.45" customHeight="1">
      <c r="B92" s="42"/>
      <c r="C92" s="66" t="s">
        <v>33</v>
      </c>
      <c r="D92" s="64"/>
      <c r="E92" s="64"/>
      <c r="F92" s="176" t="str">
        <f>IF(E22="","",E22)</f>
        <v/>
      </c>
      <c r="G92" s="64"/>
      <c r="H92" s="64"/>
      <c r="I92" s="173"/>
      <c r="J92" s="64"/>
      <c r="K92" s="64"/>
      <c r="L92" s="62"/>
    </row>
    <row r="93" spans="2:63" s="1" customFormat="1" ht="10.3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63" s="10" customFormat="1" ht="29.25" customHeight="1">
      <c r="B94" s="178"/>
      <c r="C94" s="179" t="s">
        <v>196</v>
      </c>
      <c r="D94" s="180" t="s">
        <v>61</v>
      </c>
      <c r="E94" s="180" t="s">
        <v>57</v>
      </c>
      <c r="F94" s="180" t="s">
        <v>197</v>
      </c>
      <c r="G94" s="180" t="s">
        <v>198</v>
      </c>
      <c r="H94" s="180" t="s">
        <v>199</v>
      </c>
      <c r="I94" s="181" t="s">
        <v>200</v>
      </c>
      <c r="J94" s="180" t="s">
        <v>175</v>
      </c>
      <c r="K94" s="182" t="s">
        <v>201</v>
      </c>
      <c r="L94" s="183"/>
      <c r="M94" s="82" t="s">
        <v>202</v>
      </c>
      <c r="N94" s="83" t="s">
        <v>46</v>
      </c>
      <c r="O94" s="83" t="s">
        <v>203</v>
      </c>
      <c r="P94" s="83" t="s">
        <v>204</v>
      </c>
      <c r="Q94" s="83" t="s">
        <v>205</v>
      </c>
      <c r="R94" s="83" t="s">
        <v>206</v>
      </c>
      <c r="S94" s="83" t="s">
        <v>207</v>
      </c>
      <c r="T94" s="84" t="s">
        <v>208</v>
      </c>
    </row>
    <row r="95" spans="2:63" s="1" customFormat="1" ht="29.25" customHeight="1">
      <c r="B95" s="42"/>
      <c r="C95" s="88" t="s">
        <v>176</v>
      </c>
      <c r="D95" s="64"/>
      <c r="E95" s="64"/>
      <c r="F95" s="64"/>
      <c r="G95" s="64"/>
      <c r="H95" s="64"/>
      <c r="I95" s="173"/>
      <c r="J95" s="184">
        <f>BK95</f>
        <v>0</v>
      </c>
      <c r="K95" s="64"/>
      <c r="L95" s="62"/>
      <c r="M95" s="85"/>
      <c r="N95" s="86"/>
      <c r="O95" s="86"/>
      <c r="P95" s="185">
        <f>P96+P139</f>
        <v>0</v>
      </c>
      <c r="Q95" s="86"/>
      <c r="R95" s="185">
        <f>R96+R139</f>
        <v>1.8749999999999999E-2</v>
      </c>
      <c r="S95" s="86"/>
      <c r="T95" s="186">
        <f>T96+T139</f>
        <v>12.54718832</v>
      </c>
      <c r="AT95" s="25" t="s">
        <v>75</v>
      </c>
      <c r="AU95" s="25" t="s">
        <v>177</v>
      </c>
      <c r="BK95" s="187">
        <f>BK96+BK139</f>
        <v>0</v>
      </c>
    </row>
    <row r="96" spans="2:63" s="11" customFormat="1" ht="37.35" customHeight="1">
      <c r="B96" s="188"/>
      <c r="C96" s="189"/>
      <c r="D96" s="190" t="s">
        <v>75</v>
      </c>
      <c r="E96" s="191" t="s">
        <v>209</v>
      </c>
      <c r="F96" s="191" t="s">
        <v>210</v>
      </c>
      <c r="G96" s="189"/>
      <c r="H96" s="189"/>
      <c r="I96" s="192"/>
      <c r="J96" s="193">
        <f>BK96</f>
        <v>0</v>
      </c>
      <c r="K96" s="189"/>
      <c r="L96" s="194"/>
      <c r="M96" s="195"/>
      <c r="N96" s="196"/>
      <c r="O96" s="196"/>
      <c r="P96" s="197">
        <f>P97+P131+P137</f>
        <v>0</v>
      </c>
      <c r="Q96" s="196"/>
      <c r="R96" s="197">
        <f>R97+R131+R137</f>
        <v>1.8749999999999999E-2</v>
      </c>
      <c r="S96" s="196"/>
      <c r="T96" s="198">
        <f>T97+T131+T137</f>
        <v>9.4390649999999994</v>
      </c>
      <c r="AR96" s="199" t="s">
        <v>83</v>
      </c>
      <c r="AT96" s="200" t="s">
        <v>75</v>
      </c>
      <c r="AU96" s="200" t="s">
        <v>76</v>
      </c>
      <c r="AY96" s="199" t="s">
        <v>211</v>
      </c>
      <c r="BK96" s="201">
        <f>BK97+BK131+BK137</f>
        <v>0</v>
      </c>
    </row>
    <row r="97" spans="2:65" s="11" customFormat="1" ht="19.899999999999999" customHeight="1">
      <c r="B97" s="188"/>
      <c r="C97" s="189"/>
      <c r="D97" s="202" t="s">
        <v>75</v>
      </c>
      <c r="E97" s="203" t="s">
        <v>267</v>
      </c>
      <c r="F97" s="203" t="s">
        <v>323</v>
      </c>
      <c r="G97" s="189"/>
      <c r="H97" s="189"/>
      <c r="I97" s="192"/>
      <c r="J97" s="204">
        <f>BK97</f>
        <v>0</v>
      </c>
      <c r="K97" s="189"/>
      <c r="L97" s="194"/>
      <c r="M97" s="195"/>
      <c r="N97" s="196"/>
      <c r="O97" s="196"/>
      <c r="P97" s="197">
        <f>SUM(P98:P130)</f>
        <v>0</v>
      </c>
      <c r="Q97" s="196"/>
      <c r="R97" s="197">
        <f>SUM(R98:R130)</f>
        <v>1.8749999999999999E-2</v>
      </c>
      <c r="S97" s="196"/>
      <c r="T97" s="198">
        <f>SUM(T98:T130)</f>
        <v>9.4390649999999994</v>
      </c>
      <c r="AR97" s="199" t="s">
        <v>83</v>
      </c>
      <c r="AT97" s="200" t="s">
        <v>75</v>
      </c>
      <c r="AU97" s="200" t="s">
        <v>83</v>
      </c>
      <c r="AY97" s="199" t="s">
        <v>211</v>
      </c>
      <c r="BK97" s="201">
        <f>SUM(BK98:BK130)</f>
        <v>0</v>
      </c>
    </row>
    <row r="98" spans="2:65" s="1" customFormat="1" ht="31.5" customHeight="1">
      <c r="B98" s="42"/>
      <c r="C98" s="205" t="s">
        <v>83</v>
      </c>
      <c r="D98" s="205" t="s">
        <v>213</v>
      </c>
      <c r="E98" s="206" t="s">
        <v>3276</v>
      </c>
      <c r="F98" s="207" t="s">
        <v>3277</v>
      </c>
      <c r="G98" s="208" t="s">
        <v>235</v>
      </c>
      <c r="H98" s="209">
        <v>75</v>
      </c>
      <c r="I98" s="210"/>
      <c r="J98" s="211">
        <f>ROUND(I98*H98,2)</f>
        <v>0</v>
      </c>
      <c r="K98" s="207" t="s">
        <v>217</v>
      </c>
      <c r="L98" s="62"/>
      <c r="M98" s="212" t="s">
        <v>21</v>
      </c>
      <c r="N98" s="213" t="s">
        <v>47</v>
      </c>
      <c r="O98" s="43"/>
      <c r="P98" s="214">
        <f>O98*H98</f>
        <v>0</v>
      </c>
      <c r="Q98" s="214">
        <v>2.1000000000000001E-4</v>
      </c>
      <c r="R98" s="214">
        <f>Q98*H98</f>
        <v>1.575E-2</v>
      </c>
      <c r="S98" s="214">
        <v>0</v>
      </c>
      <c r="T98" s="215">
        <f>S98*H98</f>
        <v>0</v>
      </c>
      <c r="AR98" s="25" t="s">
        <v>100</v>
      </c>
      <c r="AT98" s="25" t="s">
        <v>213</v>
      </c>
      <c r="AU98" s="25" t="s">
        <v>85</v>
      </c>
      <c r="AY98" s="25" t="s">
        <v>211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83</v>
      </c>
      <c r="BK98" s="216">
        <f>ROUND(I98*H98,2)</f>
        <v>0</v>
      </c>
      <c r="BL98" s="25" t="s">
        <v>100</v>
      </c>
      <c r="BM98" s="25" t="s">
        <v>3278</v>
      </c>
    </row>
    <row r="99" spans="2:65" s="12" customFormat="1" ht="13.5">
      <c r="B99" s="217"/>
      <c r="C99" s="218"/>
      <c r="D99" s="219" t="s">
        <v>219</v>
      </c>
      <c r="E99" s="220" t="s">
        <v>21</v>
      </c>
      <c r="F99" s="221" t="s">
        <v>3279</v>
      </c>
      <c r="G99" s="218"/>
      <c r="H99" s="222" t="s">
        <v>21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219</v>
      </c>
      <c r="AU99" s="228" t="s">
        <v>85</v>
      </c>
      <c r="AV99" s="12" t="s">
        <v>83</v>
      </c>
      <c r="AW99" s="12" t="s">
        <v>39</v>
      </c>
      <c r="AX99" s="12" t="s">
        <v>76</v>
      </c>
      <c r="AY99" s="228" t="s">
        <v>211</v>
      </c>
    </row>
    <row r="100" spans="2:65" s="13" customFormat="1" ht="13.5">
      <c r="B100" s="229"/>
      <c r="C100" s="230"/>
      <c r="D100" s="219" t="s">
        <v>219</v>
      </c>
      <c r="E100" s="231" t="s">
        <v>21</v>
      </c>
      <c r="F100" s="232" t="s">
        <v>3255</v>
      </c>
      <c r="G100" s="230"/>
      <c r="H100" s="233">
        <v>25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AT100" s="239" t="s">
        <v>219</v>
      </c>
      <c r="AU100" s="239" t="s">
        <v>85</v>
      </c>
      <c r="AV100" s="13" t="s">
        <v>85</v>
      </c>
      <c r="AW100" s="13" t="s">
        <v>39</v>
      </c>
      <c r="AX100" s="13" t="s">
        <v>76</v>
      </c>
      <c r="AY100" s="239" t="s">
        <v>211</v>
      </c>
    </row>
    <row r="101" spans="2:65" s="14" customFormat="1" ht="13.5">
      <c r="B101" s="240"/>
      <c r="C101" s="241"/>
      <c r="D101" s="219" t="s">
        <v>219</v>
      </c>
      <c r="E101" s="242" t="s">
        <v>21</v>
      </c>
      <c r="F101" s="243" t="s">
        <v>222</v>
      </c>
      <c r="G101" s="241"/>
      <c r="H101" s="244">
        <v>25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AT101" s="250" t="s">
        <v>219</v>
      </c>
      <c r="AU101" s="250" t="s">
        <v>85</v>
      </c>
      <c r="AV101" s="14" t="s">
        <v>93</v>
      </c>
      <c r="AW101" s="14" t="s">
        <v>39</v>
      </c>
      <c r="AX101" s="14" t="s">
        <v>76</v>
      </c>
      <c r="AY101" s="250" t="s">
        <v>211</v>
      </c>
    </row>
    <row r="102" spans="2:65" s="12" customFormat="1" ht="13.5">
      <c r="B102" s="217"/>
      <c r="C102" s="218"/>
      <c r="D102" s="219" t="s">
        <v>219</v>
      </c>
      <c r="E102" s="220" t="s">
        <v>21</v>
      </c>
      <c r="F102" s="221" t="s">
        <v>3280</v>
      </c>
      <c r="G102" s="218"/>
      <c r="H102" s="222" t="s">
        <v>21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219</v>
      </c>
      <c r="AU102" s="228" t="s">
        <v>85</v>
      </c>
      <c r="AV102" s="12" t="s">
        <v>83</v>
      </c>
      <c r="AW102" s="12" t="s">
        <v>39</v>
      </c>
      <c r="AX102" s="12" t="s">
        <v>76</v>
      </c>
      <c r="AY102" s="228" t="s">
        <v>211</v>
      </c>
    </row>
    <row r="103" spans="2:65" s="13" customFormat="1" ht="13.5">
      <c r="B103" s="229"/>
      <c r="C103" s="230"/>
      <c r="D103" s="219" t="s">
        <v>219</v>
      </c>
      <c r="E103" s="231" t="s">
        <v>21</v>
      </c>
      <c r="F103" s="232" t="s">
        <v>3255</v>
      </c>
      <c r="G103" s="230"/>
      <c r="H103" s="233">
        <v>25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219</v>
      </c>
      <c r="AU103" s="239" t="s">
        <v>85</v>
      </c>
      <c r="AV103" s="13" t="s">
        <v>85</v>
      </c>
      <c r="AW103" s="13" t="s">
        <v>39</v>
      </c>
      <c r="AX103" s="13" t="s">
        <v>76</v>
      </c>
      <c r="AY103" s="239" t="s">
        <v>211</v>
      </c>
    </row>
    <row r="104" spans="2:65" s="14" customFormat="1" ht="13.5">
      <c r="B104" s="240"/>
      <c r="C104" s="241"/>
      <c r="D104" s="219" t="s">
        <v>219</v>
      </c>
      <c r="E104" s="242" t="s">
        <v>21</v>
      </c>
      <c r="F104" s="243" t="s">
        <v>222</v>
      </c>
      <c r="G104" s="241"/>
      <c r="H104" s="244">
        <v>25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AT104" s="250" t="s">
        <v>219</v>
      </c>
      <c r="AU104" s="250" t="s">
        <v>85</v>
      </c>
      <c r="AV104" s="14" t="s">
        <v>93</v>
      </c>
      <c r="AW104" s="14" t="s">
        <v>39</v>
      </c>
      <c r="AX104" s="14" t="s">
        <v>76</v>
      </c>
      <c r="AY104" s="250" t="s">
        <v>211</v>
      </c>
    </row>
    <row r="105" spans="2:65" s="12" customFormat="1" ht="13.5">
      <c r="B105" s="217"/>
      <c r="C105" s="218"/>
      <c r="D105" s="219" t="s">
        <v>219</v>
      </c>
      <c r="E105" s="220" t="s">
        <v>21</v>
      </c>
      <c r="F105" s="221" t="s">
        <v>3281</v>
      </c>
      <c r="G105" s="218"/>
      <c r="H105" s="222" t="s">
        <v>21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219</v>
      </c>
      <c r="AU105" s="228" t="s">
        <v>85</v>
      </c>
      <c r="AV105" s="12" t="s">
        <v>83</v>
      </c>
      <c r="AW105" s="12" t="s">
        <v>39</v>
      </c>
      <c r="AX105" s="12" t="s">
        <v>76</v>
      </c>
      <c r="AY105" s="228" t="s">
        <v>211</v>
      </c>
    </row>
    <row r="106" spans="2:65" s="13" customFormat="1" ht="13.5">
      <c r="B106" s="229"/>
      <c r="C106" s="230"/>
      <c r="D106" s="219" t="s">
        <v>219</v>
      </c>
      <c r="E106" s="231" t="s">
        <v>21</v>
      </c>
      <c r="F106" s="232" t="s">
        <v>3255</v>
      </c>
      <c r="G106" s="230"/>
      <c r="H106" s="233">
        <v>25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219</v>
      </c>
      <c r="AU106" s="239" t="s">
        <v>85</v>
      </c>
      <c r="AV106" s="13" t="s">
        <v>85</v>
      </c>
      <c r="AW106" s="13" t="s">
        <v>39</v>
      </c>
      <c r="AX106" s="13" t="s">
        <v>76</v>
      </c>
      <c r="AY106" s="239" t="s">
        <v>211</v>
      </c>
    </row>
    <row r="107" spans="2:65" s="14" customFormat="1" ht="13.5">
      <c r="B107" s="240"/>
      <c r="C107" s="241"/>
      <c r="D107" s="219" t="s">
        <v>219</v>
      </c>
      <c r="E107" s="242" t="s">
        <v>21</v>
      </c>
      <c r="F107" s="243" t="s">
        <v>222</v>
      </c>
      <c r="G107" s="241"/>
      <c r="H107" s="244">
        <v>25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AT107" s="250" t="s">
        <v>219</v>
      </c>
      <c r="AU107" s="250" t="s">
        <v>85</v>
      </c>
      <c r="AV107" s="14" t="s">
        <v>93</v>
      </c>
      <c r="AW107" s="14" t="s">
        <v>39</v>
      </c>
      <c r="AX107" s="14" t="s">
        <v>76</v>
      </c>
      <c r="AY107" s="250" t="s">
        <v>211</v>
      </c>
    </row>
    <row r="108" spans="2:65" s="15" customFormat="1" ht="13.5">
      <c r="B108" s="251"/>
      <c r="C108" s="252"/>
      <c r="D108" s="262" t="s">
        <v>219</v>
      </c>
      <c r="E108" s="263" t="s">
        <v>21</v>
      </c>
      <c r="F108" s="264" t="s">
        <v>226</v>
      </c>
      <c r="G108" s="252"/>
      <c r="H108" s="265">
        <v>75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AT108" s="261" t="s">
        <v>219</v>
      </c>
      <c r="AU108" s="261" t="s">
        <v>85</v>
      </c>
      <c r="AV108" s="15" t="s">
        <v>100</v>
      </c>
      <c r="AW108" s="15" t="s">
        <v>39</v>
      </c>
      <c r="AX108" s="15" t="s">
        <v>83</v>
      </c>
      <c r="AY108" s="261" t="s">
        <v>211</v>
      </c>
    </row>
    <row r="109" spans="2:65" s="1" customFormat="1" ht="57" customHeight="1">
      <c r="B109" s="42"/>
      <c r="C109" s="205" t="s">
        <v>85</v>
      </c>
      <c r="D109" s="205" t="s">
        <v>213</v>
      </c>
      <c r="E109" s="206" t="s">
        <v>330</v>
      </c>
      <c r="F109" s="207" t="s">
        <v>331</v>
      </c>
      <c r="G109" s="208" t="s">
        <v>235</v>
      </c>
      <c r="H109" s="209">
        <v>75</v>
      </c>
      <c r="I109" s="210"/>
      <c r="J109" s="211">
        <f>ROUND(I109*H109,2)</f>
        <v>0</v>
      </c>
      <c r="K109" s="207" t="s">
        <v>217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4.0000000000000003E-5</v>
      </c>
      <c r="R109" s="214">
        <f>Q109*H109</f>
        <v>3.0000000000000001E-3</v>
      </c>
      <c r="S109" s="214">
        <v>0</v>
      </c>
      <c r="T109" s="215">
        <f>S109*H109</f>
        <v>0</v>
      </c>
      <c r="AR109" s="25" t="s">
        <v>100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100</v>
      </c>
      <c r="BM109" s="25" t="s">
        <v>3282</v>
      </c>
    </row>
    <row r="110" spans="2:65" s="12" customFormat="1" ht="13.5">
      <c r="B110" s="217"/>
      <c r="C110" s="218"/>
      <c r="D110" s="219" t="s">
        <v>219</v>
      </c>
      <c r="E110" s="220" t="s">
        <v>21</v>
      </c>
      <c r="F110" s="221" t="s">
        <v>3279</v>
      </c>
      <c r="G110" s="218"/>
      <c r="H110" s="222" t="s">
        <v>21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219</v>
      </c>
      <c r="AU110" s="228" t="s">
        <v>85</v>
      </c>
      <c r="AV110" s="12" t="s">
        <v>83</v>
      </c>
      <c r="AW110" s="12" t="s">
        <v>39</v>
      </c>
      <c r="AX110" s="12" t="s">
        <v>76</v>
      </c>
      <c r="AY110" s="228" t="s">
        <v>211</v>
      </c>
    </row>
    <row r="111" spans="2:65" s="13" customFormat="1" ht="13.5">
      <c r="B111" s="229"/>
      <c r="C111" s="230"/>
      <c r="D111" s="219" t="s">
        <v>219</v>
      </c>
      <c r="E111" s="231" t="s">
        <v>21</v>
      </c>
      <c r="F111" s="232" t="s">
        <v>3255</v>
      </c>
      <c r="G111" s="230"/>
      <c r="H111" s="233">
        <v>25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219</v>
      </c>
      <c r="AU111" s="239" t="s">
        <v>85</v>
      </c>
      <c r="AV111" s="13" t="s">
        <v>85</v>
      </c>
      <c r="AW111" s="13" t="s">
        <v>39</v>
      </c>
      <c r="AX111" s="13" t="s">
        <v>76</v>
      </c>
      <c r="AY111" s="239" t="s">
        <v>211</v>
      </c>
    </row>
    <row r="112" spans="2:65" s="14" customFormat="1" ht="13.5">
      <c r="B112" s="240"/>
      <c r="C112" s="241"/>
      <c r="D112" s="219" t="s">
        <v>219</v>
      </c>
      <c r="E112" s="242" t="s">
        <v>21</v>
      </c>
      <c r="F112" s="243" t="s">
        <v>222</v>
      </c>
      <c r="G112" s="241"/>
      <c r="H112" s="244">
        <v>25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219</v>
      </c>
      <c r="AU112" s="250" t="s">
        <v>85</v>
      </c>
      <c r="AV112" s="14" t="s">
        <v>93</v>
      </c>
      <c r="AW112" s="14" t="s">
        <v>39</v>
      </c>
      <c r="AX112" s="14" t="s">
        <v>76</v>
      </c>
      <c r="AY112" s="250" t="s">
        <v>211</v>
      </c>
    </row>
    <row r="113" spans="2:65" s="12" customFormat="1" ht="13.5">
      <c r="B113" s="217"/>
      <c r="C113" s="218"/>
      <c r="D113" s="219" t="s">
        <v>219</v>
      </c>
      <c r="E113" s="220" t="s">
        <v>21</v>
      </c>
      <c r="F113" s="221" t="s">
        <v>3280</v>
      </c>
      <c r="G113" s="218"/>
      <c r="H113" s="222" t="s">
        <v>21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219</v>
      </c>
      <c r="AU113" s="228" t="s">
        <v>85</v>
      </c>
      <c r="AV113" s="12" t="s">
        <v>83</v>
      </c>
      <c r="AW113" s="12" t="s">
        <v>39</v>
      </c>
      <c r="AX113" s="12" t="s">
        <v>76</v>
      </c>
      <c r="AY113" s="228" t="s">
        <v>211</v>
      </c>
    </row>
    <row r="114" spans="2:65" s="13" customFormat="1" ht="13.5">
      <c r="B114" s="229"/>
      <c r="C114" s="230"/>
      <c r="D114" s="219" t="s">
        <v>219</v>
      </c>
      <c r="E114" s="231" t="s">
        <v>21</v>
      </c>
      <c r="F114" s="232" t="s">
        <v>3255</v>
      </c>
      <c r="G114" s="230"/>
      <c r="H114" s="233">
        <v>25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219</v>
      </c>
      <c r="AU114" s="239" t="s">
        <v>85</v>
      </c>
      <c r="AV114" s="13" t="s">
        <v>85</v>
      </c>
      <c r="AW114" s="13" t="s">
        <v>39</v>
      </c>
      <c r="AX114" s="13" t="s">
        <v>76</v>
      </c>
      <c r="AY114" s="239" t="s">
        <v>211</v>
      </c>
    </row>
    <row r="115" spans="2:65" s="14" customFormat="1" ht="13.5">
      <c r="B115" s="240"/>
      <c r="C115" s="241"/>
      <c r="D115" s="219" t="s">
        <v>219</v>
      </c>
      <c r="E115" s="242" t="s">
        <v>21</v>
      </c>
      <c r="F115" s="243" t="s">
        <v>222</v>
      </c>
      <c r="G115" s="241"/>
      <c r="H115" s="244">
        <v>25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219</v>
      </c>
      <c r="AU115" s="250" t="s">
        <v>85</v>
      </c>
      <c r="AV115" s="14" t="s">
        <v>93</v>
      </c>
      <c r="AW115" s="14" t="s">
        <v>39</v>
      </c>
      <c r="AX115" s="14" t="s">
        <v>76</v>
      </c>
      <c r="AY115" s="250" t="s">
        <v>211</v>
      </c>
    </row>
    <row r="116" spans="2:65" s="12" customFormat="1" ht="13.5">
      <c r="B116" s="217"/>
      <c r="C116" s="218"/>
      <c r="D116" s="219" t="s">
        <v>219</v>
      </c>
      <c r="E116" s="220" t="s">
        <v>21</v>
      </c>
      <c r="F116" s="221" t="s">
        <v>3281</v>
      </c>
      <c r="G116" s="218"/>
      <c r="H116" s="222" t="s">
        <v>21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219</v>
      </c>
      <c r="AU116" s="228" t="s">
        <v>85</v>
      </c>
      <c r="AV116" s="12" t="s">
        <v>83</v>
      </c>
      <c r="AW116" s="12" t="s">
        <v>39</v>
      </c>
      <c r="AX116" s="12" t="s">
        <v>76</v>
      </c>
      <c r="AY116" s="228" t="s">
        <v>211</v>
      </c>
    </row>
    <row r="117" spans="2:65" s="13" customFormat="1" ht="13.5">
      <c r="B117" s="229"/>
      <c r="C117" s="230"/>
      <c r="D117" s="219" t="s">
        <v>219</v>
      </c>
      <c r="E117" s="231" t="s">
        <v>21</v>
      </c>
      <c r="F117" s="232" t="s">
        <v>3255</v>
      </c>
      <c r="G117" s="230"/>
      <c r="H117" s="233">
        <v>25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219</v>
      </c>
      <c r="AU117" s="239" t="s">
        <v>85</v>
      </c>
      <c r="AV117" s="13" t="s">
        <v>85</v>
      </c>
      <c r="AW117" s="13" t="s">
        <v>39</v>
      </c>
      <c r="AX117" s="13" t="s">
        <v>76</v>
      </c>
      <c r="AY117" s="239" t="s">
        <v>211</v>
      </c>
    </row>
    <row r="118" spans="2:65" s="14" customFormat="1" ht="13.5">
      <c r="B118" s="240"/>
      <c r="C118" s="241"/>
      <c r="D118" s="219" t="s">
        <v>219</v>
      </c>
      <c r="E118" s="242" t="s">
        <v>21</v>
      </c>
      <c r="F118" s="243" t="s">
        <v>222</v>
      </c>
      <c r="G118" s="241"/>
      <c r="H118" s="244">
        <v>25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AT118" s="250" t="s">
        <v>219</v>
      </c>
      <c r="AU118" s="250" t="s">
        <v>85</v>
      </c>
      <c r="AV118" s="14" t="s">
        <v>93</v>
      </c>
      <c r="AW118" s="14" t="s">
        <v>39</v>
      </c>
      <c r="AX118" s="14" t="s">
        <v>76</v>
      </c>
      <c r="AY118" s="250" t="s">
        <v>211</v>
      </c>
    </row>
    <row r="119" spans="2:65" s="15" customFormat="1" ht="13.5">
      <c r="B119" s="251"/>
      <c r="C119" s="252"/>
      <c r="D119" s="262" t="s">
        <v>219</v>
      </c>
      <c r="E119" s="263" t="s">
        <v>21</v>
      </c>
      <c r="F119" s="264" t="s">
        <v>226</v>
      </c>
      <c r="G119" s="252"/>
      <c r="H119" s="265">
        <v>75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AT119" s="261" t="s">
        <v>219</v>
      </c>
      <c r="AU119" s="261" t="s">
        <v>85</v>
      </c>
      <c r="AV119" s="15" t="s">
        <v>100</v>
      </c>
      <c r="AW119" s="15" t="s">
        <v>39</v>
      </c>
      <c r="AX119" s="15" t="s">
        <v>83</v>
      </c>
      <c r="AY119" s="261" t="s">
        <v>211</v>
      </c>
    </row>
    <row r="120" spans="2:65" s="1" customFormat="1" ht="31.5" customHeight="1">
      <c r="B120" s="42"/>
      <c r="C120" s="205" t="s">
        <v>93</v>
      </c>
      <c r="D120" s="205" t="s">
        <v>213</v>
      </c>
      <c r="E120" s="206" t="s">
        <v>3283</v>
      </c>
      <c r="F120" s="207" t="s">
        <v>3284</v>
      </c>
      <c r="G120" s="208" t="s">
        <v>235</v>
      </c>
      <c r="H120" s="209">
        <v>36.164999999999999</v>
      </c>
      <c r="I120" s="210"/>
      <c r="J120" s="211">
        <f>ROUND(I120*H120,2)</f>
        <v>0</v>
      </c>
      <c r="K120" s="207" t="s">
        <v>217</v>
      </c>
      <c r="L120" s="62"/>
      <c r="M120" s="212" t="s">
        <v>21</v>
      </c>
      <c r="N120" s="213" t="s">
        <v>47</v>
      </c>
      <c r="O120" s="43"/>
      <c r="P120" s="214">
        <f>O120*H120</f>
        <v>0</v>
      </c>
      <c r="Q120" s="214">
        <v>0</v>
      </c>
      <c r="R120" s="214">
        <f>Q120*H120</f>
        <v>0</v>
      </c>
      <c r="S120" s="214">
        <v>0.26100000000000001</v>
      </c>
      <c r="T120" s="215">
        <f>S120*H120</f>
        <v>9.4390649999999994</v>
      </c>
      <c r="AR120" s="25" t="s">
        <v>100</v>
      </c>
      <c r="AT120" s="25" t="s">
        <v>213</v>
      </c>
      <c r="AU120" s="25" t="s">
        <v>85</v>
      </c>
      <c r="AY120" s="25" t="s">
        <v>211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83</v>
      </c>
      <c r="BK120" s="216">
        <f>ROUND(I120*H120,2)</f>
        <v>0</v>
      </c>
      <c r="BL120" s="25" t="s">
        <v>100</v>
      </c>
      <c r="BM120" s="25" t="s">
        <v>3285</v>
      </c>
    </row>
    <row r="121" spans="2:65" s="12" customFormat="1" ht="13.5">
      <c r="B121" s="217"/>
      <c r="C121" s="218"/>
      <c r="D121" s="219" t="s">
        <v>219</v>
      </c>
      <c r="E121" s="220" t="s">
        <v>21</v>
      </c>
      <c r="F121" s="221" t="s">
        <v>3279</v>
      </c>
      <c r="G121" s="218"/>
      <c r="H121" s="222" t="s">
        <v>21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219</v>
      </c>
      <c r="AU121" s="228" t="s">
        <v>85</v>
      </c>
      <c r="AV121" s="12" t="s">
        <v>83</v>
      </c>
      <c r="AW121" s="12" t="s">
        <v>39</v>
      </c>
      <c r="AX121" s="12" t="s">
        <v>76</v>
      </c>
      <c r="AY121" s="228" t="s">
        <v>211</v>
      </c>
    </row>
    <row r="122" spans="2:65" s="13" customFormat="1" ht="13.5">
      <c r="B122" s="229"/>
      <c r="C122" s="230"/>
      <c r="D122" s="219" t="s">
        <v>219</v>
      </c>
      <c r="E122" s="231" t="s">
        <v>21</v>
      </c>
      <c r="F122" s="232" t="s">
        <v>3286</v>
      </c>
      <c r="G122" s="230"/>
      <c r="H122" s="233">
        <v>11.976000000000001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219</v>
      </c>
      <c r="AU122" s="239" t="s">
        <v>85</v>
      </c>
      <c r="AV122" s="13" t="s">
        <v>85</v>
      </c>
      <c r="AW122" s="13" t="s">
        <v>39</v>
      </c>
      <c r="AX122" s="13" t="s">
        <v>76</v>
      </c>
      <c r="AY122" s="239" t="s">
        <v>211</v>
      </c>
    </row>
    <row r="123" spans="2:65" s="14" customFormat="1" ht="13.5">
      <c r="B123" s="240"/>
      <c r="C123" s="241"/>
      <c r="D123" s="219" t="s">
        <v>219</v>
      </c>
      <c r="E123" s="242" t="s">
        <v>21</v>
      </c>
      <c r="F123" s="243" t="s">
        <v>222</v>
      </c>
      <c r="G123" s="241"/>
      <c r="H123" s="244">
        <v>11.976000000000001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AT123" s="250" t="s">
        <v>219</v>
      </c>
      <c r="AU123" s="250" t="s">
        <v>85</v>
      </c>
      <c r="AV123" s="14" t="s">
        <v>93</v>
      </c>
      <c r="AW123" s="14" t="s">
        <v>39</v>
      </c>
      <c r="AX123" s="14" t="s">
        <v>76</v>
      </c>
      <c r="AY123" s="250" t="s">
        <v>211</v>
      </c>
    </row>
    <row r="124" spans="2:65" s="12" customFormat="1" ht="13.5">
      <c r="B124" s="217"/>
      <c r="C124" s="218"/>
      <c r="D124" s="219" t="s">
        <v>219</v>
      </c>
      <c r="E124" s="220" t="s">
        <v>21</v>
      </c>
      <c r="F124" s="221" t="s">
        <v>3280</v>
      </c>
      <c r="G124" s="218"/>
      <c r="H124" s="222" t="s">
        <v>21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219</v>
      </c>
      <c r="AU124" s="228" t="s">
        <v>85</v>
      </c>
      <c r="AV124" s="12" t="s">
        <v>83</v>
      </c>
      <c r="AW124" s="12" t="s">
        <v>39</v>
      </c>
      <c r="AX124" s="12" t="s">
        <v>76</v>
      </c>
      <c r="AY124" s="228" t="s">
        <v>211</v>
      </c>
    </row>
    <row r="125" spans="2:65" s="13" customFormat="1" ht="13.5">
      <c r="B125" s="229"/>
      <c r="C125" s="230"/>
      <c r="D125" s="219" t="s">
        <v>219</v>
      </c>
      <c r="E125" s="231" t="s">
        <v>21</v>
      </c>
      <c r="F125" s="232" t="s">
        <v>3287</v>
      </c>
      <c r="G125" s="230"/>
      <c r="H125" s="233">
        <v>12.045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219</v>
      </c>
      <c r="AU125" s="239" t="s">
        <v>85</v>
      </c>
      <c r="AV125" s="13" t="s">
        <v>85</v>
      </c>
      <c r="AW125" s="13" t="s">
        <v>39</v>
      </c>
      <c r="AX125" s="13" t="s">
        <v>76</v>
      </c>
      <c r="AY125" s="239" t="s">
        <v>211</v>
      </c>
    </row>
    <row r="126" spans="2:65" s="14" customFormat="1" ht="13.5">
      <c r="B126" s="240"/>
      <c r="C126" s="241"/>
      <c r="D126" s="219" t="s">
        <v>219</v>
      </c>
      <c r="E126" s="242" t="s">
        <v>21</v>
      </c>
      <c r="F126" s="243" t="s">
        <v>222</v>
      </c>
      <c r="G126" s="241"/>
      <c r="H126" s="244">
        <v>12.045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219</v>
      </c>
      <c r="AU126" s="250" t="s">
        <v>85</v>
      </c>
      <c r="AV126" s="14" t="s">
        <v>93</v>
      </c>
      <c r="AW126" s="14" t="s">
        <v>39</v>
      </c>
      <c r="AX126" s="14" t="s">
        <v>76</v>
      </c>
      <c r="AY126" s="250" t="s">
        <v>211</v>
      </c>
    </row>
    <row r="127" spans="2:65" s="12" customFormat="1" ht="13.5">
      <c r="B127" s="217"/>
      <c r="C127" s="218"/>
      <c r="D127" s="219" t="s">
        <v>219</v>
      </c>
      <c r="E127" s="220" t="s">
        <v>21</v>
      </c>
      <c r="F127" s="221" t="s">
        <v>3281</v>
      </c>
      <c r="G127" s="218"/>
      <c r="H127" s="222" t="s">
        <v>21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219</v>
      </c>
      <c r="AU127" s="228" t="s">
        <v>85</v>
      </c>
      <c r="AV127" s="12" t="s">
        <v>83</v>
      </c>
      <c r="AW127" s="12" t="s">
        <v>39</v>
      </c>
      <c r="AX127" s="12" t="s">
        <v>76</v>
      </c>
      <c r="AY127" s="228" t="s">
        <v>211</v>
      </c>
    </row>
    <row r="128" spans="2:65" s="13" customFormat="1" ht="13.5">
      <c r="B128" s="229"/>
      <c r="C128" s="230"/>
      <c r="D128" s="219" t="s">
        <v>219</v>
      </c>
      <c r="E128" s="231" t="s">
        <v>21</v>
      </c>
      <c r="F128" s="232" t="s">
        <v>3288</v>
      </c>
      <c r="G128" s="230"/>
      <c r="H128" s="233">
        <v>12.144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219</v>
      </c>
      <c r="AU128" s="239" t="s">
        <v>85</v>
      </c>
      <c r="AV128" s="13" t="s">
        <v>85</v>
      </c>
      <c r="AW128" s="13" t="s">
        <v>39</v>
      </c>
      <c r="AX128" s="13" t="s">
        <v>76</v>
      </c>
      <c r="AY128" s="239" t="s">
        <v>211</v>
      </c>
    </row>
    <row r="129" spans="2:65" s="14" customFormat="1" ht="13.5">
      <c r="B129" s="240"/>
      <c r="C129" s="241"/>
      <c r="D129" s="219" t="s">
        <v>219</v>
      </c>
      <c r="E129" s="242" t="s">
        <v>21</v>
      </c>
      <c r="F129" s="243" t="s">
        <v>222</v>
      </c>
      <c r="G129" s="241"/>
      <c r="H129" s="244">
        <v>12.144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219</v>
      </c>
      <c r="AU129" s="250" t="s">
        <v>85</v>
      </c>
      <c r="AV129" s="14" t="s">
        <v>93</v>
      </c>
      <c r="AW129" s="14" t="s">
        <v>39</v>
      </c>
      <c r="AX129" s="14" t="s">
        <v>76</v>
      </c>
      <c r="AY129" s="250" t="s">
        <v>211</v>
      </c>
    </row>
    <row r="130" spans="2:65" s="15" customFormat="1" ht="13.5">
      <c r="B130" s="251"/>
      <c r="C130" s="252"/>
      <c r="D130" s="219" t="s">
        <v>219</v>
      </c>
      <c r="E130" s="253" t="s">
        <v>21</v>
      </c>
      <c r="F130" s="254" t="s">
        <v>226</v>
      </c>
      <c r="G130" s="252"/>
      <c r="H130" s="255">
        <v>36.164999999999999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AT130" s="261" t="s">
        <v>219</v>
      </c>
      <c r="AU130" s="261" t="s">
        <v>85</v>
      </c>
      <c r="AV130" s="15" t="s">
        <v>100</v>
      </c>
      <c r="AW130" s="15" t="s">
        <v>39</v>
      </c>
      <c r="AX130" s="15" t="s">
        <v>83</v>
      </c>
      <c r="AY130" s="261" t="s">
        <v>211</v>
      </c>
    </row>
    <row r="131" spans="2:65" s="11" customFormat="1" ht="29.85" customHeight="1">
      <c r="B131" s="188"/>
      <c r="C131" s="189"/>
      <c r="D131" s="202" t="s">
        <v>75</v>
      </c>
      <c r="E131" s="203" t="s">
        <v>399</v>
      </c>
      <c r="F131" s="203" t="s">
        <v>400</v>
      </c>
      <c r="G131" s="189"/>
      <c r="H131" s="189"/>
      <c r="I131" s="192"/>
      <c r="J131" s="204">
        <f>BK131</f>
        <v>0</v>
      </c>
      <c r="K131" s="189"/>
      <c r="L131" s="194"/>
      <c r="M131" s="195"/>
      <c r="N131" s="196"/>
      <c r="O131" s="196"/>
      <c r="P131" s="197">
        <f>SUM(P132:P136)</f>
        <v>0</v>
      </c>
      <c r="Q131" s="196"/>
      <c r="R131" s="197">
        <f>SUM(R132:R136)</f>
        <v>0</v>
      </c>
      <c r="S131" s="196"/>
      <c r="T131" s="198">
        <f>SUM(T132:T136)</f>
        <v>0</v>
      </c>
      <c r="AR131" s="199" t="s">
        <v>83</v>
      </c>
      <c r="AT131" s="200" t="s">
        <v>75</v>
      </c>
      <c r="AU131" s="200" t="s">
        <v>83</v>
      </c>
      <c r="AY131" s="199" t="s">
        <v>211</v>
      </c>
      <c r="BK131" s="201">
        <f>SUM(BK132:BK136)</f>
        <v>0</v>
      </c>
    </row>
    <row r="132" spans="2:65" s="1" customFormat="1" ht="31.5" customHeight="1">
      <c r="B132" s="42"/>
      <c r="C132" s="205" t="s">
        <v>100</v>
      </c>
      <c r="D132" s="205" t="s">
        <v>213</v>
      </c>
      <c r="E132" s="206" t="s">
        <v>3125</v>
      </c>
      <c r="F132" s="207" t="s">
        <v>3126</v>
      </c>
      <c r="G132" s="208" t="s">
        <v>245</v>
      </c>
      <c r="H132" s="209">
        <v>12.547000000000001</v>
      </c>
      <c r="I132" s="210"/>
      <c r="J132" s="211">
        <f>ROUND(I132*H132,2)</f>
        <v>0</v>
      </c>
      <c r="K132" s="207" t="s">
        <v>217</v>
      </c>
      <c r="L132" s="62"/>
      <c r="M132" s="212" t="s">
        <v>21</v>
      </c>
      <c r="N132" s="213" t="s">
        <v>47</v>
      </c>
      <c r="O132" s="4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25" t="s">
        <v>100</v>
      </c>
      <c r="AT132" s="25" t="s">
        <v>213</v>
      </c>
      <c r="AU132" s="25" t="s">
        <v>85</v>
      </c>
      <c r="AY132" s="25" t="s">
        <v>211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83</v>
      </c>
      <c r="BK132" s="216">
        <f>ROUND(I132*H132,2)</f>
        <v>0</v>
      </c>
      <c r="BL132" s="25" t="s">
        <v>100</v>
      </c>
      <c r="BM132" s="25" t="s">
        <v>3289</v>
      </c>
    </row>
    <row r="133" spans="2:65" s="1" customFormat="1" ht="31.5" customHeight="1">
      <c r="B133" s="42"/>
      <c r="C133" s="205" t="s">
        <v>242</v>
      </c>
      <c r="D133" s="205" t="s">
        <v>213</v>
      </c>
      <c r="E133" s="206" t="s">
        <v>402</v>
      </c>
      <c r="F133" s="207" t="s">
        <v>403</v>
      </c>
      <c r="G133" s="208" t="s">
        <v>245</v>
      </c>
      <c r="H133" s="209">
        <v>12.547000000000001</v>
      </c>
      <c r="I133" s="210"/>
      <c r="J133" s="211">
        <f>ROUND(I133*H133,2)</f>
        <v>0</v>
      </c>
      <c r="K133" s="207" t="s">
        <v>217</v>
      </c>
      <c r="L133" s="62"/>
      <c r="M133" s="212" t="s">
        <v>21</v>
      </c>
      <c r="N133" s="213" t="s">
        <v>47</v>
      </c>
      <c r="O133" s="4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25" t="s">
        <v>100</v>
      </c>
      <c r="AT133" s="25" t="s">
        <v>213</v>
      </c>
      <c r="AU133" s="25" t="s">
        <v>85</v>
      </c>
      <c r="AY133" s="25" t="s">
        <v>211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83</v>
      </c>
      <c r="BK133" s="216">
        <f>ROUND(I133*H133,2)</f>
        <v>0</v>
      </c>
      <c r="BL133" s="25" t="s">
        <v>100</v>
      </c>
      <c r="BM133" s="25" t="s">
        <v>3290</v>
      </c>
    </row>
    <row r="134" spans="2:65" s="1" customFormat="1" ht="31.5" customHeight="1">
      <c r="B134" s="42"/>
      <c r="C134" s="205" t="s">
        <v>250</v>
      </c>
      <c r="D134" s="205" t="s">
        <v>213</v>
      </c>
      <c r="E134" s="206" t="s">
        <v>406</v>
      </c>
      <c r="F134" s="207" t="s">
        <v>407</v>
      </c>
      <c r="G134" s="208" t="s">
        <v>245</v>
      </c>
      <c r="H134" s="209">
        <v>175.65799999999999</v>
      </c>
      <c r="I134" s="210"/>
      <c r="J134" s="211">
        <f>ROUND(I134*H134,2)</f>
        <v>0</v>
      </c>
      <c r="K134" s="207" t="s">
        <v>217</v>
      </c>
      <c r="L134" s="62"/>
      <c r="M134" s="212" t="s">
        <v>21</v>
      </c>
      <c r="N134" s="213" t="s">
        <v>47</v>
      </c>
      <c r="O134" s="4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25" t="s">
        <v>100</v>
      </c>
      <c r="AT134" s="25" t="s">
        <v>213</v>
      </c>
      <c r="AU134" s="25" t="s">
        <v>85</v>
      </c>
      <c r="AY134" s="25" t="s">
        <v>211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25" t="s">
        <v>83</v>
      </c>
      <c r="BK134" s="216">
        <f>ROUND(I134*H134,2)</f>
        <v>0</v>
      </c>
      <c r="BL134" s="25" t="s">
        <v>100</v>
      </c>
      <c r="BM134" s="25" t="s">
        <v>3291</v>
      </c>
    </row>
    <row r="135" spans="2:65" s="13" customFormat="1" ht="13.5">
      <c r="B135" s="229"/>
      <c r="C135" s="230"/>
      <c r="D135" s="262" t="s">
        <v>219</v>
      </c>
      <c r="E135" s="230"/>
      <c r="F135" s="266" t="s">
        <v>3292</v>
      </c>
      <c r="G135" s="230"/>
      <c r="H135" s="267">
        <v>175.65799999999999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219</v>
      </c>
      <c r="AU135" s="239" t="s">
        <v>85</v>
      </c>
      <c r="AV135" s="13" t="s">
        <v>85</v>
      </c>
      <c r="AW135" s="13" t="s">
        <v>6</v>
      </c>
      <c r="AX135" s="13" t="s">
        <v>83</v>
      </c>
      <c r="AY135" s="239" t="s">
        <v>211</v>
      </c>
    </row>
    <row r="136" spans="2:65" s="1" customFormat="1" ht="22.5" customHeight="1">
      <c r="B136" s="42"/>
      <c r="C136" s="205" t="s">
        <v>256</v>
      </c>
      <c r="D136" s="205" t="s">
        <v>213</v>
      </c>
      <c r="E136" s="206" t="s">
        <v>3137</v>
      </c>
      <c r="F136" s="207" t="s">
        <v>3138</v>
      </c>
      <c r="G136" s="208" t="s">
        <v>245</v>
      </c>
      <c r="H136" s="209">
        <v>9.4390000000000001</v>
      </c>
      <c r="I136" s="210"/>
      <c r="J136" s="211">
        <f>ROUND(I136*H136,2)</f>
        <v>0</v>
      </c>
      <c r="K136" s="207" t="s">
        <v>217</v>
      </c>
      <c r="L136" s="62"/>
      <c r="M136" s="212" t="s">
        <v>21</v>
      </c>
      <c r="N136" s="213" t="s">
        <v>47</v>
      </c>
      <c r="O136" s="4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5" t="s">
        <v>100</v>
      </c>
      <c r="AT136" s="25" t="s">
        <v>213</v>
      </c>
      <c r="AU136" s="25" t="s">
        <v>85</v>
      </c>
      <c r="AY136" s="25" t="s">
        <v>211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83</v>
      </c>
      <c r="BK136" s="216">
        <f>ROUND(I136*H136,2)</f>
        <v>0</v>
      </c>
      <c r="BL136" s="25" t="s">
        <v>100</v>
      </c>
      <c r="BM136" s="25" t="s">
        <v>3293</v>
      </c>
    </row>
    <row r="137" spans="2:65" s="11" customFormat="1" ht="29.85" customHeight="1">
      <c r="B137" s="188"/>
      <c r="C137" s="189"/>
      <c r="D137" s="202" t="s">
        <v>75</v>
      </c>
      <c r="E137" s="203" t="s">
        <v>414</v>
      </c>
      <c r="F137" s="203" t="s">
        <v>415</v>
      </c>
      <c r="G137" s="189"/>
      <c r="H137" s="189"/>
      <c r="I137" s="192"/>
      <c r="J137" s="204">
        <f>BK137</f>
        <v>0</v>
      </c>
      <c r="K137" s="189"/>
      <c r="L137" s="194"/>
      <c r="M137" s="195"/>
      <c r="N137" s="196"/>
      <c r="O137" s="196"/>
      <c r="P137" s="197">
        <f>P138</f>
        <v>0</v>
      </c>
      <c r="Q137" s="196"/>
      <c r="R137" s="197">
        <f>R138</f>
        <v>0</v>
      </c>
      <c r="S137" s="196"/>
      <c r="T137" s="198">
        <f>T138</f>
        <v>0</v>
      </c>
      <c r="AR137" s="199" t="s">
        <v>83</v>
      </c>
      <c r="AT137" s="200" t="s">
        <v>75</v>
      </c>
      <c r="AU137" s="200" t="s">
        <v>83</v>
      </c>
      <c r="AY137" s="199" t="s">
        <v>211</v>
      </c>
      <c r="BK137" s="201">
        <f>BK138</f>
        <v>0</v>
      </c>
    </row>
    <row r="138" spans="2:65" s="1" customFormat="1" ht="44.25" customHeight="1">
      <c r="B138" s="42"/>
      <c r="C138" s="205" t="s">
        <v>261</v>
      </c>
      <c r="D138" s="205" t="s">
        <v>213</v>
      </c>
      <c r="E138" s="206" t="s">
        <v>417</v>
      </c>
      <c r="F138" s="207" t="s">
        <v>418</v>
      </c>
      <c r="G138" s="208" t="s">
        <v>245</v>
      </c>
      <c r="H138" s="209">
        <v>1.9E-2</v>
      </c>
      <c r="I138" s="210"/>
      <c r="J138" s="211">
        <f>ROUND(I138*H138,2)</f>
        <v>0</v>
      </c>
      <c r="K138" s="207" t="s">
        <v>217</v>
      </c>
      <c r="L138" s="62"/>
      <c r="M138" s="212" t="s">
        <v>21</v>
      </c>
      <c r="N138" s="213" t="s">
        <v>47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100</v>
      </c>
      <c r="AT138" s="25" t="s">
        <v>213</v>
      </c>
      <c r="AU138" s="25" t="s">
        <v>85</v>
      </c>
      <c r="AY138" s="25" t="s">
        <v>211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83</v>
      </c>
      <c r="BK138" s="216">
        <f>ROUND(I138*H138,2)</f>
        <v>0</v>
      </c>
      <c r="BL138" s="25" t="s">
        <v>100</v>
      </c>
      <c r="BM138" s="25" t="s">
        <v>3294</v>
      </c>
    </row>
    <row r="139" spans="2:65" s="11" customFormat="1" ht="37.35" customHeight="1">
      <c r="B139" s="188"/>
      <c r="C139" s="189"/>
      <c r="D139" s="190" t="s">
        <v>75</v>
      </c>
      <c r="E139" s="191" t="s">
        <v>420</v>
      </c>
      <c r="F139" s="191" t="s">
        <v>421</v>
      </c>
      <c r="G139" s="189"/>
      <c r="H139" s="189"/>
      <c r="I139" s="192"/>
      <c r="J139" s="193">
        <f>BK139</f>
        <v>0</v>
      </c>
      <c r="K139" s="189"/>
      <c r="L139" s="194"/>
      <c r="M139" s="195"/>
      <c r="N139" s="196"/>
      <c r="O139" s="196"/>
      <c r="P139" s="197">
        <f>P140+P163</f>
        <v>0</v>
      </c>
      <c r="Q139" s="196"/>
      <c r="R139" s="197">
        <f>R140+R163</f>
        <v>0</v>
      </c>
      <c r="S139" s="196"/>
      <c r="T139" s="198">
        <f>T140+T163</f>
        <v>3.1081233200000002</v>
      </c>
      <c r="AR139" s="199" t="s">
        <v>85</v>
      </c>
      <c r="AT139" s="200" t="s">
        <v>75</v>
      </c>
      <c r="AU139" s="200" t="s">
        <v>76</v>
      </c>
      <c r="AY139" s="199" t="s">
        <v>211</v>
      </c>
      <c r="BK139" s="201">
        <f>BK140+BK163</f>
        <v>0</v>
      </c>
    </row>
    <row r="140" spans="2:65" s="11" customFormat="1" ht="19.899999999999999" customHeight="1">
      <c r="B140" s="188"/>
      <c r="C140" s="189"/>
      <c r="D140" s="202" t="s">
        <v>75</v>
      </c>
      <c r="E140" s="203" t="s">
        <v>3144</v>
      </c>
      <c r="F140" s="203" t="s">
        <v>3145</v>
      </c>
      <c r="G140" s="189"/>
      <c r="H140" s="189"/>
      <c r="I140" s="192"/>
      <c r="J140" s="204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</v>
      </c>
      <c r="S140" s="196"/>
      <c r="T140" s="198">
        <f>SUM(T141:T162)</f>
        <v>0.12284432000000001</v>
      </c>
      <c r="AR140" s="199" t="s">
        <v>85</v>
      </c>
      <c r="AT140" s="200" t="s">
        <v>75</v>
      </c>
      <c r="AU140" s="200" t="s">
        <v>83</v>
      </c>
      <c r="AY140" s="199" t="s">
        <v>211</v>
      </c>
      <c r="BK140" s="201">
        <f>SUM(BK141:BK162)</f>
        <v>0</v>
      </c>
    </row>
    <row r="141" spans="2:65" s="1" customFormat="1" ht="22.5" customHeight="1">
      <c r="B141" s="42"/>
      <c r="C141" s="205" t="s">
        <v>267</v>
      </c>
      <c r="D141" s="205" t="s">
        <v>213</v>
      </c>
      <c r="E141" s="206" t="s">
        <v>3295</v>
      </c>
      <c r="F141" s="207" t="s">
        <v>3296</v>
      </c>
      <c r="G141" s="208" t="s">
        <v>611</v>
      </c>
      <c r="H141" s="209">
        <v>42.052</v>
      </c>
      <c r="I141" s="210"/>
      <c r="J141" s="211">
        <f>ROUND(I141*H141,2)</f>
        <v>0</v>
      </c>
      <c r="K141" s="207" t="s">
        <v>217</v>
      </c>
      <c r="L141" s="62"/>
      <c r="M141" s="212" t="s">
        <v>21</v>
      </c>
      <c r="N141" s="213" t="s">
        <v>47</v>
      </c>
      <c r="O141" s="43"/>
      <c r="P141" s="214">
        <f>O141*H141</f>
        <v>0</v>
      </c>
      <c r="Q141" s="214">
        <v>0</v>
      </c>
      <c r="R141" s="214">
        <f>Q141*H141</f>
        <v>0</v>
      </c>
      <c r="S141" s="214">
        <v>1.91E-3</v>
      </c>
      <c r="T141" s="215">
        <f>S141*H141</f>
        <v>8.031932E-2</v>
      </c>
      <c r="AR141" s="25" t="s">
        <v>309</v>
      </c>
      <c r="AT141" s="25" t="s">
        <v>213</v>
      </c>
      <c r="AU141" s="25" t="s">
        <v>85</v>
      </c>
      <c r="AY141" s="25" t="s">
        <v>211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5" t="s">
        <v>83</v>
      </c>
      <c r="BK141" s="216">
        <f>ROUND(I141*H141,2)</f>
        <v>0</v>
      </c>
      <c r="BL141" s="25" t="s">
        <v>309</v>
      </c>
      <c r="BM141" s="25" t="s">
        <v>3297</v>
      </c>
    </row>
    <row r="142" spans="2:65" s="12" customFormat="1" ht="13.5">
      <c r="B142" s="217"/>
      <c r="C142" s="218"/>
      <c r="D142" s="219" t="s">
        <v>219</v>
      </c>
      <c r="E142" s="220" t="s">
        <v>21</v>
      </c>
      <c r="F142" s="221" t="s">
        <v>3279</v>
      </c>
      <c r="G142" s="218"/>
      <c r="H142" s="222" t="s">
        <v>21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219</v>
      </c>
      <c r="AU142" s="228" t="s">
        <v>85</v>
      </c>
      <c r="AV142" s="12" t="s">
        <v>83</v>
      </c>
      <c r="AW142" s="12" t="s">
        <v>39</v>
      </c>
      <c r="AX142" s="12" t="s">
        <v>76</v>
      </c>
      <c r="AY142" s="228" t="s">
        <v>211</v>
      </c>
    </row>
    <row r="143" spans="2:65" s="13" customFormat="1" ht="13.5">
      <c r="B143" s="229"/>
      <c r="C143" s="230"/>
      <c r="D143" s="219" t="s">
        <v>219</v>
      </c>
      <c r="E143" s="231" t="s">
        <v>21</v>
      </c>
      <c r="F143" s="232" t="s">
        <v>3298</v>
      </c>
      <c r="G143" s="230"/>
      <c r="H143" s="233">
        <v>13.925000000000001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219</v>
      </c>
      <c r="AU143" s="239" t="s">
        <v>85</v>
      </c>
      <c r="AV143" s="13" t="s">
        <v>85</v>
      </c>
      <c r="AW143" s="13" t="s">
        <v>39</v>
      </c>
      <c r="AX143" s="13" t="s">
        <v>76</v>
      </c>
      <c r="AY143" s="239" t="s">
        <v>211</v>
      </c>
    </row>
    <row r="144" spans="2:65" s="14" customFormat="1" ht="13.5">
      <c r="B144" s="240"/>
      <c r="C144" s="241"/>
      <c r="D144" s="219" t="s">
        <v>219</v>
      </c>
      <c r="E144" s="242" t="s">
        <v>21</v>
      </c>
      <c r="F144" s="243" t="s">
        <v>222</v>
      </c>
      <c r="G144" s="241"/>
      <c r="H144" s="244">
        <v>13.925000000000001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219</v>
      </c>
      <c r="AU144" s="250" t="s">
        <v>85</v>
      </c>
      <c r="AV144" s="14" t="s">
        <v>93</v>
      </c>
      <c r="AW144" s="14" t="s">
        <v>39</v>
      </c>
      <c r="AX144" s="14" t="s">
        <v>76</v>
      </c>
      <c r="AY144" s="250" t="s">
        <v>211</v>
      </c>
    </row>
    <row r="145" spans="2:65" s="12" customFormat="1" ht="13.5">
      <c r="B145" s="217"/>
      <c r="C145" s="218"/>
      <c r="D145" s="219" t="s">
        <v>219</v>
      </c>
      <c r="E145" s="220" t="s">
        <v>21</v>
      </c>
      <c r="F145" s="221" t="s">
        <v>3280</v>
      </c>
      <c r="G145" s="218"/>
      <c r="H145" s="222" t="s">
        <v>21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219</v>
      </c>
      <c r="AU145" s="228" t="s">
        <v>85</v>
      </c>
      <c r="AV145" s="12" t="s">
        <v>83</v>
      </c>
      <c r="AW145" s="12" t="s">
        <v>39</v>
      </c>
      <c r="AX145" s="12" t="s">
        <v>76</v>
      </c>
      <c r="AY145" s="228" t="s">
        <v>211</v>
      </c>
    </row>
    <row r="146" spans="2:65" s="13" customFormat="1" ht="13.5">
      <c r="B146" s="229"/>
      <c r="C146" s="230"/>
      <c r="D146" s="219" t="s">
        <v>219</v>
      </c>
      <c r="E146" s="231" t="s">
        <v>21</v>
      </c>
      <c r="F146" s="232" t="s">
        <v>3299</v>
      </c>
      <c r="G146" s="230"/>
      <c r="H146" s="233">
        <v>14.006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219</v>
      </c>
      <c r="AU146" s="239" t="s">
        <v>85</v>
      </c>
      <c r="AV146" s="13" t="s">
        <v>85</v>
      </c>
      <c r="AW146" s="13" t="s">
        <v>39</v>
      </c>
      <c r="AX146" s="13" t="s">
        <v>76</v>
      </c>
      <c r="AY146" s="239" t="s">
        <v>211</v>
      </c>
    </row>
    <row r="147" spans="2:65" s="14" customFormat="1" ht="13.5">
      <c r="B147" s="240"/>
      <c r="C147" s="241"/>
      <c r="D147" s="219" t="s">
        <v>219</v>
      </c>
      <c r="E147" s="242" t="s">
        <v>21</v>
      </c>
      <c r="F147" s="243" t="s">
        <v>222</v>
      </c>
      <c r="G147" s="241"/>
      <c r="H147" s="244">
        <v>14.006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219</v>
      </c>
      <c r="AU147" s="250" t="s">
        <v>85</v>
      </c>
      <c r="AV147" s="14" t="s">
        <v>93</v>
      </c>
      <c r="AW147" s="14" t="s">
        <v>39</v>
      </c>
      <c r="AX147" s="14" t="s">
        <v>76</v>
      </c>
      <c r="AY147" s="250" t="s">
        <v>211</v>
      </c>
    </row>
    <row r="148" spans="2:65" s="12" customFormat="1" ht="13.5">
      <c r="B148" s="217"/>
      <c r="C148" s="218"/>
      <c r="D148" s="219" t="s">
        <v>219</v>
      </c>
      <c r="E148" s="220" t="s">
        <v>21</v>
      </c>
      <c r="F148" s="221" t="s">
        <v>3281</v>
      </c>
      <c r="G148" s="218"/>
      <c r="H148" s="222" t="s">
        <v>21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219</v>
      </c>
      <c r="AU148" s="228" t="s">
        <v>85</v>
      </c>
      <c r="AV148" s="12" t="s">
        <v>83</v>
      </c>
      <c r="AW148" s="12" t="s">
        <v>39</v>
      </c>
      <c r="AX148" s="12" t="s">
        <v>76</v>
      </c>
      <c r="AY148" s="228" t="s">
        <v>211</v>
      </c>
    </row>
    <row r="149" spans="2:65" s="13" customFormat="1" ht="13.5">
      <c r="B149" s="229"/>
      <c r="C149" s="230"/>
      <c r="D149" s="219" t="s">
        <v>219</v>
      </c>
      <c r="E149" s="231" t="s">
        <v>21</v>
      </c>
      <c r="F149" s="232" t="s">
        <v>3300</v>
      </c>
      <c r="G149" s="230"/>
      <c r="H149" s="233">
        <v>14.121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219</v>
      </c>
      <c r="AU149" s="239" t="s">
        <v>85</v>
      </c>
      <c r="AV149" s="13" t="s">
        <v>85</v>
      </c>
      <c r="AW149" s="13" t="s">
        <v>39</v>
      </c>
      <c r="AX149" s="13" t="s">
        <v>76</v>
      </c>
      <c r="AY149" s="239" t="s">
        <v>211</v>
      </c>
    </row>
    <row r="150" spans="2:65" s="14" customFormat="1" ht="13.5">
      <c r="B150" s="240"/>
      <c r="C150" s="241"/>
      <c r="D150" s="219" t="s">
        <v>219</v>
      </c>
      <c r="E150" s="242" t="s">
        <v>21</v>
      </c>
      <c r="F150" s="243" t="s">
        <v>222</v>
      </c>
      <c r="G150" s="241"/>
      <c r="H150" s="244">
        <v>14.121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219</v>
      </c>
      <c r="AU150" s="250" t="s">
        <v>85</v>
      </c>
      <c r="AV150" s="14" t="s">
        <v>93</v>
      </c>
      <c r="AW150" s="14" t="s">
        <v>39</v>
      </c>
      <c r="AX150" s="14" t="s">
        <v>76</v>
      </c>
      <c r="AY150" s="250" t="s">
        <v>211</v>
      </c>
    </row>
    <row r="151" spans="2:65" s="15" customFormat="1" ht="13.5">
      <c r="B151" s="251"/>
      <c r="C151" s="252"/>
      <c r="D151" s="262" t="s">
        <v>219</v>
      </c>
      <c r="E151" s="263" t="s">
        <v>21</v>
      </c>
      <c r="F151" s="264" t="s">
        <v>226</v>
      </c>
      <c r="G151" s="252"/>
      <c r="H151" s="265">
        <v>42.052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AT151" s="261" t="s">
        <v>219</v>
      </c>
      <c r="AU151" s="261" t="s">
        <v>85</v>
      </c>
      <c r="AV151" s="15" t="s">
        <v>100</v>
      </c>
      <c r="AW151" s="15" t="s">
        <v>39</v>
      </c>
      <c r="AX151" s="15" t="s">
        <v>83</v>
      </c>
      <c r="AY151" s="261" t="s">
        <v>211</v>
      </c>
    </row>
    <row r="152" spans="2:65" s="1" customFormat="1" ht="22.5" customHeight="1">
      <c r="B152" s="42"/>
      <c r="C152" s="205" t="s">
        <v>272</v>
      </c>
      <c r="D152" s="205" t="s">
        <v>213</v>
      </c>
      <c r="E152" s="206" t="s">
        <v>3301</v>
      </c>
      <c r="F152" s="207" t="s">
        <v>3302</v>
      </c>
      <c r="G152" s="208" t="s">
        <v>611</v>
      </c>
      <c r="H152" s="209">
        <v>24.3</v>
      </c>
      <c r="I152" s="210"/>
      <c r="J152" s="211">
        <f>ROUND(I152*H152,2)</f>
        <v>0</v>
      </c>
      <c r="K152" s="207" t="s">
        <v>217</v>
      </c>
      <c r="L152" s="62"/>
      <c r="M152" s="212" t="s">
        <v>21</v>
      </c>
      <c r="N152" s="213" t="s">
        <v>47</v>
      </c>
      <c r="O152" s="43"/>
      <c r="P152" s="214">
        <f>O152*H152</f>
        <v>0</v>
      </c>
      <c r="Q152" s="214">
        <v>0</v>
      </c>
      <c r="R152" s="214">
        <f>Q152*H152</f>
        <v>0</v>
      </c>
      <c r="S152" s="214">
        <v>1.75E-3</v>
      </c>
      <c r="T152" s="215">
        <f>S152*H152</f>
        <v>4.2525E-2</v>
      </c>
      <c r="AR152" s="25" t="s">
        <v>309</v>
      </c>
      <c r="AT152" s="25" t="s">
        <v>213</v>
      </c>
      <c r="AU152" s="25" t="s">
        <v>85</v>
      </c>
      <c r="AY152" s="25" t="s">
        <v>211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25" t="s">
        <v>83</v>
      </c>
      <c r="BK152" s="216">
        <f>ROUND(I152*H152,2)</f>
        <v>0</v>
      </c>
      <c r="BL152" s="25" t="s">
        <v>309</v>
      </c>
      <c r="BM152" s="25" t="s">
        <v>3303</v>
      </c>
    </row>
    <row r="153" spans="2:65" s="12" customFormat="1" ht="13.5">
      <c r="B153" s="217"/>
      <c r="C153" s="218"/>
      <c r="D153" s="219" t="s">
        <v>219</v>
      </c>
      <c r="E153" s="220" t="s">
        <v>21</v>
      </c>
      <c r="F153" s="221" t="s">
        <v>3279</v>
      </c>
      <c r="G153" s="218"/>
      <c r="H153" s="222" t="s">
        <v>21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219</v>
      </c>
      <c r="AU153" s="228" t="s">
        <v>85</v>
      </c>
      <c r="AV153" s="12" t="s">
        <v>83</v>
      </c>
      <c r="AW153" s="12" t="s">
        <v>39</v>
      </c>
      <c r="AX153" s="12" t="s">
        <v>76</v>
      </c>
      <c r="AY153" s="228" t="s">
        <v>211</v>
      </c>
    </row>
    <row r="154" spans="2:65" s="13" customFormat="1" ht="13.5">
      <c r="B154" s="229"/>
      <c r="C154" s="230"/>
      <c r="D154" s="219" t="s">
        <v>219</v>
      </c>
      <c r="E154" s="231" t="s">
        <v>21</v>
      </c>
      <c r="F154" s="232" t="s">
        <v>3304</v>
      </c>
      <c r="G154" s="230"/>
      <c r="H154" s="233">
        <v>8.1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219</v>
      </c>
      <c r="AU154" s="239" t="s">
        <v>85</v>
      </c>
      <c r="AV154" s="13" t="s">
        <v>85</v>
      </c>
      <c r="AW154" s="13" t="s">
        <v>39</v>
      </c>
      <c r="AX154" s="13" t="s">
        <v>76</v>
      </c>
      <c r="AY154" s="239" t="s">
        <v>211</v>
      </c>
    </row>
    <row r="155" spans="2:65" s="14" customFormat="1" ht="13.5">
      <c r="B155" s="240"/>
      <c r="C155" s="241"/>
      <c r="D155" s="219" t="s">
        <v>219</v>
      </c>
      <c r="E155" s="242" t="s">
        <v>21</v>
      </c>
      <c r="F155" s="243" t="s">
        <v>222</v>
      </c>
      <c r="G155" s="241"/>
      <c r="H155" s="244">
        <v>8.1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219</v>
      </c>
      <c r="AU155" s="250" t="s">
        <v>85</v>
      </c>
      <c r="AV155" s="14" t="s">
        <v>93</v>
      </c>
      <c r="AW155" s="14" t="s">
        <v>39</v>
      </c>
      <c r="AX155" s="14" t="s">
        <v>76</v>
      </c>
      <c r="AY155" s="250" t="s">
        <v>211</v>
      </c>
    </row>
    <row r="156" spans="2:65" s="12" customFormat="1" ht="13.5">
      <c r="B156" s="217"/>
      <c r="C156" s="218"/>
      <c r="D156" s="219" t="s">
        <v>219</v>
      </c>
      <c r="E156" s="220" t="s">
        <v>21</v>
      </c>
      <c r="F156" s="221" t="s">
        <v>3280</v>
      </c>
      <c r="G156" s="218"/>
      <c r="H156" s="222" t="s">
        <v>21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219</v>
      </c>
      <c r="AU156" s="228" t="s">
        <v>85</v>
      </c>
      <c r="AV156" s="12" t="s">
        <v>83</v>
      </c>
      <c r="AW156" s="12" t="s">
        <v>39</v>
      </c>
      <c r="AX156" s="12" t="s">
        <v>76</v>
      </c>
      <c r="AY156" s="228" t="s">
        <v>211</v>
      </c>
    </row>
    <row r="157" spans="2:65" s="13" customFormat="1" ht="13.5">
      <c r="B157" s="229"/>
      <c r="C157" s="230"/>
      <c r="D157" s="219" t="s">
        <v>219</v>
      </c>
      <c r="E157" s="231" t="s">
        <v>21</v>
      </c>
      <c r="F157" s="232" t="s">
        <v>3304</v>
      </c>
      <c r="G157" s="230"/>
      <c r="H157" s="233">
        <v>8.1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219</v>
      </c>
      <c r="AU157" s="239" t="s">
        <v>85</v>
      </c>
      <c r="AV157" s="13" t="s">
        <v>85</v>
      </c>
      <c r="AW157" s="13" t="s">
        <v>39</v>
      </c>
      <c r="AX157" s="13" t="s">
        <v>76</v>
      </c>
      <c r="AY157" s="239" t="s">
        <v>211</v>
      </c>
    </row>
    <row r="158" spans="2:65" s="14" customFormat="1" ht="13.5">
      <c r="B158" s="240"/>
      <c r="C158" s="241"/>
      <c r="D158" s="219" t="s">
        <v>219</v>
      </c>
      <c r="E158" s="242" t="s">
        <v>21</v>
      </c>
      <c r="F158" s="243" t="s">
        <v>222</v>
      </c>
      <c r="G158" s="241"/>
      <c r="H158" s="244">
        <v>8.1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219</v>
      </c>
      <c r="AU158" s="250" t="s">
        <v>85</v>
      </c>
      <c r="AV158" s="14" t="s">
        <v>93</v>
      </c>
      <c r="AW158" s="14" t="s">
        <v>39</v>
      </c>
      <c r="AX158" s="14" t="s">
        <v>76</v>
      </c>
      <c r="AY158" s="250" t="s">
        <v>211</v>
      </c>
    </row>
    <row r="159" spans="2:65" s="12" customFormat="1" ht="13.5">
      <c r="B159" s="217"/>
      <c r="C159" s="218"/>
      <c r="D159" s="219" t="s">
        <v>219</v>
      </c>
      <c r="E159" s="220" t="s">
        <v>21</v>
      </c>
      <c r="F159" s="221" t="s">
        <v>3281</v>
      </c>
      <c r="G159" s="218"/>
      <c r="H159" s="222" t="s">
        <v>21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219</v>
      </c>
      <c r="AU159" s="228" t="s">
        <v>85</v>
      </c>
      <c r="AV159" s="12" t="s">
        <v>83</v>
      </c>
      <c r="AW159" s="12" t="s">
        <v>39</v>
      </c>
      <c r="AX159" s="12" t="s">
        <v>76</v>
      </c>
      <c r="AY159" s="228" t="s">
        <v>211</v>
      </c>
    </row>
    <row r="160" spans="2:65" s="13" customFormat="1" ht="13.5">
      <c r="B160" s="229"/>
      <c r="C160" s="230"/>
      <c r="D160" s="219" t="s">
        <v>219</v>
      </c>
      <c r="E160" s="231" t="s">
        <v>21</v>
      </c>
      <c r="F160" s="232" t="s">
        <v>3304</v>
      </c>
      <c r="G160" s="230"/>
      <c r="H160" s="233">
        <v>8.1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219</v>
      </c>
      <c r="AU160" s="239" t="s">
        <v>85</v>
      </c>
      <c r="AV160" s="13" t="s">
        <v>85</v>
      </c>
      <c r="AW160" s="13" t="s">
        <v>39</v>
      </c>
      <c r="AX160" s="13" t="s">
        <v>76</v>
      </c>
      <c r="AY160" s="239" t="s">
        <v>211</v>
      </c>
    </row>
    <row r="161" spans="2:65" s="14" customFormat="1" ht="13.5">
      <c r="B161" s="240"/>
      <c r="C161" s="241"/>
      <c r="D161" s="219" t="s">
        <v>219</v>
      </c>
      <c r="E161" s="242" t="s">
        <v>21</v>
      </c>
      <c r="F161" s="243" t="s">
        <v>222</v>
      </c>
      <c r="G161" s="241"/>
      <c r="H161" s="244">
        <v>8.1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219</v>
      </c>
      <c r="AU161" s="250" t="s">
        <v>85</v>
      </c>
      <c r="AV161" s="14" t="s">
        <v>93</v>
      </c>
      <c r="AW161" s="14" t="s">
        <v>39</v>
      </c>
      <c r="AX161" s="14" t="s">
        <v>76</v>
      </c>
      <c r="AY161" s="250" t="s">
        <v>211</v>
      </c>
    </row>
    <row r="162" spans="2:65" s="15" customFormat="1" ht="13.5">
      <c r="B162" s="251"/>
      <c r="C162" s="252"/>
      <c r="D162" s="219" t="s">
        <v>219</v>
      </c>
      <c r="E162" s="253" t="s">
        <v>21</v>
      </c>
      <c r="F162" s="254" t="s">
        <v>226</v>
      </c>
      <c r="G162" s="252"/>
      <c r="H162" s="255">
        <v>24.3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AT162" s="261" t="s">
        <v>219</v>
      </c>
      <c r="AU162" s="261" t="s">
        <v>85</v>
      </c>
      <c r="AV162" s="15" t="s">
        <v>100</v>
      </c>
      <c r="AW162" s="15" t="s">
        <v>39</v>
      </c>
      <c r="AX162" s="15" t="s">
        <v>83</v>
      </c>
      <c r="AY162" s="261" t="s">
        <v>211</v>
      </c>
    </row>
    <row r="163" spans="2:65" s="11" customFormat="1" ht="29.85" customHeight="1">
      <c r="B163" s="188"/>
      <c r="C163" s="189"/>
      <c r="D163" s="202" t="s">
        <v>75</v>
      </c>
      <c r="E163" s="203" t="s">
        <v>548</v>
      </c>
      <c r="F163" s="203" t="s">
        <v>549</v>
      </c>
      <c r="G163" s="189"/>
      <c r="H163" s="189"/>
      <c r="I163" s="192"/>
      <c r="J163" s="204">
        <f>BK163</f>
        <v>0</v>
      </c>
      <c r="K163" s="189"/>
      <c r="L163" s="194"/>
      <c r="M163" s="195"/>
      <c r="N163" s="196"/>
      <c r="O163" s="196"/>
      <c r="P163" s="197">
        <f>SUM(P164:P211)</f>
        <v>0</v>
      </c>
      <c r="Q163" s="196"/>
      <c r="R163" s="197">
        <f>SUM(R164:R211)</f>
        <v>0</v>
      </c>
      <c r="S163" s="196"/>
      <c r="T163" s="198">
        <f>SUM(T164:T211)</f>
        <v>2.9852790000000002</v>
      </c>
      <c r="AR163" s="199" t="s">
        <v>85</v>
      </c>
      <c r="AT163" s="200" t="s">
        <v>75</v>
      </c>
      <c r="AU163" s="200" t="s">
        <v>83</v>
      </c>
      <c r="AY163" s="199" t="s">
        <v>211</v>
      </c>
      <c r="BK163" s="201">
        <f>SUM(BK164:BK211)</f>
        <v>0</v>
      </c>
    </row>
    <row r="164" spans="2:65" s="1" customFormat="1" ht="22.5" customHeight="1">
      <c r="B164" s="42"/>
      <c r="C164" s="205" t="s">
        <v>283</v>
      </c>
      <c r="D164" s="205" t="s">
        <v>213</v>
      </c>
      <c r="E164" s="206" t="s">
        <v>3305</v>
      </c>
      <c r="F164" s="207" t="s">
        <v>3306</v>
      </c>
      <c r="G164" s="208" t="s">
        <v>553</v>
      </c>
      <c r="H164" s="209">
        <v>3</v>
      </c>
      <c r="I164" s="210"/>
      <c r="J164" s="211">
        <f>ROUND(I164*H164,2)</f>
        <v>0</v>
      </c>
      <c r="K164" s="207" t="s">
        <v>21</v>
      </c>
      <c r="L164" s="62"/>
      <c r="M164" s="212" t="s">
        <v>21</v>
      </c>
      <c r="N164" s="213" t="s">
        <v>47</v>
      </c>
      <c r="O164" s="4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25" t="s">
        <v>100</v>
      </c>
      <c r="AT164" s="25" t="s">
        <v>213</v>
      </c>
      <c r="AU164" s="25" t="s">
        <v>85</v>
      </c>
      <c r="AY164" s="25" t="s">
        <v>211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83</v>
      </c>
      <c r="BK164" s="216">
        <f>ROUND(I164*H164,2)</f>
        <v>0</v>
      </c>
      <c r="BL164" s="25" t="s">
        <v>100</v>
      </c>
      <c r="BM164" s="25" t="s">
        <v>3307</v>
      </c>
    </row>
    <row r="165" spans="2:65" s="1" customFormat="1" ht="148.5">
      <c r="B165" s="42"/>
      <c r="C165" s="64"/>
      <c r="D165" s="219" t="s">
        <v>433</v>
      </c>
      <c r="E165" s="64"/>
      <c r="F165" s="278" t="s">
        <v>3308</v>
      </c>
      <c r="G165" s="64"/>
      <c r="H165" s="64"/>
      <c r="I165" s="173"/>
      <c r="J165" s="64"/>
      <c r="K165" s="64"/>
      <c r="L165" s="62"/>
      <c r="M165" s="279"/>
      <c r="N165" s="43"/>
      <c r="O165" s="43"/>
      <c r="P165" s="43"/>
      <c r="Q165" s="43"/>
      <c r="R165" s="43"/>
      <c r="S165" s="43"/>
      <c r="T165" s="79"/>
      <c r="AT165" s="25" t="s">
        <v>433</v>
      </c>
      <c r="AU165" s="25" t="s">
        <v>85</v>
      </c>
    </row>
    <row r="166" spans="2:65" s="12" customFormat="1" ht="13.5">
      <c r="B166" s="217"/>
      <c r="C166" s="218"/>
      <c r="D166" s="219" t="s">
        <v>219</v>
      </c>
      <c r="E166" s="220" t="s">
        <v>21</v>
      </c>
      <c r="F166" s="221" t="s">
        <v>3309</v>
      </c>
      <c r="G166" s="218"/>
      <c r="H166" s="222" t="s">
        <v>21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219</v>
      </c>
      <c r="AU166" s="228" t="s">
        <v>85</v>
      </c>
      <c r="AV166" s="12" t="s">
        <v>83</v>
      </c>
      <c r="AW166" s="12" t="s">
        <v>39</v>
      </c>
      <c r="AX166" s="12" t="s">
        <v>76</v>
      </c>
      <c r="AY166" s="228" t="s">
        <v>211</v>
      </c>
    </row>
    <row r="167" spans="2:65" s="13" customFormat="1" ht="13.5">
      <c r="B167" s="229"/>
      <c r="C167" s="230"/>
      <c r="D167" s="219" t="s">
        <v>219</v>
      </c>
      <c r="E167" s="231" t="s">
        <v>21</v>
      </c>
      <c r="F167" s="232" t="s">
        <v>3310</v>
      </c>
      <c r="G167" s="230"/>
      <c r="H167" s="233">
        <v>3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219</v>
      </c>
      <c r="AU167" s="239" t="s">
        <v>85</v>
      </c>
      <c r="AV167" s="13" t="s">
        <v>85</v>
      </c>
      <c r="AW167" s="13" t="s">
        <v>39</v>
      </c>
      <c r="AX167" s="13" t="s">
        <v>76</v>
      </c>
      <c r="AY167" s="239" t="s">
        <v>211</v>
      </c>
    </row>
    <row r="168" spans="2:65" s="15" customFormat="1" ht="13.5">
      <c r="B168" s="251"/>
      <c r="C168" s="252"/>
      <c r="D168" s="262" t="s">
        <v>219</v>
      </c>
      <c r="E168" s="263" t="s">
        <v>21</v>
      </c>
      <c r="F168" s="264" t="s">
        <v>226</v>
      </c>
      <c r="G168" s="252"/>
      <c r="H168" s="265">
        <v>3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AT168" s="261" t="s">
        <v>219</v>
      </c>
      <c r="AU168" s="261" t="s">
        <v>85</v>
      </c>
      <c r="AV168" s="15" t="s">
        <v>100</v>
      </c>
      <c r="AW168" s="15" t="s">
        <v>39</v>
      </c>
      <c r="AX168" s="15" t="s">
        <v>83</v>
      </c>
      <c r="AY168" s="261" t="s">
        <v>211</v>
      </c>
    </row>
    <row r="169" spans="2:65" s="1" customFormat="1" ht="22.5" customHeight="1">
      <c r="B169" s="42"/>
      <c r="C169" s="205" t="s">
        <v>290</v>
      </c>
      <c r="D169" s="205" t="s">
        <v>213</v>
      </c>
      <c r="E169" s="206" t="s">
        <v>3311</v>
      </c>
      <c r="F169" s="207" t="s">
        <v>3312</v>
      </c>
      <c r="G169" s="208" t="s">
        <v>611</v>
      </c>
      <c r="H169" s="209">
        <v>42.052</v>
      </c>
      <c r="I169" s="210"/>
      <c r="J169" s="211">
        <f>ROUND(I169*H169,2)</f>
        <v>0</v>
      </c>
      <c r="K169" s="207" t="s">
        <v>217</v>
      </c>
      <c r="L169" s="62"/>
      <c r="M169" s="212" t="s">
        <v>21</v>
      </c>
      <c r="N169" s="213" t="s">
        <v>47</v>
      </c>
      <c r="O169" s="43"/>
      <c r="P169" s="214">
        <f>O169*H169</f>
        <v>0</v>
      </c>
      <c r="Q169" s="214">
        <v>0</v>
      </c>
      <c r="R169" s="214">
        <f>Q169*H169</f>
        <v>0</v>
      </c>
      <c r="S169" s="214">
        <v>1.6E-2</v>
      </c>
      <c r="T169" s="215">
        <f>S169*H169</f>
        <v>0.67283199999999999</v>
      </c>
      <c r="AR169" s="25" t="s">
        <v>309</v>
      </c>
      <c r="AT169" s="25" t="s">
        <v>213</v>
      </c>
      <c r="AU169" s="25" t="s">
        <v>85</v>
      </c>
      <c r="AY169" s="25" t="s">
        <v>211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5" t="s">
        <v>83</v>
      </c>
      <c r="BK169" s="216">
        <f>ROUND(I169*H169,2)</f>
        <v>0</v>
      </c>
      <c r="BL169" s="25" t="s">
        <v>309</v>
      </c>
      <c r="BM169" s="25" t="s">
        <v>3313</v>
      </c>
    </row>
    <row r="170" spans="2:65" s="12" customFormat="1" ht="13.5">
      <c r="B170" s="217"/>
      <c r="C170" s="218"/>
      <c r="D170" s="219" t="s">
        <v>219</v>
      </c>
      <c r="E170" s="220" t="s">
        <v>21</v>
      </c>
      <c r="F170" s="221" t="s">
        <v>3279</v>
      </c>
      <c r="G170" s="218"/>
      <c r="H170" s="222" t="s">
        <v>21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219</v>
      </c>
      <c r="AU170" s="228" t="s">
        <v>85</v>
      </c>
      <c r="AV170" s="12" t="s">
        <v>83</v>
      </c>
      <c r="AW170" s="12" t="s">
        <v>39</v>
      </c>
      <c r="AX170" s="12" t="s">
        <v>76</v>
      </c>
      <c r="AY170" s="228" t="s">
        <v>211</v>
      </c>
    </row>
    <row r="171" spans="2:65" s="13" customFormat="1" ht="13.5">
      <c r="B171" s="229"/>
      <c r="C171" s="230"/>
      <c r="D171" s="219" t="s">
        <v>219</v>
      </c>
      <c r="E171" s="231" t="s">
        <v>21</v>
      </c>
      <c r="F171" s="232" t="s">
        <v>3298</v>
      </c>
      <c r="G171" s="230"/>
      <c r="H171" s="233">
        <v>13.925000000000001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219</v>
      </c>
      <c r="AU171" s="239" t="s">
        <v>85</v>
      </c>
      <c r="AV171" s="13" t="s">
        <v>85</v>
      </c>
      <c r="AW171" s="13" t="s">
        <v>39</v>
      </c>
      <c r="AX171" s="13" t="s">
        <v>76</v>
      </c>
      <c r="AY171" s="239" t="s">
        <v>211</v>
      </c>
    </row>
    <row r="172" spans="2:65" s="14" customFormat="1" ht="13.5">
      <c r="B172" s="240"/>
      <c r="C172" s="241"/>
      <c r="D172" s="219" t="s">
        <v>219</v>
      </c>
      <c r="E172" s="242" t="s">
        <v>21</v>
      </c>
      <c r="F172" s="243" t="s">
        <v>222</v>
      </c>
      <c r="G172" s="241"/>
      <c r="H172" s="244">
        <v>13.925000000000001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219</v>
      </c>
      <c r="AU172" s="250" t="s">
        <v>85</v>
      </c>
      <c r="AV172" s="14" t="s">
        <v>93</v>
      </c>
      <c r="AW172" s="14" t="s">
        <v>39</v>
      </c>
      <c r="AX172" s="14" t="s">
        <v>76</v>
      </c>
      <c r="AY172" s="250" t="s">
        <v>211</v>
      </c>
    </row>
    <row r="173" spans="2:65" s="12" customFormat="1" ht="13.5">
      <c r="B173" s="217"/>
      <c r="C173" s="218"/>
      <c r="D173" s="219" t="s">
        <v>219</v>
      </c>
      <c r="E173" s="220" t="s">
        <v>21</v>
      </c>
      <c r="F173" s="221" t="s">
        <v>3280</v>
      </c>
      <c r="G173" s="218"/>
      <c r="H173" s="222" t="s">
        <v>21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219</v>
      </c>
      <c r="AU173" s="228" t="s">
        <v>85</v>
      </c>
      <c r="AV173" s="12" t="s">
        <v>83</v>
      </c>
      <c r="AW173" s="12" t="s">
        <v>39</v>
      </c>
      <c r="AX173" s="12" t="s">
        <v>76</v>
      </c>
      <c r="AY173" s="228" t="s">
        <v>211</v>
      </c>
    </row>
    <row r="174" spans="2:65" s="13" customFormat="1" ht="13.5">
      <c r="B174" s="229"/>
      <c r="C174" s="230"/>
      <c r="D174" s="219" t="s">
        <v>219</v>
      </c>
      <c r="E174" s="231" t="s">
        <v>21</v>
      </c>
      <c r="F174" s="232" t="s">
        <v>3299</v>
      </c>
      <c r="G174" s="230"/>
      <c r="H174" s="233">
        <v>14.006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219</v>
      </c>
      <c r="AU174" s="239" t="s">
        <v>85</v>
      </c>
      <c r="AV174" s="13" t="s">
        <v>85</v>
      </c>
      <c r="AW174" s="13" t="s">
        <v>39</v>
      </c>
      <c r="AX174" s="13" t="s">
        <v>76</v>
      </c>
      <c r="AY174" s="239" t="s">
        <v>211</v>
      </c>
    </row>
    <row r="175" spans="2:65" s="14" customFormat="1" ht="13.5">
      <c r="B175" s="240"/>
      <c r="C175" s="241"/>
      <c r="D175" s="219" t="s">
        <v>219</v>
      </c>
      <c r="E175" s="242" t="s">
        <v>21</v>
      </c>
      <c r="F175" s="243" t="s">
        <v>222</v>
      </c>
      <c r="G175" s="241"/>
      <c r="H175" s="244">
        <v>14.006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219</v>
      </c>
      <c r="AU175" s="250" t="s">
        <v>85</v>
      </c>
      <c r="AV175" s="14" t="s">
        <v>93</v>
      </c>
      <c r="AW175" s="14" t="s">
        <v>39</v>
      </c>
      <c r="AX175" s="14" t="s">
        <v>76</v>
      </c>
      <c r="AY175" s="250" t="s">
        <v>211</v>
      </c>
    </row>
    <row r="176" spans="2:65" s="12" customFormat="1" ht="13.5">
      <c r="B176" s="217"/>
      <c r="C176" s="218"/>
      <c r="D176" s="219" t="s">
        <v>219</v>
      </c>
      <c r="E176" s="220" t="s">
        <v>21</v>
      </c>
      <c r="F176" s="221" t="s">
        <v>3281</v>
      </c>
      <c r="G176" s="218"/>
      <c r="H176" s="222" t="s">
        <v>21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219</v>
      </c>
      <c r="AU176" s="228" t="s">
        <v>85</v>
      </c>
      <c r="AV176" s="12" t="s">
        <v>83</v>
      </c>
      <c r="AW176" s="12" t="s">
        <v>39</v>
      </c>
      <c r="AX176" s="12" t="s">
        <v>76</v>
      </c>
      <c r="AY176" s="228" t="s">
        <v>211</v>
      </c>
    </row>
    <row r="177" spans="2:65" s="13" customFormat="1" ht="13.5">
      <c r="B177" s="229"/>
      <c r="C177" s="230"/>
      <c r="D177" s="219" t="s">
        <v>219</v>
      </c>
      <c r="E177" s="231" t="s">
        <v>21</v>
      </c>
      <c r="F177" s="232" t="s">
        <v>3300</v>
      </c>
      <c r="G177" s="230"/>
      <c r="H177" s="233">
        <v>14.121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219</v>
      </c>
      <c r="AU177" s="239" t="s">
        <v>85</v>
      </c>
      <c r="AV177" s="13" t="s">
        <v>85</v>
      </c>
      <c r="AW177" s="13" t="s">
        <v>39</v>
      </c>
      <c r="AX177" s="13" t="s">
        <v>76</v>
      </c>
      <c r="AY177" s="239" t="s">
        <v>211</v>
      </c>
    </row>
    <row r="178" spans="2:65" s="14" customFormat="1" ht="13.5">
      <c r="B178" s="240"/>
      <c r="C178" s="241"/>
      <c r="D178" s="219" t="s">
        <v>219</v>
      </c>
      <c r="E178" s="242" t="s">
        <v>21</v>
      </c>
      <c r="F178" s="243" t="s">
        <v>222</v>
      </c>
      <c r="G178" s="241"/>
      <c r="H178" s="244">
        <v>14.121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219</v>
      </c>
      <c r="AU178" s="250" t="s">
        <v>85</v>
      </c>
      <c r="AV178" s="14" t="s">
        <v>93</v>
      </c>
      <c r="AW178" s="14" t="s">
        <v>39</v>
      </c>
      <c r="AX178" s="14" t="s">
        <v>76</v>
      </c>
      <c r="AY178" s="250" t="s">
        <v>211</v>
      </c>
    </row>
    <row r="179" spans="2:65" s="15" customFormat="1" ht="13.5">
      <c r="B179" s="251"/>
      <c r="C179" s="252"/>
      <c r="D179" s="262" t="s">
        <v>219</v>
      </c>
      <c r="E179" s="263" t="s">
        <v>21</v>
      </c>
      <c r="F179" s="264" t="s">
        <v>226</v>
      </c>
      <c r="G179" s="252"/>
      <c r="H179" s="265">
        <v>42.052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AT179" s="261" t="s">
        <v>219</v>
      </c>
      <c r="AU179" s="261" t="s">
        <v>85</v>
      </c>
      <c r="AV179" s="15" t="s">
        <v>100</v>
      </c>
      <c r="AW179" s="15" t="s">
        <v>39</v>
      </c>
      <c r="AX179" s="15" t="s">
        <v>83</v>
      </c>
      <c r="AY179" s="261" t="s">
        <v>211</v>
      </c>
    </row>
    <row r="180" spans="2:65" s="1" customFormat="1" ht="22.5" customHeight="1">
      <c r="B180" s="42"/>
      <c r="C180" s="205" t="s">
        <v>296</v>
      </c>
      <c r="D180" s="205" t="s">
        <v>213</v>
      </c>
      <c r="E180" s="206" t="s">
        <v>3314</v>
      </c>
      <c r="F180" s="207" t="s">
        <v>3315</v>
      </c>
      <c r="G180" s="208" t="s">
        <v>235</v>
      </c>
      <c r="H180" s="209">
        <v>108.126</v>
      </c>
      <c r="I180" s="210"/>
      <c r="J180" s="211">
        <f>ROUND(I180*H180,2)</f>
        <v>0</v>
      </c>
      <c r="K180" s="207" t="s">
        <v>217</v>
      </c>
      <c r="L180" s="62"/>
      <c r="M180" s="212" t="s">
        <v>21</v>
      </c>
      <c r="N180" s="213" t="s">
        <v>47</v>
      </c>
      <c r="O180" s="43"/>
      <c r="P180" s="214">
        <f>O180*H180</f>
        <v>0</v>
      </c>
      <c r="Q180" s="214">
        <v>0</v>
      </c>
      <c r="R180" s="214">
        <f>Q180*H180</f>
        <v>0</v>
      </c>
      <c r="S180" s="214">
        <v>7.0000000000000001E-3</v>
      </c>
      <c r="T180" s="215">
        <f>S180*H180</f>
        <v>0.75688200000000005</v>
      </c>
      <c r="AR180" s="25" t="s">
        <v>309</v>
      </c>
      <c r="AT180" s="25" t="s">
        <v>213</v>
      </c>
      <c r="AU180" s="25" t="s">
        <v>85</v>
      </c>
      <c r="AY180" s="25" t="s">
        <v>211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83</v>
      </c>
      <c r="BK180" s="216">
        <f>ROUND(I180*H180,2)</f>
        <v>0</v>
      </c>
      <c r="BL180" s="25" t="s">
        <v>309</v>
      </c>
      <c r="BM180" s="25" t="s">
        <v>3316</v>
      </c>
    </row>
    <row r="181" spans="2:65" s="12" customFormat="1" ht="13.5">
      <c r="B181" s="217"/>
      <c r="C181" s="218"/>
      <c r="D181" s="219" t="s">
        <v>219</v>
      </c>
      <c r="E181" s="220" t="s">
        <v>21</v>
      </c>
      <c r="F181" s="221" t="s">
        <v>3279</v>
      </c>
      <c r="G181" s="218"/>
      <c r="H181" s="222" t="s">
        <v>21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219</v>
      </c>
      <c r="AU181" s="228" t="s">
        <v>85</v>
      </c>
      <c r="AV181" s="12" t="s">
        <v>83</v>
      </c>
      <c r="AW181" s="12" t="s">
        <v>39</v>
      </c>
      <c r="AX181" s="12" t="s">
        <v>76</v>
      </c>
      <c r="AY181" s="228" t="s">
        <v>211</v>
      </c>
    </row>
    <row r="182" spans="2:65" s="13" customFormat="1" ht="13.5">
      <c r="B182" s="229"/>
      <c r="C182" s="230"/>
      <c r="D182" s="219" t="s">
        <v>219</v>
      </c>
      <c r="E182" s="231" t="s">
        <v>21</v>
      </c>
      <c r="F182" s="232" t="s">
        <v>3317</v>
      </c>
      <c r="G182" s="230"/>
      <c r="H182" s="233">
        <v>36.042000000000002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219</v>
      </c>
      <c r="AU182" s="239" t="s">
        <v>85</v>
      </c>
      <c r="AV182" s="13" t="s">
        <v>85</v>
      </c>
      <c r="AW182" s="13" t="s">
        <v>39</v>
      </c>
      <c r="AX182" s="13" t="s">
        <v>76</v>
      </c>
      <c r="AY182" s="239" t="s">
        <v>211</v>
      </c>
    </row>
    <row r="183" spans="2:65" s="14" customFormat="1" ht="13.5">
      <c r="B183" s="240"/>
      <c r="C183" s="241"/>
      <c r="D183" s="219" t="s">
        <v>219</v>
      </c>
      <c r="E183" s="242" t="s">
        <v>21</v>
      </c>
      <c r="F183" s="243" t="s">
        <v>222</v>
      </c>
      <c r="G183" s="241"/>
      <c r="H183" s="244">
        <v>36.042000000000002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219</v>
      </c>
      <c r="AU183" s="250" t="s">
        <v>85</v>
      </c>
      <c r="AV183" s="14" t="s">
        <v>93</v>
      </c>
      <c r="AW183" s="14" t="s">
        <v>39</v>
      </c>
      <c r="AX183" s="14" t="s">
        <v>76</v>
      </c>
      <c r="AY183" s="250" t="s">
        <v>211</v>
      </c>
    </row>
    <row r="184" spans="2:65" s="12" customFormat="1" ht="13.5">
      <c r="B184" s="217"/>
      <c r="C184" s="218"/>
      <c r="D184" s="219" t="s">
        <v>219</v>
      </c>
      <c r="E184" s="220" t="s">
        <v>21</v>
      </c>
      <c r="F184" s="221" t="s">
        <v>3280</v>
      </c>
      <c r="G184" s="218"/>
      <c r="H184" s="222" t="s">
        <v>21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219</v>
      </c>
      <c r="AU184" s="228" t="s">
        <v>85</v>
      </c>
      <c r="AV184" s="12" t="s">
        <v>83</v>
      </c>
      <c r="AW184" s="12" t="s">
        <v>39</v>
      </c>
      <c r="AX184" s="12" t="s">
        <v>76</v>
      </c>
      <c r="AY184" s="228" t="s">
        <v>211</v>
      </c>
    </row>
    <row r="185" spans="2:65" s="13" customFormat="1" ht="13.5">
      <c r="B185" s="229"/>
      <c r="C185" s="230"/>
      <c r="D185" s="219" t="s">
        <v>219</v>
      </c>
      <c r="E185" s="231" t="s">
        <v>21</v>
      </c>
      <c r="F185" s="232" t="s">
        <v>3317</v>
      </c>
      <c r="G185" s="230"/>
      <c r="H185" s="233">
        <v>36.042000000000002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219</v>
      </c>
      <c r="AU185" s="239" t="s">
        <v>85</v>
      </c>
      <c r="AV185" s="13" t="s">
        <v>85</v>
      </c>
      <c r="AW185" s="13" t="s">
        <v>39</v>
      </c>
      <c r="AX185" s="13" t="s">
        <v>76</v>
      </c>
      <c r="AY185" s="239" t="s">
        <v>211</v>
      </c>
    </row>
    <row r="186" spans="2:65" s="14" customFormat="1" ht="13.5">
      <c r="B186" s="240"/>
      <c r="C186" s="241"/>
      <c r="D186" s="219" t="s">
        <v>219</v>
      </c>
      <c r="E186" s="242" t="s">
        <v>21</v>
      </c>
      <c r="F186" s="243" t="s">
        <v>222</v>
      </c>
      <c r="G186" s="241"/>
      <c r="H186" s="244">
        <v>36.042000000000002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219</v>
      </c>
      <c r="AU186" s="250" t="s">
        <v>85</v>
      </c>
      <c r="AV186" s="14" t="s">
        <v>93</v>
      </c>
      <c r="AW186" s="14" t="s">
        <v>39</v>
      </c>
      <c r="AX186" s="14" t="s">
        <v>76</v>
      </c>
      <c r="AY186" s="250" t="s">
        <v>211</v>
      </c>
    </row>
    <row r="187" spans="2:65" s="12" customFormat="1" ht="13.5">
      <c r="B187" s="217"/>
      <c r="C187" s="218"/>
      <c r="D187" s="219" t="s">
        <v>219</v>
      </c>
      <c r="E187" s="220" t="s">
        <v>21</v>
      </c>
      <c r="F187" s="221" t="s">
        <v>3281</v>
      </c>
      <c r="G187" s="218"/>
      <c r="H187" s="222" t="s">
        <v>21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219</v>
      </c>
      <c r="AU187" s="228" t="s">
        <v>85</v>
      </c>
      <c r="AV187" s="12" t="s">
        <v>83</v>
      </c>
      <c r="AW187" s="12" t="s">
        <v>39</v>
      </c>
      <c r="AX187" s="12" t="s">
        <v>76</v>
      </c>
      <c r="AY187" s="228" t="s">
        <v>211</v>
      </c>
    </row>
    <row r="188" spans="2:65" s="13" customFormat="1" ht="13.5">
      <c r="B188" s="229"/>
      <c r="C188" s="230"/>
      <c r="D188" s="219" t="s">
        <v>219</v>
      </c>
      <c r="E188" s="231" t="s">
        <v>21</v>
      </c>
      <c r="F188" s="232" t="s">
        <v>3317</v>
      </c>
      <c r="G188" s="230"/>
      <c r="H188" s="233">
        <v>36.042000000000002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219</v>
      </c>
      <c r="AU188" s="239" t="s">
        <v>85</v>
      </c>
      <c r="AV188" s="13" t="s">
        <v>85</v>
      </c>
      <c r="AW188" s="13" t="s">
        <v>39</v>
      </c>
      <c r="AX188" s="13" t="s">
        <v>76</v>
      </c>
      <c r="AY188" s="239" t="s">
        <v>211</v>
      </c>
    </row>
    <row r="189" spans="2:65" s="14" customFormat="1" ht="13.5">
      <c r="B189" s="240"/>
      <c r="C189" s="241"/>
      <c r="D189" s="219" t="s">
        <v>219</v>
      </c>
      <c r="E189" s="242" t="s">
        <v>21</v>
      </c>
      <c r="F189" s="243" t="s">
        <v>222</v>
      </c>
      <c r="G189" s="241"/>
      <c r="H189" s="244">
        <v>36.042000000000002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219</v>
      </c>
      <c r="AU189" s="250" t="s">
        <v>85</v>
      </c>
      <c r="AV189" s="14" t="s">
        <v>93</v>
      </c>
      <c r="AW189" s="14" t="s">
        <v>39</v>
      </c>
      <c r="AX189" s="14" t="s">
        <v>76</v>
      </c>
      <c r="AY189" s="250" t="s">
        <v>211</v>
      </c>
    </row>
    <row r="190" spans="2:65" s="15" customFormat="1" ht="13.5">
      <c r="B190" s="251"/>
      <c r="C190" s="252"/>
      <c r="D190" s="262" t="s">
        <v>219</v>
      </c>
      <c r="E190" s="263" t="s">
        <v>21</v>
      </c>
      <c r="F190" s="264" t="s">
        <v>226</v>
      </c>
      <c r="G190" s="252"/>
      <c r="H190" s="265">
        <v>108.126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AT190" s="261" t="s">
        <v>219</v>
      </c>
      <c r="AU190" s="261" t="s">
        <v>85</v>
      </c>
      <c r="AV190" s="15" t="s">
        <v>100</v>
      </c>
      <c r="AW190" s="15" t="s">
        <v>39</v>
      </c>
      <c r="AX190" s="15" t="s">
        <v>83</v>
      </c>
      <c r="AY190" s="261" t="s">
        <v>211</v>
      </c>
    </row>
    <row r="191" spans="2:65" s="1" customFormat="1" ht="31.5" customHeight="1">
      <c r="B191" s="42"/>
      <c r="C191" s="205" t="s">
        <v>300</v>
      </c>
      <c r="D191" s="205" t="s">
        <v>213</v>
      </c>
      <c r="E191" s="206" t="s">
        <v>3187</v>
      </c>
      <c r="F191" s="207" t="s">
        <v>3188</v>
      </c>
      <c r="G191" s="208" t="s">
        <v>726</v>
      </c>
      <c r="H191" s="209">
        <v>1555.5650000000001</v>
      </c>
      <c r="I191" s="210"/>
      <c r="J191" s="211">
        <f>ROUND(I191*H191,2)</f>
        <v>0</v>
      </c>
      <c r="K191" s="207" t="s">
        <v>217</v>
      </c>
      <c r="L191" s="62"/>
      <c r="M191" s="212" t="s">
        <v>21</v>
      </c>
      <c r="N191" s="213" t="s">
        <v>47</v>
      </c>
      <c r="O191" s="43"/>
      <c r="P191" s="214">
        <f>O191*H191</f>
        <v>0</v>
      </c>
      <c r="Q191" s="214">
        <v>0</v>
      </c>
      <c r="R191" s="214">
        <f>Q191*H191</f>
        <v>0</v>
      </c>
      <c r="S191" s="214">
        <v>1E-3</v>
      </c>
      <c r="T191" s="215">
        <f>S191*H191</f>
        <v>1.5555650000000001</v>
      </c>
      <c r="AR191" s="25" t="s">
        <v>309</v>
      </c>
      <c r="AT191" s="25" t="s">
        <v>213</v>
      </c>
      <c r="AU191" s="25" t="s">
        <v>85</v>
      </c>
      <c r="AY191" s="25" t="s">
        <v>211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5" t="s">
        <v>83</v>
      </c>
      <c r="BK191" s="216">
        <f>ROUND(I191*H191,2)</f>
        <v>0</v>
      </c>
      <c r="BL191" s="25" t="s">
        <v>309</v>
      </c>
      <c r="BM191" s="25" t="s">
        <v>3318</v>
      </c>
    </row>
    <row r="192" spans="2:65" s="12" customFormat="1" ht="13.5">
      <c r="B192" s="217"/>
      <c r="C192" s="218"/>
      <c r="D192" s="219" t="s">
        <v>219</v>
      </c>
      <c r="E192" s="220" t="s">
        <v>21</v>
      </c>
      <c r="F192" s="221" t="s">
        <v>3279</v>
      </c>
      <c r="G192" s="218"/>
      <c r="H192" s="222" t="s">
        <v>21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219</v>
      </c>
      <c r="AU192" s="228" t="s">
        <v>85</v>
      </c>
      <c r="AV192" s="12" t="s">
        <v>83</v>
      </c>
      <c r="AW192" s="12" t="s">
        <v>39</v>
      </c>
      <c r="AX192" s="12" t="s">
        <v>76</v>
      </c>
      <c r="AY192" s="228" t="s">
        <v>211</v>
      </c>
    </row>
    <row r="193" spans="2:51" s="13" customFormat="1" ht="13.5">
      <c r="B193" s="229"/>
      <c r="C193" s="230"/>
      <c r="D193" s="219" t="s">
        <v>219</v>
      </c>
      <c r="E193" s="231" t="s">
        <v>21</v>
      </c>
      <c r="F193" s="232" t="s">
        <v>3319</v>
      </c>
      <c r="G193" s="230"/>
      <c r="H193" s="233">
        <v>45.674999999999997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219</v>
      </c>
      <c r="AU193" s="239" t="s">
        <v>85</v>
      </c>
      <c r="AV193" s="13" t="s">
        <v>85</v>
      </c>
      <c r="AW193" s="13" t="s">
        <v>39</v>
      </c>
      <c r="AX193" s="13" t="s">
        <v>76</v>
      </c>
      <c r="AY193" s="239" t="s">
        <v>211</v>
      </c>
    </row>
    <row r="194" spans="2:51" s="13" customFormat="1" ht="13.5">
      <c r="B194" s="229"/>
      <c r="C194" s="230"/>
      <c r="D194" s="219" t="s">
        <v>219</v>
      </c>
      <c r="E194" s="231" t="s">
        <v>21</v>
      </c>
      <c r="F194" s="232" t="s">
        <v>3320</v>
      </c>
      <c r="G194" s="230"/>
      <c r="H194" s="233">
        <v>84.825000000000003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219</v>
      </c>
      <c r="AU194" s="239" t="s">
        <v>85</v>
      </c>
      <c r="AV194" s="13" t="s">
        <v>85</v>
      </c>
      <c r="AW194" s="13" t="s">
        <v>39</v>
      </c>
      <c r="AX194" s="13" t="s">
        <v>76</v>
      </c>
      <c r="AY194" s="239" t="s">
        <v>211</v>
      </c>
    </row>
    <row r="195" spans="2:51" s="13" customFormat="1" ht="13.5">
      <c r="B195" s="229"/>
      <c r="C195" s="230"/>
      <c r="D195" s="219" t="s">
        <v>219</v>
      </c>
      <c r="E195" s="231" t="s">
        <v>21</v>
      </c>
      <c r="F195" s="232" t="s">
        <v>3321</v>
      </c>
      <c r="G195" s="230"/>
      <c r="H195" s="233">
        <v>176.68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219</v>
      </c>
      <c r="AU195" s="239" t="s">
        <v>85</v>
      </c>
      <c r="AV195" s="13" t="s">
        <v>85</v>
      </c>
      <c r="AW195" s="13" t="s">
        <v>39</v>
      </c>
      <c r="AX195" s="13" t="s">
        <v>76</v>
      </c>
      <c r="AY195" s="239" t="s">
        <v>211</v>
      </c>
    </row>
    <row r="196" spans="2:51" s="13" customFormat="1" ht="13.5">
      <c r="B196" s="229"/>
      <c r="C196" s="230"/>
      <c r="D196" s="219" t="s">
        <v>219</v>
      </c>
      <c r="E196" s="231" t="s">
        <v>21</v>
      </c>
      <c r="F196" s="232" t="s">
        <v>3322</v>
      </c>
      <c r="G196" s="230"/>
      <c r="H196" s="233">
        <v>178.60499999999999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219</v>
      </c>
      <c r="AU196" s="239" t="s">
        <v>85</v>
      </c>
      <c r="AV196" s="13" t="s">
        <v>85</v>
      </c>
      <c r="AW196" s="13" t="s">
        <v>39</v>
      </c>
      <c r="AX196" s="13" t="s">
        <v>76</v>
      </c>
      <c r="AY196" s="239" t="s">
        <v>211</v>
      </c>
    </row>
    <row r="197" spans="2:51" s="14" customFormat="1" ht="13.5">
      <c r="B197" s="240"/>
      <c r="C197" s="241"/>
      <c r="D197" s="219" t="s">
        <v>219</v>
      </c>
      <c r="E197" s="242" t="s">
        <v>21</v>
      </c>
      <c r="F197" s="243" t="s">
        <v>222</v>
      </c>
      <c r="G197" s="241"/>
      <c r="H197" s="244">
        <v>485.78500000000003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219</v>
      </c>
      <c r="AU197" s="250" t="s">
        <v>85</v>
      </c>
      <c r="AV197" s="14" t="s">
        <v>93</v>
      </c>
      <c r="AW197" s="14" t="s">
        <v>39</v>
      </c>
      <c r="AX197" s="14" t="s">
        <v>76</v>
      </c>
      <c r="AY197" s="250" t="s">
        <v>211</v>
      </c>
    </row>
    <row r="198" spans="2:51" s="12" customFormat="1" ht="13.5">
      <c r="B198" s="217"/>
      <c r="C198" s="218"/>
      <c r="D198" s="219" t="s">
        <v>219</v>
      </c>
      <c r="E198" s="220" t="s">
        <v>21</v>
      </c>
      <c r="F198" s="221" t="s">
        <v>3280</v>
      </c>
      <c r="G198" s="218"/>
      <c r="H198" s="222" t="s">
        <v>21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219</v>
      </c>
      <c r="AU198" s="228" t="s">
        <v>85</v>
      </c>
      <c r="AV198" s="12" t="s">
        <v>83</v>
      </c>
      <c r="AW198" s="12" t="s">
        <v>39</v>
      </c>
      <c r="AX198" s="12" t="s">
        <v>76</v>
      </c>
      <c r="AY198" s="228" t="s">
        <v>211</v>
      </c>
    </row>
    <row r="199" spans="2:51" s="13" customFormat="1" ht="13.5">
      <c r="B199" s="229"/>
      <c r="C199" s="230"/>
      <c r="D199" s="219" t="s">
        <v>219</v>
      </c>
      <c r="E199" s="231" t="s">
        <v>21</v>
      </c>
      <c r="F199" s="232" t="s">
        <v>3319</v>
      </c>
      <c r="G199" s="230"/>
      <c r="H199" s="233">
        <v>45.674999999999997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219</v>
      </c>
      <c r="AU199" s="239" t="s">
        <v>85</v>
      </c>
      <c r="AV199" s="13" t="s">
        <v>85</v>
      </c>
      <c r="AW199" s="13" t="s">
        <v>39</v>
      </c>
      <c r="AX199" s="13" t="s">
        <v>76</v>
      </c>
      <c r="AY199" s="239" t="s">
        <v>211</v>
      </c>
    </row>
    <row r="200" spans="2:51" s="13" customFormat="1" ht="13.5">
      <c r="B200" s="229"/>
      <c r="C200" s="230"/>
      <c r="D200" s="219" t="s">
        <v>219</v>
      </c>
      <c r="E200" s="231" t="s">
        <v>21</v>
      </c>
      <c r="F200" s="232" t="s">
        <v>3320</v>
      </c>
      <c r="G200" s="230"/>
      <c r="H200" s="233">
        <v>84.825000000000003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219</v>
      </c>
      <c r="AU200" s="239" t="s">
        <v>85</v>
      </c>
      <c r="AV200" s="13" t="s">
        <v>85</v>
      </c>
      <c r="AW200" s="13" t="s">
        <v>39</v>
      </c>
      <c r="AX200" s="13" t="s">
        <v>76</v>
      </c>
      <c r="AY200" s="239" t="s">
        <v>211</v>
      </c>
    </row>
    <row r="201" spans="2:51" s="13" customFormat="1" ht="13.5">
      <c r="B201" s="229"/>
      <c r="C201" s="230"/>
      <c r="D201" s="219" t="s">
        <v>219</v>
      </c>
      <c r="E201" s="231" t="s">
        <v>21</v>
      </c>
      <c r="F201" s="232" t="s">
        <v>3321</v>
      </c>
      <c r="G201" s="230"/>
      <c r="H201" s="233">
        <v>176.68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219</v>
      </c>
      <c r="AU201" s="239" t="s">
        <v>85</v>
      </c>
      <c r="AV201" s="13" t="s">
        <v>85</v>
      </c>
      <c r="AW201" s="13" t="s">
        <v>39</v>
      </c>
      <c r="AX201" s="13" t="s">
        <v>76</v>
      </c>
      <c r="AY201" s="239" t="s">
        <v>211</v>
      </c>
    </row>
    <row r="202" spans="2:51" s="13" customFormat="1" ht="13.5">
      <c r="B202" s="229"/>
      <c r="C202" s="230"/>
      <c r="D202" s="219" t="s">
        <v>219</v>
      </c>
      <c r="E202" s="231" t="s">
        <v>21</v>
      </c>
      <c r="F202" s="232" t="s">
        <v>3322</v>
      </c>
      <c r="G202" s="230"/>
      <c r="H202" s="233">
        <v>178.60499999999999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219</v>
      </c>
      <c r="AU202" s="239" t="s">
        <v>85</v>
      </c>
      <c r="AV202" s="13" t="s">
        <v>85</v>
      </c>
      <c r="AW202" s="13" t="s">
        <v>39</v>
      </c>
      <c r="AX202" s="13" t="s">
        <v>76</v>
      </c>
      <c r="AY202" s="239" t="s">
        <v>211</v>
      </c>
    </row>
    <row r="203" spans="2:51" s="14" customFormat="1" ht="13.5">
      <c r="B203" s="240"/>
      <c r="C203" s="241"/>
      <c r="D203" s="219" t="s">
        <v>219</v>
      </c>
      <c r="E203" s="242" t="s">
        <v>21</v>
      </c>
      <c r="F203" s="243" t="s">
        <v>222</v>
      </c>
      <c r="G203" s="241"/>
      <c r="H203" s="244">
        <v>485.78500000000003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219</v>
      </c>
      <c r="AU203" s="250" t="s">
        <v>85</v>
      </c>
      <c r="AV203" s="14" t="s">
        <v>93</v>
      </c>
      <c r="AW203" s="14" t="s">
        <v>39</v>
      </c>
      <c r="AX203" s="14" t="s">
        <v>76</v>
      </c>
      <c r="AY203" s="250" t="s">
        <v>211</v>
      </c>
    </row>
    <row r="204" spans="2:51" s="12" customFormat="1" ht="13.5">
      <c r="B204" s="217"/>
      <c r="C204" s="218"/>
      <c r="D204" s="219" t="s">
        <v>219</v>
      </c>
      <c r="E204" s="220" t="s">
        <v>21</v>
      </c>
      <c r="F204" s="221" t="s">
        <v>3281</v>
      </c>
      <c r="G204" s="218"/>
      <c r="H204" s="222" t="s">
        <v>21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219</v>
      </c>
      <c r="AU204" s="228" t="s">
        <v>85</v>
      </c>
      <c r="AV204" s="12" t="s">
        <v>83</v>
      </c>
      <c r="AW204" s="12" t="s">
        <v>39</v>
      </c>
      <c r="AX204" s="12" t="s">
        <v>76</v>
      </c>
      <c r="AY204" s="228" t="s">
        <v>211</v>
      </c>
    </row>
    <row r="205" spans="2:51" s="13" customFormat="1" ht="13.5">
      <c r="B205" s="229"/>
      <c r="C205" s="230"/>
      <c r="D205" s="219" t="s">
        <v>219</v>
      </c>
      <c r="E205" s="231" t="s">
        <v>21</v>
      </c>
      <c r="F205" s="232" t="s">
        <v>3323</v>
      </c>
      <c r="G205" s="230"/>
      <c r="H205" s="233">
        <v>63.031999999999996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219</v>
      </c>
      <c r="AU205" s="239" t="s">
        <v>85</v>
      </c>
      <c r="AV205" s="13" t="s">
        <v>85</v>
      </c>
      <c r="AW205" s="13" t="s">
        <v>39</v>
      </c>
      <c r="AX205" s="13" t="s">
        <v>76</v>
      </c>
      <c r="AY205" s="239" t="s">
        <v>211</v>
      </c>
    </row>
    <row r="206" spans="2:51" s="13" customFormat="1" ht="13.5">
      <c r="B206" s="229"/>
      <c r="C206" s="230"/>
      <c r="D206" s="219" t="s">
        <v>219</v>
      </c>
      <c r="E206" s="231" t="s">
        <v>21</v>
      </c>
      <c r="F206" s="232" t="s">
        <v>3324</v>
      </c>
      <c r="G206" s="230"/>
      <c r="H206" s="233">
        <v>97.808000000000007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219</v>
      </c>
      <c r="AU206" s="239" t="s">
        <v>85</v>
      </c>
      <c r="AV206" s="13" t="s">
        <v>85</v>
      </c>
      <c r="AW206" s="13" t="s">
        <v>39</v>
      </c>
      <c r="AX206" s="13" t="s">
        <v>76</v>
      </c>
      <c r="AY206" s="239" t="s">
        <v>211</v>
      </c>
    </row>
    <row r="207" spans="2:51" s="13" customFormat="1" ht="13.5">
      <c r="B207" s="229"/>
      <c r="C207" s="230"/>
      <c r="D207" s="219" t="s">
        <v>219</v>
      </c>
      <c r="E207" s="231" t="s">
        <v>21</v>
      </c>
      <c r="F207" s="232" t="s">
        <v>3321</v>
      </c>
      <c r="G207" s="230"/>
      <c r="H207" s="233">
        <v>176.68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219</v>
      </c>
      <c r="AU207" s="239" t="s">
        <v>85</v>
      </c>
      <c r="AV207" s="13" t="s">
        <v>85</v>
      </c>
      <c r="AW207" s="13" t="s">
        <v>39</v>
      </c>
      <c r="AX207" s="13" t="s">
        <v>76</v>
      </c>
      <c r="AY207" s="239" t="s">
        <v>211</v>
      </c>
    </row>
    <row r="208" spans="2:51" s="13" customFormat="1" ht="13.5">
      <c r="B208" s="229"/>
      <c r="C208" s="230"/>
      <c r="D208" s="219" t="s">
        <v>219</v>
      </c>
      <c r="E208" s="231" t="s">
        <v>21</v>
      </c>
      <c r="F208" s="232" t="s">
        <v>3325</v>
      </c>
      <c r="G208" s="230"/>
      <c r="H208" s="233">
        <v>246.47499999999999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219</v>
      </c>
      <c r="AU208" s="239" t="s">
        <v>85</v>
      </c>
      <c r="AV208" s="13" t="s">
        <v>85</v>
      </c>
      <c r="AW208" s="13" t="s">
        <v>39</v>
      </c>
      <c r="AX208" s="13" t="s">
        <v>76</v>
      </c>
      <c r="AY208" s="239" t="s">
        <v>211</v>
      </c>
    </row>
    <row r="209" spans="2:65" s="14" customFormat="1" ht="13.5">
      <c r="B209" s="240"/>
      <c r="C209" s="241"/>
      <c r="D209" s="219" t="s">
        <v>219</v>
      </c>
      <c r="E209" s="242" t="s">
        <v>21</v>
      </c>
      <c r="F209" s="243" t="s">
        <v>222</v>
      </c>
      <c r="G209" s="241"/>
      <c r="H209" s="244">
        <v>583.995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219</v>
      </c>
      <c r="AU209" s="250" t="s">
        <v>85</v>
      </c>
      <c r="AV209" s="14" t="s">
        <v>93</v>
      </c>
      <c r="AW209" s="14" t="s">
        <v>39</v>
      </c>
      <c r="AX209" s="14" t="s">
        <v>76</v>
      </c>
      <c r="AY209" s="250" t="s">
        <v>211</v>
      </c>
    </row>
    <row r="210" spans="2:65" s="15" customFormat="1" ht="13.5">
      <c r="B210" s="251"/>
      <c r="C210" s="252"/>
      <c r="D210" s="262" t="s">
        <v>219</v>
      </c>
      <c r="E210" s="263" t="s">
        <v>21</v>
      </c>
      <c r="F210" s="264" t="s">
        <v>226</v>
      </c>
      <c r="G210" s="252"/>
      <c r="H210" s="265">
        <v>1555.5650000000001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AT210" s="261" t="s">
        <v>219</v>
      </c>
      <c r="AU210" s="261" t="s">
        <v>85</v>
      </c>
      <c r="AV210" s="15" t="s">
        <v>100</v>
      </c>
      <c r="AW210" s="15" t="s">
        <v>39</v>
      </c>
      <c r="AX210" s="15" t="s">
        <v>83</v>
      </c>
      <c r="AY210" s="261" t="s">
        <v>211</v>
      </c>
    </row>
    <row r="211" spans="2:65" s="1" customFormat="1" ht="31.5" customHeight="1">
      <c r="B211" s="42"/>
      <c r="C211" s="205" t="s">
        <v>10</v>
      </c>
      <c r="D211" s="205" t="s">
        <v>213</v>
      </c>
      <c r="E211" s="206" t="s">
        <v>3326</v>
      </c>
      <c r="F211" s="207" t="s">
        <v>3327</v>
      </c>
      <c r="G211" s="208" t="s">
        <v>1460</v>
      </c>
      <c r="H211" s="287"/>
      <c r="I211" s="210"/>
      <c r="J211" s="211">
        <f>ROUND(I211*H211,2)</f>
        <v>0</v>
      </c>
      <c r="K211" s="207" t="s">
        <v>217</v>
      </c>
      <c r="L211" s="62"/>
      <c r="M211" s="212" t="s">
        <v>21</v>
      </c>
      <c r="N211" s="280" t="s">
        <v>47</v>
      </c>
      <c r="O211" s="281"/>
      <c r="P211" s="282">
        <f>O211*H211</f>
        <v>0</v>
      </c>
      <c r="Q211" s="282">
        <v>0</v>
      </c>
      <c r="R211" s="282">
        <f>Q211*H211</f>
        <v>0</v>
      </c>
      <c r="S211" s="282">
        <v>0</v>
      </c>
      <c r="T211" s="283">
        <f>S211*H211</f>
        <v>0</v>
      </c>
      <c r="AR211" s="25" t="s">
        <v>309</v>
      </c>
      <c r="AT211" s="25" t="s">
        <v>213</v>
      </c>
      <c r="AU211" s="25" t="s">
        <v>85</v>
      </c>
      <c r="AY211" s="25" t="s">
        <v>211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83</v>
      </c>
      <c r="BK211" s="216">
        <f>ROUND(I211*H211,2)</f>
        <v>0</v>
      </c>
      <c r="BL211" s="25" t="s">
        <v>309</v>
      </c>
      <c r="BM211" s="25" t="s">
        <v>3328</v>
      </c>
    </row>
    <row r="212" spans="2:65" s="1" customFormat="1" ht="6.95" customHeight="1">
      <c r="B212" s="57"/>
      <c r="C212" s="58"/>
      <c r="D212" s="58"/>
      <c r="E212" s="58"/>
      <c r="F212" s="58"/>
      <c r="G212" s="58"/>
      <c r="H212" s="58"/>
      <c r="I212" s="149"/>
      <c r="J212" s="58"/>
      <c r="K212" s="58"/>
      <c r="L212" s="62"/>
    </row>
  </sheetData>
  <sheetProtection password="CC35" sheet="1" objects="1" scenarios="1" formatCells="0" formatColumns="0" formatRows="0" sort="0" autoFilter="0"/>
  <autoFilter ref="C94:K211"/>
  <mergeCells count="15">
    <mergeCell ref="E85:H85"/>
    <mergeCell ref="E83:H83"/>
    <mergeCell ref="E87:H87"/>
    <mergeCell ref="G1:H1"/>
    <mergeCell ref="L2:V2"/>
    <mergeCell ref="E49:H49"/>
    <mergeCell ref="E53:H53"/>
    <mergeCell ref="E51:H51"/>
    <mergeCell ref="E55:H55"/>
    <mergeCell ref="E81:H81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148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2916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3329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ROUND(J99,2)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ROUND(SUM(BE99:BE309), 2)</f>
        <v>0</v>
      </c>
      <c r="G34" s="43"/>
      <c r="H34" s="43"/>
      <c r="I34" s="141">
        <v>0.21</v>
      </c>
      <c r="J34" s="140">
        <f>ROUND(ROUND((SUM(BE99:BE309)),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ROUND(SUM(BF99:BF309), 2)</f>
        <v>0</v>
      </c>
      <c r="G35" s="43"/>
      <c r="H35" s="43"/>
      <c r="I35" s="141">
        <v>0.15</v>
      </c>
      <c r="J35" s="140">
        <f>ROUND(ROUND((SUM(BF99:BF309)),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ROUND(SUM(BG99:BG309),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ROUND(SUM(BH99:BH309),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ROUND(SUM(BI99:BI309),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2916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2.E_VU_03 - Venkovní úpravy - Kontejnerové stání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J99</f>
        <v>0</v>
      </c>
      <c r="K64" s="46"/>
      <c r="AU64" s="25" t="s">
        <v>177</v>
      </c>
    </row>
    <row r="65" spans="2:11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J100</f>
        <v>0</v>
      </c>
      <c r="K65" s="165"/>
    </row>
    <row r="66" spans="2:11" s="9" customFormat="1" ht="19.899999999999999" customHeight="1">
      <c r="B66" s="166"/>
      <c r="C66" s="167"/>
      <c r="D66" s="168" t="s">
        <v>179</v>
      </c>
      <c r="E66" s="169"/>
      <c r="F66" s="169"/>
      <c r="G66" s="169"/>
      <c r="H66" s="169"/>
      <c r="I66" s="170"/>
      <c r="J66" s="171">
        <f>J101</f>
        <v>0</v>
      </c>
      <c r="K66" s="172"/>
    </row>
    <row r="67" spans="2:11" s="9" customFormat="1" ht="19.899999999999999" customHeight="1">
      <c r="B67" s="166"/>
      <c r="C67" s="167"/>
      <c r="D67" s="168" t="s">
        <v>180</v>
      </c>
      <c r="E67" s="169"/>
      <c r="F67" s="169"/>
      <c r="G67" s="169"/>
      <c r="H67" s="169"/>
      <c r="I67" s="170"/>
      <c r="J67" s="171">
        <f>J146</f>
        <v>0</v>
      </c>
      <c r="K67" s="172"/>
    </row>
    <row r="68" spans="2:11" s="9" customFormat="1" ht="19.899999999999999" customHeight="1">
      <c r="B68" s="166"/>
      <c r="C68" s="167"/>
      <c r="D68" s="168" t="s">
        <v>875</v>
      </c>
      <c r="E68" s="169"/>
      <c r="F68" s="169"/>
      <c r="G68" s="169"/>
      <c r="H68" s="169"/>
      <c r="I68" s="170"/>
      <c r="J68" s="171">
        <f>J156</f>
        <v>0</v>
      </c>
      <c r="K68" s="172"/>
    </row>
    <row r="69" spans="2:11" s="9" customFormat="1" ht="19.899999999999999" customHeight="1">
      <c r="B69" s="166"/>
      <c r="C69" s="167"/>
      <c r="D69" s="168" t="s">
        <v>181</v>
      </c>
      <c r="E69" s="169"/>
      <c r="F69" s="169"/>
      <c r="G69" s="169"/>
      <c r="H69" s="169"/>
      <c r="I69" s="170"/>
      <c r="J69" s="171">
        <f>J210</f>
        <v>0</v>
      </c>
      <c r="K69" s="172"/>
    </row>
    <row r="70" spans="2:11" s="9" customFormat="1" ht="19.899999999999999" customHeight="1">
      <c r="B70" s="166"/>
      <c r="C70" s="167"/>
      <c r="D70" s="168" t="s">
        <v>183</v>
      </c>
      <c r="E70" s="169"/>
      <c r="F70" s="169"/>
      <c r="G70" s="169"/>
      <c r="H70" s="169"/>
      <c r="I70" s="170"/>
      <c r="J70" s="171">
        <f>J238</f>
        <v>0</v>
      </c>
      <c r="K70" s="172"/>
    </row>
    <row r="71" spans="2:11" s="9" customFormat="1" ht="19.899999999999999" customHeight="1">
      <c r="B71" s="166"/>
      <c r="C71" s="167"/>
      <c r="D71" s="168" t="s">
        <v>184</v>
      </c>
      <c r="E71" s="169"/>
      <c r="F71" s="169"/>
      <c r="G71" s="169"/>
      <c r="H71" s="169"/>
      <c r="I71" s="170"/>
      <c r="J71" s="171">
        <f>J281</f>
        <v>0</v>
      </c>
      <c r="K71" s="172"/>
    </row>
    <row r="72" spans="2:11" s="9" customFormat="1" ht="19.899999999999999" customHeight="1">
      <c r="B72" s="166"/>
      <c r="C72" s="167"/>
      <c r="D72" s="168" t="s">
        <v>185</v>
      </c>
      <c r="E72" s="169"/>
      <c r="F72" s="169"/>
      <c r="G72" s="169"/>
      <c r="H72" s="169"/>
      <c r="I72" s="170"/>
      <c r="J72" s="171">
        <f>J287</f>
        <v>0</v>
      </c>
      <c r="K72" s="172"/>
    </row>
    <row r="73" spans="2:11" s="8" customFormat="1" ht="24.95" customHeight="1">
      <c r="B73" s="159"/>
      <c r="C73" s="160"/>
      <c r="D73" s="161" t="s">
        <v>186</v>
      </c>
      <c r="E73" s="162"/>
      <c r="F73" s="162"/>
      <c r="G73" s="162"/>
      <c r="H73" s="162"/>
      <c r="I73" s="163"/>
      <c r="J73" s="164">
        <f>J289</f>
        <v>0</v>
      </c>
      <c r="K73" s="165"/>
    </row>
    <row r="74" spans="2:11" s="9" customFormat="1" ht="19.899999999999999" customHeight="1">
      <c r="B74" s="166"/>
      <c r="C74" s="167"/>
      <c r="D74" s="168" t="s">
        <v>187</v>
      </c>
      <c r="E74" s="169"/>
      <c r="F74" s="169"/>
      <c r="G74" s="169"/>
      <c r="H74" s="169"/>
      <c r="I74" s="170"/>
      <c r="J74" s="171">
        <f>J290</f>
        <v>0</v>
      </c>
      <c r="K74" s="172"/>
    </row>
    <row r="75" spans="2:11" s="9" customFormat="1" ht="19.899999999999999" customHeight="1">
      <c r="B75" s="166"/>
      <c r="C75" s="167"/>
      <c r="D75" s="168" t="s">
        <v>193</v>
      </c>
      <c r="E75" s="169"/>
      <c r="F75" s="169"/>
      <c r="G75" s="169"/>
      <c r="H75" s="169"/>
      <c r="I75" s="170"/>
      <c r="J75" s="171">
        <f>J304</f>
        <v>0</v>
      </c>
      <c r="K75" s="172"/>
    </row>
    <row r="76" spans="2:11" s="1" customFormat="1" ht="21.75" customHeight="1">
      <c r="B76" s="42"/>
      <c r="C76" s="43"/>
      <c r="D76" s="43"/>
      <c r="E76" s="43"/>
      <c r="F76" s="43"/>
      <c r="G76" s="43"/>
      <c r="H76" s="43"/>
      <c r="I76" s="128"/>
      <c r="J76" s="43"/>
      <c r="K76" s="46"/>
    </row>
    <row r="77" spans="2:11" s="1" customFormat="1" ht="6.95" customHeight="1">
      <c r="B77" s="57"/>
      <c r="C77" s="58"/>
      <c r="D77" s="58"/>
      <c r="E77" s="58"/>
      <c r="F77" s="58"/>
      <c r="G77" s="58"/>
      <c r="H77" s="58"/>
      <c r="I77" s="149"/>
      <c r="J77" s="58"/>
      <c r="K77" s="59"/>
    </row>
    <row r="81" spans="2:12" s="1" customFormat="1" ht="6.95" customHeight="1">
      <c r="B81" s="60"/>
      <c r="C81" s="61"/>
      <c r="D81" s="61"/>
      <c r="E81" s="61"/>
      <c r="F81" s="61"/>
      <c r="G81" s="61"/>
      <c r="H81" s="61"/>
      <c r="I81" s="152"/>
      <c r="J81" s="61"/>
      <c r="K81" s="61"/>
      <c r="L81" s="62"/>
    </row>
    <row r="82" spans="2:12" s="1" customFormat="1" ht="36.950000000000003" customHeight="1">
      <c r="B82" s="42"/>
      <c r="C82" s="63" t="s">
        <v>195</v>
      </c>
      <c r="D82" s="64"/>
      <c r="E82" s="64"/>
      <c r="F82" s="64"/>
      <c r="G82" s="64"/>
      <c r="H82" s="64"/>
      <c r="I82" s="173"/>
      <c r="J82" s="64"/>
      <c r="K82" s="64"/>
      <c r="L82" s="62"/>
    </row>
    <row r="83" spans="2:12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12" s="1" customFormat="1" ht="14.45" customHeight="1">
      <c r="B84" s="42"/>
      <c r="C84" s="66" t="s">
        <v>18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12" s="1" customFormat="1" ht="22.5" customHeight="1">
      <c r="B85" s="42"/>
      <c r="C85" s="64"/>
      <c r="D85" s="64"/>
      <c r="E85" s="419" t="str">
        <f>E7</f>
        <v>Beroun, MŠ Pod Homolkou - technické instalace</v>
      </c>
      <c r="F85" s="420"/>
      <c r="G85" s="420"/>
      <c r="H85" s="420"/>
      <c r="I85" s="173"/>
      <c r="J85" s="64"/>
      <c r="K85" s="64"/>
      <c r="L85" s="62"/>
    </row>
    <row r="86" spans="2:12">
      <c r="B86" s="29"/>
      <c r="C86" s="66" t="s">
        <v>167</v>
      </c>
      <c r="D86" s="174"/>
      <c r="E86" s="174"/>
      <c r="F86" s="174"/>
      <c r="G86" s="174"/>
      <c r="H86" s="174"/>
      <c r="J86" s="174"/>
      <c r="K86" s="174"/>
      <c r="L86" s="175"/>
    </row>
    <row r="87" spans="2:12" ht="22.5" customHeight="1">
      <c r="B87" s="29"/>
      <c r="C87" s="174"/>
      <c r="D87" s="174"/>
      <c r="E87" s="419" t="s">
        <v>168</v>
      </c>
      <c r="F87" s="423"/>
      <c r="G87" s="423"/>
      <c r="H87" s="423"/>
      <c r="J87" s="174"/>
      <c r="K87" s="174"/>
      <c r="L87" s="175"/>
    </row>
    <row r="88" spans="2:12">
      <c r="B88" s="29"/>
      <c r="C88" s="66" t="s">
        <v>169</v>
      </c>
      <c r="D88" s="174"/>
      <c r="E88" s="174"/>
      <c r="F88" s="174"/>
      <c r="G88" s="174"/>
      <c r="H88" s="174"/>
      <c r="J88" s="174"/>
      <c r="K88" s="174"/>
      <c r="L88" s="175"/>
    </row>
    <row r="89" spans="2:12" s="1" customFormat="1" ht="22.5" customHeight="1">
      <c r="B89" s="42"/>
      <c r="C89" s="64"/>
      <c r="D89" s="64"/>
      <c r="E89" s="421" t="s">
        <v>2916</v>
      </c>
      <c r="F89" s="422"/>
      <c r="G89" s="422"/>
      <c r="H89" s="422"/>
      <c r="I89" s="173"/>
      <c r="J89" s="64"/>
      <c r="K89" s="64"/>
      <c r="L89" s="62"/>
    </row>
    <row r="90" spans="2:12" s="1" customFormat="1" ht="14.45" customHeight="1">
      <c r="B90" s="42"/>
      <c r="C90" s="66" t="s">
        <v>171</v>
      </c>
      <c r="D90" s="64"/>
      <c r="E90" s="64"/>
      <c r="F90" s="64"/>
      <c r="G90" s="64"/>
      <c r="H90" s="64"/>
      <c r="I90" s="173"/>
      <c r="J90" s="64"/>
      <c r="K90" s="64"/>
      <c r="L90" s="62"/>
    </row>
    <row r="91" spans="2:12" s="1" customFormat="1" ht="23.25" customHeight="1">
      <c r="B91" s="42"/>
      <c r="C91" s="64"/>
      <c r="D91" s="64"/>
      <c r="E91" s="390" t="str">
        <f>E13</f>
        <v>2.E_VU_03 - Venkovní úpravy - Kontejnerové stání</v>
      </c>
      <c r="F91" s="422"/>
      <c r="G91" s="422"/>
      <c r="H91" s="422"/>
      <c r="I91" s="173"/>
      <c r="J91" s="64"/>
      <c r="K91" s="64"/>
      <c r="L91" s="62"/>
    </row>
    <row r="92" spans="2:12" s="1" customFormat="1" ht="6.95" customHeight="1">
      <c r="B92" s="42"/>
      <c r="C92" s="64"/>
      <c r="D92" s="64"/>
      <c r="E92" s="64"/>
      <c r="F92" s="64"/>
      <c r="G92" s="64"/>
      <c r="H92" s="64"/>
      <c r="I92" s="173"/>
      <c r="J92" s="64"/>
      <c r="K92" s="64"/>
      <c r="L92" s="62"/>
    </row>
    <row r="93" spans="2:12" s="1" customFormat="1" ht="18" customHeight="1">
      <c r="B93" s="42"/>
      <c r="C93" s="66" t="s">
        <v>23</v>
      </c>
      <c r="D93" s="64"/>
      <c r="E93" s="64"/>
      <c r="F93" s="176" t="str">
        <f>F16</f>
        <v>Beroun</v>
      </c>
      <c r="G93" s="64"/>
      <c r="H93" s="64"/>
      <c r="I93" s="177" t="s">
        <v>25</v>
      </c>
      <c r="J93" s="74" t="str">
        <f>IF(J16="","",J16)</f>
        <v>21. 3. 2017</v>
      </c>
      <c r="K93" s="64"/>
      <c r="L93" s="62"/>
    </row>
    <row r="94" spans="2:12" s="1" customFormat="1" ht="6.9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12" s="1" customFormat="1">
      <c r="B95" s="42"/>
      <c r="C95" s="66" t="s">
        <v>27</v>
      </c>
      <c r="D95" s="64"/>
      <c r="E95" s="64"/>
      <c r="F95" s="176" t="str">
        <f>E19</f>
        <v>Město Beroun</v>
      </c>
      <c r="G95" s="64"/>
      <c r="H95" s="64"/>
      <c r="I95" s="177" t="s">
        <v>35</v>
      </c>
      <c r="J95" s="176" t="str">
        <f>E25</f>
        <v>SPECTA, s.r.o.</v>
      </c>
      <c r="K95" s="64"/>
      <c r="L95" s="62"/>
    </row>
    <row r="96" spans="2:12" s="1" customFormat="1" ht="14.45" customHeight="1">
      <c r="B96" s="42"/>
      <c r="C96" s="66" t="s">
        <v>33</v>
      </c>
      <c r="D96" s="64"/>
      <c r="E96" s="64"/>
      <c r="F96" s="176" t="str">
        <f>IF(E22="","",E22)</f>
        <v/>
      </c>
      <c r="G96" s="64"/>
      <c r="H96" s="64"/>
      <c r="I96" s="173"/>
      <c r="J96" s="64"/>
      <c r="K96" s="64"/>
      <c r="L96" s="62"/>
    </row>
    <row r="97" spans="2:65" s="1" customFormat="1" ht="10.35" customHeight="1">
      <c r="B97" s="42"/>
      <c r="C97" s="64"/>
      <c r="D97" s="64"/>
      <c r="E97" s="64"/>
      <c r="F97" s="64"/>
      <c r="G97" s="64"/>
      <c r="H97" s="64"/>
      <c r="I97" s="173"/>
      <c r="J97" s="64"/>
      <c r="K97" s="64"/>
      <c r="L97" s="62"/>
    </row>
    <row r="98" spans="2:65" s="10" customFormat="1" ht="29.25" customHeight="1">
      <c r="B98" s="178"/>
      <c r="C98" s="179" t="s">
        <v>196</v>
      </c>
      <c r="D98" s="180" t="s">
        <v>61</v>
      </c>
      <c r="E98" s="180" t="s">
        <v>57</v>
      </c>
      <c r="F98" s="180" t="s">
        <v>197</v>
      </c>
      <c r="G98" s="180" t="s">
        <v>198</v>
      </c>
      <c r="H98" s="180" t="s">
        <v>199</v>
      </c>
      <c r="I98" s="181" t="s">
        <v>200</v>
      </c>
      <c r="J98" s="180" t="s">
        <v>175</v>
      </c>
      <c r="K98" s="182" t="s">
        <v>201</v>
      </c>
      <c r="L98" s="183"/>
      <c r="M98" s="82" t="s">
        <v>202</v>
      </c>
      <c r="N98" s="83" t="s">
        <v>46</v>
      </c>
      <c r="O98" s="83" t="s">
        <v>203</v>
      </c>
      <c r="P98" s="83" t="s">
        <v>204</v>
      </c>
      <c r="Q98" s="83" t="s">
        <v>205</v>
      </c>
      <c r="R98" s="83" t="s">
        <v>206</v>
      </c>
      <c r="S98" s="83" t="s">
        <v>207</v>
      </c>
      <c r="T98" s="84" t="s">
        <v>208</v>
      </c>
    </row>
    <row r="99" spans="2:65" s="1" customFormat="1" ht="29.25" customHeight="1">
      <c r="B99" s="42"/>
      <c r="C99" s="88" t="s">
        <v>176</v>
      </c>
      <c r="D99" s="64"/>
      <c r="E99" s="64"/>
      <c r="F99" s="64"/>
      <c r="G99" s="64"/>
      <c r="H99" s="64"/>
      <c r="I99" s="173"/>
      <c r="J99" s="184">
        <f>BK99</f>
        <v>0</v>
      </c>
      <c r="K99" s="64"/>
      <c r="L99" s="62"/>
      <c r="M99" s="85"/>
      <c r="N99" s="86"/>
      <c r="O99" s="86"/>
      <c r="P99" s="185">
        <f>P100+P289</f>
        <v>0</v>
      </c>
      <c r="Q99" s="86"/>
      <c r="R99" s="185">
        <f>R100+R289</f>
        <v>23.057024049999999</v>
      </c>
      <c r="S99" s="86"/>
      <c r="T99" s="186">
        <f>T100+T289</f>
        <v>5.9230599999999995</v>
      </c>
      <c r="AT99" s="25" t="s">
        <v>75</v>
      </c>
      <c r="AU99" s="25" t="s">
        <v>177</v>
      </c>
      <c r="BK99" s="187">
        <f>BK100+BK289</f>
        <v>0</v>
      </c>
    </row>
    <row r="100" spans="2:65" s="11" customFormat="1" ht="37.35" customHeight="1">
      <c r="B100" s="188"/>
      <c r="C100" s="189"/>
      <c r="D100" s="190" t="s">
        <v>75</v>
      </c>
      <c r="E100" s="191" t="s">
        <v>209</v>
      </c>
      <c r="F100" s="191" t="s">
        <v>210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P101+P146+P156+P210+P238+P281+P287</f>
        <v>0</v>
      </c>
      <c r="Q100" s="196"/>
      <c r="R100" s="197">
        <f>R101+R146+R156+R210+R238+R281+R287</f>
        <v>23.03342005</v>
      </c>
      <c r="S100" s="196"/>
      <c r="T100" s="198">
        <f>T101+T146+T156+T210+T238+T281+T287</f>
        <v>5.9230599999999995</v>
      </c>
      <c r="AR100" s="199" t="s">
        <v>83</v>
      </c>
      <c r="AT100" s="200" t="s">
        <v>75</v>
      </c>
      <c r="AU100" s="200" t="s">
        <v>76</v>
      </c>
      <c r="AY100" s="199" t="s">
        <v>211</v>
      </c>
      <c r="BK100" s="201">
        <f>BK101+BK146+BK156+BK210+BK238+BK281+BK287</f>
        <v>0</v>
      </c>
    </row>
    <row r="101" spans="2:65" s="11" customFormat="1" ht="19.899999999999999" customHeight="1">
      <c r="B101" s="188"/>
      <c r="C101" s="189"/>
      <c r="D101" s="202" t="s">
        <v>75</v>
      </c>
      <c r="E101" s="203" t="s">
        <v>83</v>
      </c>
      <c r="F101" s="203" t="s">
        <v>212</v>
      </c>
      <c r="G101" s="189"/>
      <c r="H101" s="189"/>
      <c r="I101" s="192"/>
      <c r="J101" s="204">
        <f>BK101</f>
        <v>0</v>
      </c>
      <c r="K101" s="189"/>
      <c r="L101" s="194"/>
      <c r="M101" s="195"/>
      <c r="N101" s="196"/>
      <c r="O101" s="196"/>
      <c r="P101" s="197">
        <f>SUM(P102:P145)</f>
        <v>0</v>
      </c>
      <c r="Q101" s="196"/>
      <c r="R101" s="197">
        <f>SUM(R102:R145)</f>
        <v>10.150139000000001</v>
      </c>
      <c r="S101" s="196"/>
      <c r="T101" s="198">
        <f>SUM(T102:T145)</f>
        <v>2.75352</v>
      </c>
      <c r="AR101" s="199" t="s">
        <v>83</v>
      </c>
      <c r="AT101" s="200" t="s">
        <v>75</v>
      </c>
      <c r="AU101" s="200" t="s">
        <v>83</v>
      </c>
      <c r="AY101" s="199" t="s">
        <v>211</v>
      </c>
      <c r="BK101" s="201">
        <f>SUM(BK102:BK145)</f>
        <v>0</v>
      </c>
    </row>
    <row r="102" spans="2:65" s="1" customFormat="1" ht="31.5" customHeight="1">
      <c r="B102" s="42"/>
      <c r="C102" s="205" t="s">
        <v>83</v>
      </c>
      <c r="D102" s="205" t="s">
        <v>213</v>
      </c>
      <c r="E102" s="206" t="s">
        <v>3330</v>
      </c>
      <c r="F102" s="207" t="s">
        <v>3331</v>
      </c>
      <c r="G102" s="208" t="s">
        <v>235</v>
      </c>
      <c r="H102" s="209">
        <v>16.32</v>
      </c>
      <c r="I102" s="210"/>
      <c r="J102" s="211">
        <f>ROUND(I102*H102,2)</f>
        <v>0</v>
      </c>
      <c r="K102" s="207" t="s">
        <v>217</v>
      </c>
      <c r="L102" s="62"/>
      <c r="M102" s="212" t="s">
        <v>21</v>
      </c>
      <c r="N102" s="213" t="s">
        <v>47</v>
      </c>
      <c r="O102" s="4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25" t="s">
        <v>100</v>
      </c>
      <c r="AT102" s="25" t="s">
        <v>213</v>
      </c>
      <c r="AU102" s="25" t="s">
        <v>85</v>
      </c>
      <c r="AY102" s="25" t="s">
        <v>211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83</v>
      </c>
      <c r="BK102" s="216">
        <f>ROUND(I102*H102,2)</f>
        <v>0</v>
      </c>
      <c r="BL102" s="25" t="s">
        <v>100</v>
      </c>
      <c r="BM102" s="25" t="s">
        <v>3332</v>
      </c>
    </row>
    <row r="103" spans="2:65" s="12" customFormat="1" ht="13.5">
      <c r="B103" s="217"/>
      <c r="C103" s="218"/>
      <c r="D103" s="219" t="s">
        <v>219</v>
      </c>
      <c r="E103" s="220" t="s">
        <v>21</v>
      </c>
      <c r="F103" s="221" t="s">
        <v>3333</v>
      </c>
      <c r="G103" s="218"/>
      <c r="H103" s="222" t="s">
        <v>21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219</v>
      </c>
      <c r="AU103" s="228" t="s">
        <v>85</v>
      </c>
      <c r="AV103" s="12" t="s">
        <v>83</v>
      </c>
      <c r="AW103" s="12" t="s">
        <v>39</v>
      </c>
      <c r="AX103" s="12" t="s">
        <v>76</v>
      </c>
      <c r="AY103" s="228" t="s">
        <v>211</v>
      </c>
    </row>
    <row r="104" spans="2:65" s="13" customFormat="1" ht="13.5">
      <c r="B104" s="229"/>
      <c r="C104" s="230"/>
      <c r="D104" s="219" t="s">
        <v>219</v>
      </c>
      <c r="E104" s="231" t="s">
        <v>21</v>
      </c>
      <c r="F104" s="232" t="s">
        <v>3334</v>
      </c>
      <c r="G104" s="230"/>
      <c r="H104" s="233">
        <v>16.32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219</v>
      </c>
      <c r="AU104" s="239" t="s">
        <v>85</v>
      </c>
      <c r="AV104" s="13" t="s">
        <v>85</v>
      </c>
      <c r="AW104" s="13" t="s">
        <v>39</v>
      </c>
      <c r="AX104" s="13" t="s">
        <v>76</v>
      </c>
      <c r="AY104" s="239" t="s">
        <v>211</v>
      </c>
    </row>
    <row r="105" spans="2:65" s="15" customFormat="1" ht="13.5">
      <c r="B105" s="251"/>
      <c r="C105" s="252"/>
      <c r="D105" s="262" t="s">
        <v>219</v>
      </c>
      <c r="E105" s="263" t="s">
        <v>21</v>
      </c>
      <c r="F105" s="264" t="s">
        <v>226</v>
      </c>
      <c r="G105" s="252"/>
      <c r="H105" s="265">
        <v>16.32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AT105" s="261" t="s">
        <v>219</v>
      </c>
      <c r="AU105" s="261" t="s">
        <v>85</v>
      </c>
      <c r="AV105" s="15" t="s">
        <v>100</v>
      </c>
      <c r="AW105" s="15" t="s">
        <v>39</v>
      </c>
      <c r="AX105" s="15" t="s">
        <v>83</v>
      </c>
      <c r="AY105" s="261" t="s">
        <v>211</v>
      </c>
    </row>
    <row r="106" spans="2:65" s="1" customFormat="1" ht="44.25" customHeight="1">
      <c r="B106" s="42"/>
      <c r="C106" s="205" t="s">
        <v>85</v>
      </c>
      <c r="D106" s="205" t="s">
        <v>213</v>
      </c>
      <c r="E106" s="206" t="s">
        <v>3335</v>
      </c>
      <c r="F106" s="207" t="s">
        <v>3336</v>
      </c>
      <c r="G106" s="208" t="s">
        <v>235</v>
      </c>
      <c r="H106" s="209">
        <v>2.97</v>
      </c>
      <c r="I106" s="210"/>
      <c r="J106" s="211">
        <f>ROUND(I106*H106,2)</f>
        <v>0</v>
      </c>
      <c r="K106" s="207" t="s">
        <v>217</v>
      </c>
      <c r="L106" s="62"/>
      <c r="M106" s="212" t="s">
        <v>21</v>
      </c>
      <c r="N106" s="213" t="s">
        <v>47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0.26</v>
      </c>
      <c r="T106" s="215">
        <f>S106*H106</f>
        <v>0.77220000000000011</v>
      </c>
      <c r="AR106" s="25" t="s">
        <v>100</v>
      </c>
      <c r="AT106" s="25" t="s">
        <v>213</v>
      </c>
      <c r="AU106" s="25" t="s">
        <v>85</v>
      </c>
      <c r="AY106" s="25" t="s">
        <v>211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83</v>
      </c>
      <c r="BK106" s="216">
        <f>ROUND(I106*H106,2)</f>
        <v>0</v>
      </c>
      <c r="BL106" s="25" t="s">
        <v>100</v>
      </c>
      <c r="BM106" s="25" t="s">
        <v>3337</v>
      </c>
    </row>
    <row r="107" spans="2:65" s="12" customFormat="1" ht="13.5">
      <c r="B107" s="217"/>
      <c r="C107" s="218"/>
      <c r="D107" s="219" t="s">
        <v>219</v>
      </c>
      <c r="E107" s="220" t="s">
        <v>21</v>
      </c>
      <c r="F107" s="221" t="s">
        <v>3338</v>
      </c>
      <c r="G107" s="218"/>
      <c r="H107" s="222" t="s">
        <v>21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219</v>
      </c>
      <c r="AU107" s="228" t="s">
        <v>85</v>
      </c>
      <c r="AV107" s="12" t="s">
        <v>83</v>
      </c>
      <c r="AW107" s="12" t="s">
        <v>39</v>
      </c>
      <c r="AX107" s="12" t="s">
        <v>76</v>
      </c>
      <c r="AY107" s="228" t="s">
        <v>211</v>
      </c>
    </row>
    <row r="108" spans="2:65" s="13" customFormat="1" ht="13.5">
      <c r="B108" s="229"/>
      <c r="C108" s="230"/>
      <c r="D108" s="219" t="s">
        <v>219</v>
      </c>
      <c r="E108" s="231" t="s">
        <v>21</v>
      </c>
      <c r="F108" s="232" t="s">
        <v>3339</v>
      </c>
      <c r="G108" s="230"/>
      <c r="H108" s="233">
        <v>2.97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219</v>
      </c>
      <c r="AU108" s="239" t="s">
        <v>85</v>
      </c>
      <c r="AV108" s="13" t="s">
        <v>85</v>
      </c>
      <c r="AW108" s="13" t="s">
        <v>39</v>
      </c>
      <c r="AX108" s="13" t="s">
        <v>76</v>
      </c>
      <c r="AY108" s="239" t="s">
        <v>211</v>
      </c>
    </row>
    <row r="109" spans="2:65" s="15" customFormat="1" ht="13.5">
      <c r="B109" s="251"/>
      <c r="C109" s="252"/>
      <c r="D109" s="262" t="s">
        <v>219</v>
      </c>
      <c r="E109" s="263" t="s">
        <v>21</v>
      </c>
      <c r="F109" s="264" t="s">
        <v>226</v>
      </c>
      <c r="G109" s="252"/>
      <c r="H109" s="265">
        <v>2.97</v>
      </c>
      <c r="I109" s="256"/>
      <c r="J109" s="252"/>
      <c r="K109" s="252"/>
      <c r="L109" s="257"/>
      <c r="M109" s="258"/>
      <c r="N109" s="259"/>
      <c r="O109" s="259"/>
      <c r="P109" s="259"/>
      <c r="Q109" s="259"/>
      <c r="R109" s="259"/>
      <c r="S109" s="259"/>
      <c r="T109" s="260"/>
      <c r="AT109" s="261" t="s">
        <v>219</v>
      </c>
      <c r="AU109" s="261" t="s">
        <v>85</v>
      </c>
      <c r="AV109" s="15" t="s">
        <v>100</v>
      </c>
      <c r="AW109" s="15" t="s">
        <v>39</v>
      </c>
      <c r="AX109" s="15" t="s">
        <v>83</v>
      </c>
      <c r="AY109" s="261" t="s">
        <v>211</v>
      </c>
    </row>
    <row r="110" spans="2:65" s="1" customFormat="1" ht="44.25" customHeight="1">
      <c r="B110" s="42"/>
      <c r="C110" s="205" t="s">
        <v>93</v>
      </c>
      <c r="D110" s="205" t="s">
        <v>213</v>
      </c>
      <c r="E110" s="206" t="s">
        <v>3340</v>
      </c>
      <c r="F110" s="207" t="s">
        <v>3341</v>
      </c>
      <c r="G110" s="208" t="s">
        <v>235</v>
      </c>
      <c r="H110" s="209">
        <v>3.96</v>
      </c>
      <c r="I110" s="210"/>
      <c r="J110" s="211">
        <f>ROUND(I110*H110,2)</f>
        <v>0</v>
      </c>
      <c r="K110" s="207" t="s">
        <v>217</v>
      </c>
      <c r="L110" s="62"/>
      <c r="M110" s="212" t="s">
        <v>21</v>
      </c>
      <c r="N110" s="213" t="s">
        <v>47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0.28999999999999998</v>
      </c>
      <c r="T110" s="215">
        <f>S110*H110</f>
        <v>1.1483999999999999</v>
      </c>
      <c r="AR110" s="25" t="s">
        <v>100</v>
      </c>
      <c r="AT110" s="25" t="s">
        <v>213</v>
      </c>
      <c r="AU110" s="25" t="s">
        <v>85</v>
      </c>
      <c r="AY110" s="25" t="s">
        <v>211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83</v>
      </c>
      <c r="BK110" s="216">
        <f>ROUND(I110*H110,2)</f>
        <v>0</v>
      </c>
      <c r="BL110" s="25" t="s">
        <v>100</v>
      </c>
      <c r="BM110" s="25" t="s">
        <v>3342</v>
      </c>
    </row>
    <row r="111" spans="2:65" s="12" customFormat="1" ht="13.5">
      <c r="B111" s="217"/>
      <c r="C111" s="218"/>
      <c r="D111" s="219" t="s">
        <v>219</v>
      </c>
      <c r="E111" s="220" t="s">
        <v>21</v>
      </c>
      <c r="F111" s="221" t="s">
        <v>3343</v>
      </c>
      <c r="G111" s="218"/>
      <c r="H111" s="222" t="s">
        <v>21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219</v>
      </c>
      <c r="AU111" s="228" t="s">
        <v>85</v>
      </c>
      <c r="AV111" s="12" t="s">
        <v>83</v>
      </c>
      <c r="AW111" s="12" t="s">
        <v>39</v>
      </c>
      <c r="AX111" s="12" t="s">
        <v>76</v>
      </c>
      <c r="AY111" s="228" t="s">
        <v>211</v>
      </c>
    </row>
    <row r="112" spans="2:65" s="13" customFormat="1" ht="13.5">
      <c r="B112" s="229"/>
      <c r="C112" s="230"/>
      <c r="D112" s="219" t="s">
        <v>219</v>
      </c>
      <c r="E112" s="231" t="s">
        <v>21</v>
      </c>
      <c r="F112" s="232" t="s">
        <v>3344</v>
      </c>
      <c r="G112" s="230"/>
      <c r="H112" s="233">
        <v>0.495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219</v>
      </c>
      <c r="AU112" s="239" t="s">
        <v>85</v>
      </c>
      <c r="AV112" s="13" t="s">
        <v>85</v>
      </c>
      <c r="AW112" s="13" t="s">
        <v>39</v>
      </c>
      <c r="AX112" s="13" t="s">
        <v>76</v>
      </c>
      <c r="AY112" s="239" t="s">
        <v>211</v>
      </c>
    </row>
    <row r="113" spans="2:65" s="13" customFormat="1" ht="13.5">
      <c r="B113" s="229"/>
      <c r="C113" s="230"/>
      <c r="D113" s="219" t="s">
        <v>219</v>
      </c>
      <c r="E113" s="231" t="s">
        <v>21</v>
      </c>
      <c r="F113" s="232" t="s">
        <v>3345</v>
      </c>
      <c r="G113" s="230"/>
      <c r="H113" s="233">
        <v>3.4649999999999999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219</v>
      </c>
      <c r="AU113" s="239" t="s">
        <v>85</v>
      </c>
      <c r="AV113" s="13" t="s">
        <v>85</v>
      </c>
      <c r="AW113" s="13" t="s">
        <v>39</v>
      </c>
      <c r="AX113" s="13" t="s">
        <v>76</v>
      </c>
      <c r="AY113" s="239" t="s">
        <v>211</v>
      </c>
    </row>
    <row r="114" spans="2:65" s="15" customFormat="1" ht="13.5">
      <c r="B114" s="251"/>
      <c r="C114" s="252"/>
      <c r="D114" s="262" t="s">
        <v>219</v>
      </c>
      <c r="E114" s="263" t="s">
        <v>21</v>
      </c>
      <c r="F114" s="264" t="s">
        <v>226</v>
      </c>
      <c r="G114" s="252"/>
      <c r="H114" s="265">
        <v>3.96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AT114" s="261" t="s">
        <v>219</v>
      </c>
      <c r="AU114" s="261" t="s">
        <v>85</v>
      </c>
      <c r="AV114" s="15" t="s">
        <v>100</v>
      </c>
      <c r="AW114" s="15" t="s">
        <v>39</v>
      </c>
      <c r="AX114" s="15" t="s">
        <v>83</v>
      </c>
      <c r="AY114" s="261" t="s">
        <v>211</v>
      </c>
    </row>
    <row r="115" spans="2:65" s="1" customFormat="1" ht="44.25" customHeight="1">
      <c r="B115" s="42"/>
      <c r="C115" s="205" t="s">
        <v>100</v>
      </c>
      <c r="D115" s="205" t="s">
        <v>213</v>
      </c>
      <c r="E115" s="206" t="s">
        <v>3346</v>
      </c>
      <c r="F115" s="207" t="s">
        <v>3347</v>
      </c>
      <c r="G115" s="208" t="s">
        <v>235</v>
      </c>
      <c r="H115" s="209">
        <v>0.495</v>
      </c>
      <c r="I115" s="210"/>
      <c r="J115" s="211">
        <f>ROUND(I115*H115,2)</f>
        <v>0</v>
      </c>
      <c r="K115" s="207" t="s">
        <v>217</v>
      </c>
      <c r="L115" s="62"/>
      <c r="M115" s="212" t="s">
        <v>21</v>
      </c>
      <c r="N115" s="213" t="s">
        <v>47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0.316</v>
      </c>
      <c r="T115" s="215">
        <f>S115*H115</f>
        <v>0.15642</v>
      </c>
      <c r="AR115" s="25" t="s">
        <v>100</v>
      </c>
      <c r="AT115" s="25" t="s">
        <v>213</v>
      </c>
      <c r="AU115" s="25" t="s">
        <v>85</v>
      </c>
      <c r="AY115" s="25" t="s">
        <v>211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83</v>
      </c>
      <c r="BK115" s="216">
        <f>ROUND(I115*H115,2)</f>
        <v>0</v>
      </c>
      <c r="BL115" s="25" t="s">
        <v>100</v>
      </c>
      <c r="BM115" s="25" t="s">
        <v>3348</v>
      </c>
    </row>
    <row r="116" spans="2:65" s="12" customFormat="1" ht="13.5">
      <c r="B116" s="217"/>
      <c r="C116" s="218"/>
      <c r="D116" s="219" t="s">
        <v>219</v>
      </c>
      <c r="E116" s="220" t="s">
        <v>21</v>
      </c>
      <c r="F116" s="221" t="s">
        <v>3343</v>
      </c>
      <c r="G116" s="218"/>
      <c r="H116" s="222" t="s">
        <v>21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219</v>
      </c>
      <c r="AU116" s="228" t="s">
        <v>85</v>
      </c>
      <c r="AV116" s="12" t="s">
        <v>83</v>
      </c>
      <c r="AW116" s="12" t="s">
        <v>39</v>
      </c>
      <c r="AX116" s="12" t="s">
        <v>76</v>
      </c>
      <c r="AY116" s="228" t="s">
        <v>211</v>
      </c>
    </row>
    <row r="117" spans="2:65" s="13" customFormat="1" ht="13.5">
      <c r="B117" s="229"/>
      <c r="C117" s="230"/>
      <c r="D117" s="219" t="s">
        <v>219</v>
      </c>
      <c r="E117" s="231" t="s">
        <v>21</v>
      </c>
      <c r="F117" s="232" t="s">
        <v>3349</v>
      </c>
      <c r="G117" s="230"/>
      <c r="H117" s="233">
        <v>0.495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219</v>
      </c>
      <c r="AU117" s="239" t="s">
        <v>85</v>
      </c>
      <c r="AV117" s="13" t="s">
        <v>85</v>
      </c>
      <c r="AW117" s="13" t="s">
        <v>39</v>
      </c>
      <c r="AX117" s="13" t="s">
        <v>76</v>
      </c>
      <c r="AY117" s="239" t="s">
        <v>211</v>
      </c>
    </row>
    <row r="118" spans="2:65" s="15" customFormat="1" ht="13.5">
      <c r="B118" s="251"/>
      <c r="C118" s="252"/>
      <c r="D118" s="262" t="s">
        <v>219</v>
      </c>
      <c r="E118" s="263" t="s">
        <v>21</v>
      </c>
      <c r="F118" s="264" t="s">
        <v>226</v>
      </c>
      <c r="G118" s="252"/>
      <c r="H118" s="265">
        <v>0.495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AT118" s="261" t="s">
        <v>219</v>
      </c>
      <c r="AU118" s="261" t="s">
        <v>85</v>
      </c>
      <c r="AV118" s="15" t="s">
        <v>100</v>
      </c>
      <c r="AW118" s="15" t="s">
        <v>39</v>
      </c>
      <c r="AX118" s="15" t="s">
        <v>83</v>
      </c>
      <c r="AY118" s="261" t="s">
        <v>211</v>
      </c>
    </row>
    <row r="119" spans="2:65" s="1" customFormat="1" ht="31.5" customHeight="1">
      <c r="B119" s="42"/>
      <c r="C119" s="205" t="s">
        <v>242</v>
      </c>
      <c r="D119" s="205" t="s">
        <v>213</v>
      </c>
      <c r="E119" s="206" t="s">
        <v>3350</v>
      </c>
      <c r="F119" s="207" t="s">
        <v>3351</v>
      </c>
      <c r="G119" s="208" t="s">
        <v>611</v>
      </c>
      <c r="H119" s="209">
        <v>3.3</v>
      </c>
      <c r="I119" s="210"/>
      <c r="J119" s="211">
        <f>ROUND(I119*H119,2)</f>
        <v>0</v>
      </c>
      <c r="K119" s="207" t="s">
        <v>217</v>
      </c>
      <c r="L119" s="62"/>
      <c r="M119" s="212" t="s">
        <v>21</v>
      </c>
      <c r="N119" s="213" t="s">
        <v>47</v>
      </c>
      <c r="O119" s="43"/>
      <c r="P119" s="214">
        <f>O119*H119</f>
        <v>0</v>
      </c>
      <c r="Q119" s="214">
        <v>0</v>
      </c>
      <c r="R119" s="214">
        <f>Q119*H119</f>
        <v>0</v>
      </c>
      <c r="S119" s="214">
        <v>0.20499999999999999</v>
      </c>
      <c r="T119" s="215">
        <f>S119*H119</f>
        <v>0.67649999999999988</v>
      </c>
      <c r="AR119" s="25" t="s">
        <v>100</v>
      </c>
      <c r="AT119" s="25" t="s">
        <v>213</v>
      </c>
      <c r="AU119" s="25" t="s">
        <v>85</v>
      </c>
      <c r="AY119" s="25" t="s">
        <v>211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5" t="s">
        <v>83</v>
      </c>
      <c r="BK119" s="216">
        <f>ROUND(I119*H119,2)</f>
        <v>0</v>
      </c>
      <c r="BL119" s="25" t="s">
        <v>100</v>
      </c>
      <c r="BM119" s="25" t="s">
        <v>3352</v>
      </c>
    </row>
    <row r="120" spans="2:65" s="12" customFormat="1" ht="13.5">
      <c r="B120" s="217"/>
      <c r="C120" s="218"/>
      <c r="D120" s="219" t="s">
        <v>219</v>
      </c>
      <c r="E120" s="220" t="s">
        <v>21</v>
      </c>
      <c r="F120" s="221" t="s">
        <v>3343</v>
      </c>
      <c r="G120" s="218"/>
      <c r="H120" s="222" t="s">
        <v>21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219</v>
      </c>
      <c r="AU120" s="228" t="s">
        <v>85</v>
      </c>
      <c r="AV120" s="12" t="s">
        <v>83</v>
      </c>
      <c r="AW120" s="12" t="s">
        <v>39</v>
      </c>
      <c r="AX120" s="12" t="s">
        <v>76</v>
      </c>
      <c r="AY120" s="228" t="s">
        <v>211</v>
      </c>
    </row>
    <row r="121" spans="2:65" s="13" customFormat="1" ht="13.5">
      <c r="B121" s="229"/>
      <c r="C121" s="230"/>
      <c r="D121" s="219" t="s">
        <v>219</v>
      </c>
      <c r="E121" s="231" t="s">
        <v>21</v>
      </c>
      <c r="F121" s="232" t="s">
        <v>3353</v>
      </c>
      <c r="G121" s="230"/>
      <c r="H121" s="233">
        <v>3.3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219</v>
      </c>
      <c r="AU121" s="239" t="s">
        <v>85</v>
      </c>
      <c r="AV121" s="13" t="s">
        <v>85</v>
      </c>
      <c r="AW121" s="13" t="s">
        <v>39</v>
      </c>
      <c r="AX121" s="13" t="s">
        <v>76</v>
      </c>
      <c r="AY121" s="239" t="s">
        <v>211</v>
      </c>
    </row>
    <row r="122" spans="2:65" s="15" customFormat="1" ht="13.5">
      <c r="B122" s="251"/>
      <c r="C122" s="252"/>
      <c r="D122" s="262" t="s">
        <v>219</v>
      </c>
      <c r="E122" s="263" t="s">
        <v>21</v>
      </c>
      <c r="F122" s="264" t="s">
        <v>226</v>
      </c>
      <c r="G122" s="252"/>
      <c r="H122" s="265">
        <v>3.3</v>
      </c>
      <c r="I122" s="256"/>
      <c r="J122" s="252"/>
      <c r="K122" s="252"/>
      <c r="L122" s="257"/>
      <c r="M122" s="258"/>
      <c r="N122" s="259"/>
      <c r="O122" s="259"/>
      <c r="P122" s="259"/>
      <c r="Q122" s="259"/>
      <c r="R122" s="259"/>
      <c r="S122" s="259"/>
      <c r="T122" s="260"/>
      <c r="AT122" s="261" t="s">
        <v>219</v>
      </c>
      <c r="AU122" s="261" t="s">
        <v>85</v>
      </c>
      <c r="AV122" s="15" t="s">
        <v>100</v>
      </c>
      <c r="AW122" s="15" t="s">
        <v>39</v>
      </c>
      <c r="AX122" s="15" t="s">
        <v>83</v>
      </c>
      <c r="AY122" s="261" t="s">
        <v>211</v>
      </c>
    </row>
    <row r="123" spans="2:65" s="1" customFormat="1" ht="31.5" customHeight="1">
      <c r="B123" s="42"/>
      <c r="C123" s="205" t="s">
        <v>250</v>
      </c>
      <c r="D123" s="205" t="s">
        <v>213</v>
      </c>
      <c r="E123" s="206" t="s">
        <v>2939</v>
      </c>
      <c r="F123" s="207" t="s">
        <v>2940</v>
      </c>
      <c r="G123" s="208" t="s">
        <v>216</v>
      </c>
      <c r="H123" s="209">
        <v>2.448</v>
      </c>
      <c r="I123" s="210"/>
      <c r="J123" s="211">
        <f>ROUND(I123*H123,2)</f>
        <v>0</v>
      </c>
      <c r="K123" s="207" t="s">
        <v>217</v>
      </c>
      <c r="L123" s="62"/>
      <c r="M123" s="212" t="s">
        <v>21</v>
      </c>
      <c r="N123" s="213" t="s">
        <v>47</v>
      </c>
      <c r="O123" s="4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25" t="s">
        <v>100</v>
      </c>
      <c r="AT123" s="25" t="s">
        <v>213</v>
      </c>
      <c r="AU123" s="25" t="s">
        <v>85</v>
      </c>
      <c r="AY123" s="25" t="s">
        <v>211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5" t="s">
        <v>83</v>
      </c>
      <c r="BK123" s="216">
        <f>ROUND(I123*H123,2)</f>
        <v>0</v>
      </c>
      <c r="BL123" s="25" t="s">
        <v>100</v>
      </c>
      <c r="BM123" s="25" t="s">
        <v>3354</v>
      </c>
    </row>
    <row r="124" spans="2:65" s="12" customFormat="1" ht="13.5">
      <c r="B124" s="217"/>
      <c r="C124" s="218"/>
      <c r="D124" s="219" t="s">
        <v>219</v>
      </c>
      <c r="E124" s="220" t="s">
        <v>21</v>
      </c>
      <c r="F124" s="221" t="s">
        <v>2942</v>
      </c>
      <c r="G124" s="218"/>
      <c r="H124" s="222" t="s">
        <v>21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219</v>
      </c>
      <c r="AU124" s="228" t="s">
        <v>85</v>
      </c>
      <c r="AV124" s="12" t="s">
        <v>83</v>
      </c>
      <c r="AW124" s="12" t="s">
        <v>39</v>
      </c>
      <c r="AX124" s="12" t="s">
        <v>76</v>
      </c>
      <c r="AY124" s="228" t="s">
        <v>211</v>
      </c>
    </row>
    <row r="125" spans="2:65" s="13" customFormat="1" ht="13.5">
      <c r="B125" s="229"/>
      <c r="C125" s="230"/>
      <c r="D125" s="219" t="s">
        <v>219</v>
      </c>
      <c r="E125" s="231" t="s">
        <v>21</v>
      </c>
      <c r="F125" s="232" t="s">
        <v>3355</v>
      </c>
      <c r="G125" s="230"/>
      <c r="H125" s="233">
        <v>2.448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219</v>
      </c>
      <c r="AU125" s="239" t="s">
        <v>85</v>
      </c>
      <c r="AV125" s="13" t="s">
        <v>85</v>
      </c>
      <c r="AW125" s="13" t="s">
        <v>39</v>
      </c>
      <c r="AX125" s="13" t="s">
        <v>76</v>
      </c>
      <c r="AY125" s="239" t="s">
        <v>211</v>
      </c>
    </row>
    <row r="126" spans="2:65" s="15" customFormat="1" ht="13.5">
      <c r="B126" s="251"/>
      <c r="C126" s="252"/>
      <c r="D126" s="262" t="s">
        <v>219</v>
      </c>
      <c r="E126" s="263" t="s">
        <v>21</v>
      </c>
      <c r="F126" s="264" t="s">
        <v>226</v>
      </c>
      <c r="G126" s="252"/>
      <c r="H126" s="265">
        <v>2.448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219</v>
      </c>
      <c r="AU126" s="261" t="s">
        <v>85</v>
      </c>
      <c r="AV126" s="15" t="s">
        <v>100</v>
      </c>
      <c r="AW126" s="15" t="s">
        <v>39</v>
      </c>
      <c r="AX126" s="15" t="s">
        <v>83</v>
      </c>
      <c r="AY126" s="261" t="s">
        <v>211</v>
      </c>
    </row>
    <row r="127" spans="2:65" s="1" customFormat="1" ht="31.5" customHeight="1">
      <c r="B127" s="42"/>
      <c r="C127" s="205" t="s">
        <v>256</v>
      </c>
      <c r="D127" s="205" t="s">
        <v>213</v>
      </c>
      <c r="E127" s="206" t="s">
        <v>3356</v>
      </c>
      <c r="F127" s="207" t="s">
        <v>3357</v>
      </c>
      <c r="G127" s="208" t="s">
        <v>216</v>
      </c>
      <c r="H127" s="209">
        <v>1.8140000000000001</v>
      </c>
      <c r="I127" s="210"/>
      <c r="J127" s="211">
        <f>ROUND(I127*H127,2)</f>
        <v>0</v>
      </c>
      <c r="K127" s="207" t="s">
        <v>217</v>
      </c>
      <c r="L127" s="62"/>
      <c r="M127" s="212" t="s">
        <v>21</v>
      </c>
      <c r="N127" s="213" t="s">
        <v>47</v>
      </c>
      <c r="O127" s="4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25" t="s">
        <v>100</v>
      </c>
      <c r="AT127" s="25" t="s">
        <v>213</v>
      </c>
      <c r="AU127" s="25" t="s">
        <v>85</v>
      </c>
      <c r="AY127" s="25" t="s">
        <v>211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5" t="s">
        <v>83</v>
      </c>
      <c r="BK127" s="216">
        <f>ROUND(I127*H127,2)</f>
        <v>0</v>
      </c>
      <c r="BL127" s="25" t="s">
        <v>100</v>
      </c>
      <c r="BM127" s="25" t="s">
        <v>3358</v>
      </c>
    </row>
    <row r="128" spans="2:65" s="12" customFormat="1" ht="13.5">
      <c r="B128" s="217"/>
      <c r="C128" s="218"/>
      <c r="D128" s="219" t="s">
        <v>219</v>
      </c>
      <c r="E128" s="220" t="s">
        <v>21</v>
      </c>
      <c r="F128" s="221" t="s">
        <v>3359</v>
      </c>
      <c r="G128" s="218"/>
      <c r="H128" s="222" t="s">
        <v>21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219</v>
      </c>
      <c r="AU128" s="228" t="s">
        <v>85</v>
      </c>
      <c r="AV128" s="12" t="s">
        <v>83</v>
      </c>
      <c r="AW128" s="12" t="s">
        <v>39</v>
      </c>
      <c r="AX128" s="12" t="s">
        <v>76</v>
      </c>
      <c r="AY128" s="228" t="s">
        <v>211</v>
      </c>
    </row>
    <row r="129" spans="2:65" s="13" customFormat="1" ht="13.5">
      <c r="B129" s="229"/>
      <c r="C129" s="230"/>
      <c r="D129" s="219" t="s">
        <v>219</v>
      </c>
      <c r="E129" s="231" t="s">
        <v>21</v>
      </c>
      <c r="F129" s="232" t="s">
        <v>3360</v>
      </c>
      <c r="G129" s="230"/>
      <c r="H129" s="233">
        <v>1.8140000000000001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219</v>
      </c>
      <c r="AU129" s="239" t="s">
        <v>85</v>
      </c>
      <c r="AV129" s="13" t="s">
        <v>85</v>
      </c>
      <c r="AW129" s="13" t="s">
        <v>39</v>
      </c>
      <c r="AX129" s="13" t="s">
        <v>76</v>
      </c>
      <c r="AY129" s="239" t="s">
        <v>211</v>
      </c>
    </row>
    <row r="130" spans="2:65" s="15" customFormat="1" ht="13.5">
      <c r="B130" s="251"/>
      <c r="C130" s="252"/>
      <c r="D130" s="262" t="s">
        <v>219</v>
      </c>
      <c r="E130" s="263" t="s">
        <v>21</v>
      </c>
      <c r="F130" s="264" t="s">
        <v>226</v>
      </c>
      <c r="G130" s="252"/>
      <c r="H130" s="265">
        <v>1.8140000000000001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AT130" s="261" t="s">
        <v>219</v>
      </c>
      <c r="AU130" s="261" t="s">
        <v>85</v>
      </c>
      <c r="AV130" s="15" t="s">
        <v>100</v>
      </c>
      <c r="AW130" s="15" t="s">
        <v>39</v>
      </c>
      <c r="AX130" s="15" t="s">
        <v>83</v>
      </c>
      <c r="AY130" s="261" t="s">
        <v>211</v>
      </c>
    </row>
    <row r="131" spans="2:65" s="1" customFormat="1" ht="44.25" customHeight="1">
      <c r="B131" s="42"/>
      <c r="C131" s="205" t="s">
        <v>261</v>
      </c>
      <c r="D131" s="205" t="s">
        <v>213</v>
      </c>
      <c r="E131" s="206" t="s">
        <v>3361</v>
      </c>
      <c r="F131" s="207" t="s">
        <v>3362</v>
      </c>
      <c r="G131" s="208" t="s">
        <v>216</v>
      </c>
      <c r="H131" s="209">
        <v>5.0750000000000002</v>
      </c>
      <c r="I131" s="210"/>
      <c r="J131" s="211">
        <f>ROUND(I131*H131,2)</f>
        <v>0</v>
      </c>
      <c r="K131" s="207" t="s">
        <v>217</v>
      </c>
      <c r="L131" s="62"/>
      <c r="M131" s="212" t="s">
        <v>21</v>
      </c>
      <c r="N131" s="213" t="s">
        <v>47</v>
      </c>
      <c r="O131" s="4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AR131" s="25" t="s">
        <v>100</v>
      </c>
      <c r="AT131" s="25" t="s">
        <v>213</v>
      </c>
      <c r="AU131" s="25" t="s">
        <v>85</v>
      </c>
      <c r="AY131" s="25" t="s">
        <v>211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5" t="s">
        <v>83</v>
      </c>
      <c r="BK131" s="216">
        <f>ROUND(I131*H131,2)</f>
        <v>0</v>
      </c>
      <c r="BL131" s="25" t="s">
        <v>100</v>
      </c>
      <c r="BM131" s="25" t="s">
        <v>3363</v>
      </c>
    </row>
    <row r="132" spans="2:65" s="13" customFormat="1" ht="13.5">
      <c r="B132" s="229"/>
      <c r="C132" s="230"/>
      <c r="D132" s="219" t="s">
        <v>219</v>
      </c>
      <c r="E132" s="231" t="s">
        <v>21</v>
      </c>
      <c r="F132" s="232" t="s">
        <v>3364</v>
      </c>
      <c r="G132" s="230"/>
      <c r="H132" s="233">
        <v>0.41599999999999998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219</v>
      </c>
      <c r="AU132" s="239" t="s">
        <v>85</v>
      </c>
      <c r="AV132" s="13" t="s">
        <v>85</v>
      </c>
      <c r="AW132" s="13" t="s">
        <v>39</v>
      </c>
      <c r="AX132" s="13" t="s">
        <v>76</v>
      </c>
      <c r="AY132" s="239" t="s">
        <v>211</v>
      </c>
    </row>
    <row r="133" spans="2:65" s="13" customFormat="1" ht="13.5">
      <c r="B133" s="229"/>
      <c r="C133" s="230"/>
      <c r="D133" s="219" t="s">
        <v>219</v>
      </c>
      <c r="E133" s="231" t="s">
        <v>21</v>
      </c>
      <c r="F133" s="232" t="s">
        <v>3365</v>
      </c>
      <c r="G133" s="230"/>
      <c r="H133" s="233">
        <v>0.69399999999999995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219</v>
      </c>
      <c r="AU133" s="239" t="s">
        <v>85</v>
      </c>
      <c r="AV133" s="13" t="s">
        <v>85</v>
      </c>
      <c r="AW133" s="13" t="s">
        <v>39</v>
      </c>
      <c r="AX133" s="13" t="s">
        <v>76</v>
      </c>
      <c r="AY133" s="239" t="s">
        <v>211</v>
      </c>
    </row>
    <row r="134" spans="2:65" s="13" customFormat="1" ht="13.5">
      <c r="B134" s="229"/>
      <c r="C134" s="230"/>
      <c r="D134" s="219" t="s">
        <v>219</v>
      </c>
      <c r="E134" s="231" t="s">
        <v>21</v>
      </c>
      <c r="F134" s="232" t="s">
        <v>3366</v>
      </c>
      <c r="G134" s="230"/>
      <c r="H134" s="233">
        <v>3.9649999999999999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219</v>
      </c>
      <c r="AU134" s="239" t="s">
        <v>85</v>
      </c>
      <c r="AV134" s="13" t="s">
        <v>85</v>
      </c>
      <c r="AW134" s="13" t="s">
        <v>39</v>
      </c>
      <c r="AX134" s="13" t="s">
        <v>76</v>
      </c>
      <c r="AY134" s="239" t="s">
        <v>211</v>
      </c>
    </row>
    <row r="135" spans="2:65" s="15" customFormat="1" ht="13.5">
      <c r="B135" s="251"/>
      <c r="C135" s="252"/>
      <c r="D135" s="262" t="s">
        <v>219</v>
      </c>
      <c r="E135" s="263" t="s">
        <v>21</v>
      </c>
      <c r="F135" s="264" t="s">
        <v>226</v>
      </c>
      <c r="G135" s="252"/>
      <c r="H135" s="265">
        <v>5.0750000000000002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AT135" s="261" t="s">
        <v>219</v>
      </c>
      <c r="AU135" s="261" t="s">
        <v>85</v>
      </c>
      <c r="AV135" s="15" t="s">
        <v>100</v>
      </c>
      <c r="AW135" s="15" t="s">
        <v>39</v>
      </c>
      <c r="AX135" s="15" t="s">
        <v>83</v>
      </c>
      <c r="AY135" s="261" t="s">
        <v>211</v>
      </c>
    </row>
    <row r="136" spans="2:65" s="1" customFormat="1" ht="22.5" customHeight="1">
      <c r="B136" s="42"/>
      <c r="C136" s="268" t="s">
        <v>267</v>
      </c>
      <c r="D136" s="268" t="s">
        <v>429</v>
      </c>
      <c r="E136" s="269" t="s">
        <v>3367</v>
      </c>
      <c r="F136" s="270" t="s">
        <v>3368</v>
      </c>
      <c r="G136" s="271" t="s">
        <v>245</v>
      </c>
      <c r="H136" s="272">
        <v>10.15</v>
      </c>
      <c r="I136" s="273"/>
      <c r="J136" s="274">
        <f>ROUND(I136*H136,2)</f>
        <v>0</v>
      </c>
      <c r="K136" s="270" t="s">
        <v>21</v>
      </c>
      <c r="L136" s="275"/>
      <c r="M136" s="276" t="s">
        <v>21</v>
      </c>
      <c r="N136" s="277" t="s">
        <v>47</v>
      </c>
      <c r="O136" s="43"/>
      <c r="P136" s="214">
        <f>O136*H136</f>
        <v>0</v>
      </c>
      <c r="Q136" s="214">
        <v>1</v>
      </c>
      <c r="R136" s="214">
        <f>Q136*H136</f>
        <v>10.15</v>
      </c>
      <c r="S136" s="214">
        <v>0</v>
      </c>
      <c r="T136" s="215">
        <f>S136*H136</f>
        <v>0</v>
      </c>
      <c r="AR136" s="25" t="s">
        <v>261</v>
      </c>
      <c r="AT136" s="25" t="s">
        <v>429</v>
      </c>
      <c r="AU136" s="25" t="s">
        <v>85</v>
      </c>
      <c r="AY136" s="25" t="s">
        <v>211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83</v>
      </c>
      <c r="BK136" s="216">
        <f>ROUND(I136*H136,2)</f>
        <v>0</v>
      </c>
      <c r="BL136" s="25" t="s">
        <v>100</v>
      </c>
      <c r="BM136" s="25" t="s">
        <v>3369</v>
      </c>
    </row>
    <row r="137" spans="2:65" s="13" customFormat="1" ht="13.5">
      <c r="B137" s="229"/>
      <c r="C137" s="230"/>
      <c r="D137" s="262" t="s">
        <v>219</v>
      </c>
      <c r="E137" s="230"/>
      <c r="F137" s="266" t="s">
        <v>3370</v>
      </c>
      <c r="G137" s="230"/>
      <c r="H137" s="267">
        <v>10.15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219</v>
      </c>
      <c r="AU137" s="239" t="s">
        <v>85</v>
      </c>
      <c r="AV137" s="13" t="s">
        <v>85</v>
      </c>
      <c r="AW137" s="13" t="s">
        <v>6</v>
      </c>
      <c r="AX137" s="13" t="s">
        <v>83</v>
      </c>
      <c r="AY137" s="239" t="s">
        <v>211</v>
      </c>
    </row>
    <row r="138" spans="2:65" s="1" customFormat="1" ht="31.5" customHeight="1">
      <c r="B138" s="42"/>
      <c r="C138" s="205" t="s">
        <v>272</v>
      </c>
      <c r="D138" s="205" t="s">
        <v>213</v>
      </c>
      <c r="E138" s="206" t="s">
        <v>2979</v>
      </c>
      <c r="F138" s="207" t="s">
        <v>2980</v>
      </c>
      <c r="G138" s="208" t="s">
        <v>235</v>
      </c>
      <c r="H138" s="209">
        <v>2.7749999999999999</v>
      </c>
      <c r="I138" s="210"/>
      <c r="J138" s="211">
        <f>ROUND(I138*H138,2)</f>
        <v>0</v>
      </c>
      <c r="K138" s="207" t="s">
        <v>217</v>
      </c>
      <c r="L138" s="62"/>
      <c r="M138" s="212" t="s">
        <v>21</v>
      </c>
      <c r="N138" s="213" t="s">
        <v>47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100</v>
      </c>
      <c r="AT138" s="25" t="s">
        <v>213</v>
      </c>
      <c r="AU138" s="25" t="s">
        <v>85</v>
      </c>
      <c r="AY138" s="25" t="s">
        <v>211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83</v>
      </c>
      <c r="BK138" s="216">
        <f>ROUND(I138*H138,2)</f>
        <v>0</v>
      </c>
      <c r="BL138" s="25" t="s">
        <v>100</v>
      </c>
      <c r="BM138" s="25" t="s">
        <v>3371</v>
      </c>
    </row>
    <row r="139" spans="2:65" s="13" customFormat="1" ht="13.5">
      <c r="B139" s="229"/>
      <c r="C139" s="230"/>
      <c r="D139" s="219" t="s">
        <v>219</v>
      </c>
      <c r="E139" s="231" t="s">
        <v>21</v>
      </c>
      <c r="F139" s="232" t="s">
        <v>3372</v>
      </c>
      <c r="G139" s="230"/>
      <c r="H139" s="233">
        <v>2.7749999999999999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219</v>
      </c>
      <c r="AU139" s="239" t="s">
        <v>85</v>
      </c>
      <c r="AV139" s="13" t="s">
        <v>85</v>
      </c>
      <c r="AW139" s="13" t="s">
        <v>39</v>
      </c>
      <c r="AX139" s="13" t="s">
        <v>76</v>
      </c>
      <c r="AY139" s="239" t="s">
        <v>211</v>
      </c>
    </row>
    <row r="140" spans="2:65" s="15" customFormat="1" ht="13.5">
      <c r="B140" s="251"/>
      <c r="C140" s="252"/>
      <c r="D140" s="262" t="s">
        <v>219</v>
      </c>
      <c r="E140" s="263" t="s">
        <v>21</v>
      </c>
      <c r="F140" s="264" t="s">
        <v>226</v>
      </c>
      <c r="G140" s="252"/>
      <c r="H140" s="265">
        <v>2.7749999999999999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219</v>
      </c>
      <c r="AU140" s="261" t="s">
        <v>85</v>
      </c>
      <c r="AV140" s="15" t="s">
        <v>100</v>
      </c>
      <c r="AW140" s="15" t="s">
        <v>39</v>
      </c>
      <c r="AX140" s="15" t="s">
        <v>83</v>
      </c>
      <c r="AY140" s="261" t="s">
        <v>211</v>
      </c>
    </row>
    <row r="141" spans="2:65" s="1" customFormat="1" ht="31.5" customHeight="1">
      <c r="B141" s="42"/>
      <c r="C141" s="205" t="s">
        <v>283</v>
      </c>
      <c r="D141" s="205" t="s">
        <v>213</v>
      </c>
      <c r="E141" s="206" t="s">
        <v>2983</v>
      </c>
      <c r="F141" s="207" t="s">
        <v>2984</v>
      </c>
      <c r="G141" s="208" t="s">
        <v>235</v>
      </c>
      <c r="H141" s="209">
        <v>9.25</v>
      </c>
      <c r="I141" s="210"/>
      <c r="J141" s="211">
        <f>ROUND(I141*H141,2)</f>
        <v>0</v>
      </c>
      <c r="K141" s="207" t="s">
        <v>217</v>
      </c>
      <c r="L141" s="62"/>
      <c r="M141" s="212" t="s">
        <v>21</v>
      </c>
      <c r="N141" s="213" t="s">
        <v>47</v>
      </c>
      <c r="O141" s="4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25" t="s">
        <v>100</v>
      </c>
      <c r="AT141" s="25" t="s">
        <v>213</v>
      </c>
      <c r="AU141" s="25" t="s">
        <v>85</v>
      </c>
      <c r="AY141" s="25" t="s">
        <v>211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5" t="s">
        <v>83</v>
      </c>
      <c r="BK141" s="216">
        <f>ROUND(I141*H141,2)</f>
        <v>0</v>
      </c>
      <c r="BL141" s="25" t="s">
        <v>100</v>
      </c>
      <c r="BM141" s="25" t="s">
        <v>3373</v>
      </c>
    </row>
    <row r="142" spans="2:65" s="13" customFormat="1" ht="13.5">
      <c r="B142" s="229"/>
      <c r="C142" s="230"/>
      <c r="D142" s="219" t="s">
        <v>219</v>
      </c>
      <c r="E142" s="231" t="s">
        <v>21</v>
      </c>
      <c r="F142" s="232" t="s">
        <v>3374</v>
      </c>
      <c r="G142" s="230"/>
      <c r="H142" s="233">
        <v>9.25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219</v>
      </c>
      <c r="AU142" s="239" t="s">
        <v>85</v>
      </c>
      <c r="AV142" s="13" t="s">
        <v>85</v>
      </c>
      <c r="AW142" s="13" t="s">
        <v>39</v>
      </c>
      <c r="AX142" s="13" t="s">
        <v>76</v>
      </c>
      <c r="AY142" s="239" t="s">
        <v>211</v>
      </c>
    </row>
    <row r="143" spans="2:65" s="15" customFormat="1" ht="13.5">
      <c r="B143" s="251"/>
      <c r="C143" s="252"/>
      <c r="D143" s="262" t="s">
        <v>219</v>
      </c>
      <c r="E143" s="263" t="s">
        <v>21</v>
      </c>
      <c r="F143" s="264" t="s">
        <v>226</v>
      </c>
      <c r="G143" s="252"/>
      <c r="H143" s="265">
        <v>9.25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AT143" s="261" t="s">
        <v>219</v>
      </c>
      <c r="AU143" s="261" t="s">
        <v>85</v>
      </c>
      <c r="AV143" s="15" t="s">
        <v>100</v>
      </c>
      <c r="AW143" s="15" t="s">
        <v>39</v>
      </c>
      <c r="AX143" s="15" t="s">
        <v>83</v>
      </c>
      <c r="AY143" s="261" t="s">
        <v>211</v>
      </c>
    </row>
    <row r="144" spans="2:65" s="1" customFormat="1" ht="22.5" customHeight="1">
      <c r="B144" s="42"/>
      <c r="C144" s="268" t="s">
        <v>290</v>
      </c>
      <c r="D144" s="268" t="s">
        <v>429</v>
      </c>
      <c r="E144" s="269" t="s">
        <v>2987</v>
      </c>
      <c r="F144" s="270" t="s">
        <v>2988</v>
      </c>
      <c r="G144" s="271" t="s">
        <v>726</v>
      </c>
      <c r="H144" s="272">
        <v>0.13900000000000001</v>
      </c>
      <c r="I144" s="273"/>
      <c r="J144" s="274">
        <f>ROUND(I144*H144,2)</f>
        <v>0</v>
      </c>
      <c r="K144" s="270" t="s">
        <v>217</v>
      </c>
      <c r="L144" s="275"/>
      <c r="M144" s="276" t="s">
        <v>21</v>
      </c>
      <c r="N144" s="277" t="s">
        <v>47</v>
      </c>
      <c r="O144" s="43"/>
      <c r="P144" s="214">
        <f>O144*H144</f>
        <v>0</v>
      </c>
      <c r="Q144" s="214">
        <v>1E-3</v>
      </c>
      <c r="R144" s="214">
        <f>Q144*H144</f>
        <v>1.3900000000000002E-4</v>
      </c>
      <c r="S144" s="214">
        <v>0</v>
      </c>
      <c r="T144" s="215">
        <f>S144*H144</f>
        <v>0</v>
      </c>
      <c r="AR144" s="25" t="s">
        <v>261</v>
      </c>
      <c r="AT144" s="25" t="s">
        <v>429</v>
      </c>
      <c r="AU144" s="25" t="s">
        <v>85</v>
      </c>
      <c r="AY144" s="25" t="s">
        <v>211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5" t="s">
        <v>83</v>
      </c>
      <c r="BK144" s="216">
        <f>ROUND(I144*H144,2)</f>
        <v>0</v>
      </c>
      <c r="BL144" s="25" t="s">
        <v>100</v>
      </c>
      <c r="BM144" s="25" t="s">
        <v>3375</v>
      </c>
    </row>
    <row r="145" spans="2:65" s="13" customFormat="1" ht="13.5">
      <c r="B145" s="229"/>
      <c r="C145" s="230"/>
      <c r="D145" s="219" t="s">
        <v>219</v>
      </c>
      <c r="E145" s="230"/>
      <c r="F145" s="232" t="s">
        <v>3376</v>
      </c>
      <c r="G145" s="230"/>
      <c r="H145" s="233">
        <v>0.13900000000000001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219</v>
      </c>
      <c r="AU145" s="239" t="s">
        <v>85</v>
      </c>
      <c r="AV145" s="13" t="s">
        <v>85</v>
      </c>
      <c r="AW145" s="13" t="s">
        <v>6</v>
      </c>
      <c r="AX145" s="13" t="s">
        <v>83</v>
      </c>
      <c r="AY145" s="239" t="s">
        <v>211</v>
      </c>
    </row>
    <row r="146" spans="2:65" s="11" customFormat="1" ht="29.85" customHeight="1">
      <c r="B146" s="188"/>
      <c r="C146" s="189"/>
      <c r="D146" s="202" t="s">
        <v>75</v>
      </c>
      <c r="E146" s="203" t="s">
        <v>85</v>
      </c>
      <c r="F146" s="203" t="s">
        <v>227</v>
      </c>
      <c r="G146" s="189"/>
      <c r="H146" s="189"/>
      <c r="I146" s="192"/>
      <c r="J146" s="204">
        <f>BK146</f>
        <v>0</v>
      </c>
      <c r="K146" s="189"/>
      <c r="L146" s="194"/>
      <c r="M146" s="195"/>
      <c r="N146" s="196"/>
      <c r="O146" s="196"/>
      <c r="P146" s="197">
        <f>SUM(P147:P155)</f>
        <v>0</v>
      </c>
      <c r="Q146" s="196"/>
      <c r="R146" s="197">
        <f>SUM(R147:R155)</f>
        <v>0.91833037999999989</v>
      </c>
      <c r="S146" s="196"/>
      <c r="T146" s="198">
        <f>SUM(T147:T155)</f>
        <v>0</v>
      </c>
      <c r="AR146" s="199" t="s">
        <v>83</v>
      </c>
      <c r="AT146" s="200" t="s">
        <v>75</v>
      </c>
      <c r="AU146" s="200" t="s">
        <v>83</v>
      </c>
      <c r="AY146" s="199" t="s">
        <v>211</v>
      </c>
      <c r="BK146" s="201">
        <f>SUM(BK147:BK155)</f>
        <v>0</v>
      </c>
    </row>
    <row r="147" spans="2:65" s="1" customFormat="1" ht="31.5" customHeight="1">
      <c r="B147" s="42"/>
      <c r="C147" s="205" t="s">
        <v>296</v>
      </c>
      <c r="D147" s="205" t="s">
        <v>213</v>
      </c>
      <c r="E147" s="206" t="s">
        <v>973</v>
      </c>
      <c r="F147" s="207" t="s">
        <v>974</v>
      </c>
      <c r="G147" s="208" t="s">
        <v>235</v>
      </c>
      <c r="H147" s="209">
        <v>21.03</v>
      </c>
      <c r="I147" s="210"/>
      <c r="J147" s="211">
        <f>ROUND(I147*H147,2)</f>
        <v>0</v>
      </c>
      <c r="K147" s="207" t="s">
        <v>217</v>
      </c>
      <c r="L147" s="62"/>
      <c r="M147" s="212" t="s">
        <v>21</v>
      </c>
      <c r="N147" s="213" t="s">
        <v>47</v>
      </c>
      <c r="O147" s="4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25" t="s">
        <v>100</v>
      </c>
      <c r="AT147" s="25" t="s">
        <v>213</v>
      </c>
      <c r="AU147" s="25" t="s">
        <v>85</v>
      </c>
      <c r="AY147" s="25" t="s">
        <v>211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5" t="s">
        <v>83</v>
      </c>
      <c r="BK147" s="216">
        <f>ROUND(I147*H147,2)</f>
        <v>0</v>
      </c>
      <c r="BL147" s="25" t="s">
        <v>100</v>
      </c>
      <c r="BM147" s="25" t="s">
        <v>3377</v>
      </c>
    </row>
    <row r="148" spans="2:65" s="13" customFormat="1" ht="13.5">
      <c r="B148" s="229"/>
      <c r="C148" s="230"/>
      <c r="D148" s="219" t="s">
        <v>219</v>
      </c>
      <c r="E148" s="231" t="s">
        <v>21</v>
      </c>
      <c r="F148" s="232" t="s">
        <v>3378</v>
      </c>
      <c r="G148" s="230"/>
      <c r="H148" s="233">
        <v>4.07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219</v>
      </c>
      <c r="AU148" s="239" t="s">
        <v>85</v>
      </c>
      <c r="AV148" s="13" t="s">
        <v>85</v>
      </c>
      <c r="AW148" s="13" t="s">
        <v>39</v>
      </c>
      <c r="AX148" s="13" t="s">
        <v>76</v>
      </c>
      <c r="AY148" s="239" t="s">
        <v>211</v>
      </c>
    </row>
    <row r="149" spans="2:65" s="13" customFormat="1" ht="13.5">
      <c r="B149" s="229"/>
      <c r="C149" s="230"/>
      <c r="D149" s="219" t="s">
        <v>219</v>
      </c>
      <c r="E149" s="231" t="s">
        <v>21</v>
      </c>
      <c r="F149" s="232" t="s">
        <v>3379</v>
      </c>
      <c r="G149" s="230"/>
      <c r="H149" s="233">
        <v>13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219</v>
      </c>
      <c r="AU149" s="239" t="s">
        <v>85</v>
      </c>
      <c r="AV149" s="13" t="s">
        <v>85</v>
      </c>
      <c r="AW149" s="13" t="s">
        <v>39</v>
      </c>
      <c r="AX149" s="13" t="s">
        <v>76</v>
      </c>
      <c r="AY149" s="239" t="s">
        <v>211</v>
      </c>
    </row>
    <row r="150" spans="2:65" s="13" customFormat="1" ht="13.5">
      <c r="B150" s="229"/>
      <c r="C150" s="230"/>
      <c r="D150" s="219" t="s">
        <v>219</v>
      </c>
      <c r="E150" s="231" t="s">
        <v>21</v>
      </c>
      <c r="F150" s="232" t="s">
        <v>3380</v>
      </c>
      <c r="G150" s="230"/>
      <c r="H150" s="233">
        <v>3.96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219</v>
      </c>
      <c r="AU150" s="239" t="s">
        <v>85</v>
      </c>
      <c r="AV150" s="13" t="s">
        <v>85</v>
      </c>
      <c r="AW150" s="13" t="s">
        <v>39</v>
      </c>
      <c r="AX150" s="13" t="s">
        <v>76</v>
      </c>
      <c r="AY150" s="239" t="s">
        <v>211</v>
      </c>
    </row>
    <row r="151" spans="2:65" s="15" customFormat="1" ht="13.5">
      <c r="B151" s="251"/>
      <c r="C151" s="252"/>
      <c r="D151" s="262" t="s">
        <v>219</v>
      </c>
      <c r="E151" s="263" t="s">
        <v>21</v>
      </c>
      <c r="F151" s="264" t="s">
        <v>226</v>
      </c>
      <c r="G151" s="252"/>
      <c r="H151" s="265">
        <v>21.03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AT151" s="261" t="s">
        <v>219</v>
      </c>
      <c r="AU151" s="261" t="s">
        <v>85</v>
      </c>
      <c r="AV151" s="15" t="s">
        <v>100</v>
      </c>
      <c r="AW151" s="15" t="s">
        <v>39</v>
      </c>
      <c r="AX151" s="15" t="s">
        <v>83</v>
      </c>
      <c r="AY151" s="261" t="s">
        <v>211</v>
      </c>
    </row>
    <row r="152" spans="2:65" s="1" customFormat="1" ht="22.5" customHeight="1">
      <c r="B152" s="42"/>
      <c r="C152" s="205" t="s">
        <v>300</v>
      </c>
      <c r="D152" s="205" t="s">
        <v>213</v>
      </c>
      <c r="E152" s="206" t="s">
        <v>3381</v>
      </c>
      <c r="F152" s="207" t="s">
        <v>3382</v>
      </c>
      <c r="G152" s="208" t="s">
        <v>216</v>
      </c>
      <c r="H152" s="209">
        <v>0.40699999999999997</v>
      </c>
      <c r="I152" s="210"/>
      <c r="J152" s="211">
        <f>ROUND(I152*H152,2)</f>
        <v>0</v>
      </c>
      <c r="K152" s="207" t="s">
        <v>217</v>
      </c>
      <c r="L152" s="62"/>
      <c r="M152" s="212" t="s">
        <v>21</v>
      </c>
      <c r="N152" s="213" t="s">
        <v>47</v>
      </c>
      <c r="O152" s="43"/>
      <c r="P152" s="214">
        <f>O152*H152</f>
        <v>0</v>
      </c>
      <c r="Q152" s="214">
        <v>2.2563399999999998</v>
      </c>
      <c r="R152" s="214">
        <f>Q152*H152</f>
        <v>0.91833037999999989</v>
      </c>
      <c r="S152" s="214">
        <v>0</v>
      </c>
      <c r="T152" s="215">
        <f>S152*H152</f>
        <v>0</v>
      </c>
      <c r="AR152" s="25" t="s">
        <v>100</v>
      </c>
      <c r="AT152" s="25" t="s">
        <v>213</v>
      </c>
      <c r="AU152" s="25" t="s">
        <v>85</v>
      </c>
      <c r="AY152" s="25" t="s">
        <v>211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25" t="s">
        <v>83</v>
      </c>
      <c r="BK152" s="216">
        <f>ROUND(I152*H152,2)</f>
        <v>0</v>
      </c>
      <c r="BL152" s="25" t="s">
        <v>100</v>
      </c>
      <c r="BM152" s="25" t="s">
        <v>3383</v>
      </c>
    </row>
    <row r="153" spans="2:65" s="12" customFormat="1" ht="13.5">
      <c r="B153" s="217"/>
      <c r="C153" s="218"/>
      <c r="D153" s="219" t="s">
        <v>219</v>
      </c>
      <c r="E153" s="220" t="s">
        <v>21</v>
      </c>
      <c r="F153" s="221" t="s">
        <v>3384</v>
      </c>
      <c r="G153" s="218"/>
      <c r="H153" s="222" t="s">
        <v>21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219</v>
      </c>
      <c r="AU153" s="228" t="s">
        <v>85</v>
      </c>
      <c r="AV153" s="12" t="s">
        <v>83</v>
      </c>
      <c r="AW153" s="12" t="s">
        <v>39</v>
      </c>
      <c r="AX153" s="12" t="s">
        <v>76</v>
      </c>
      <c r="AY153" s="228" t="s">
        <v>211</v>
      </c>
    </row>
    <row r="154" spans="2:65" s="13" customFormat="1" ht="13.5">
      <c r="B154" s="229"/>
      <c r="C154" s="230"/>
      <c r="D154" s="219" t="s">
        <v>219</v>
      </c>
      <c r="E154" s="231" t="s">
        <v>21</v>
      </c>
      <c r="F154" s="232" t="s">
        <v>3385</v>
      </c>
      <c r="G154" s="230"/>
      <c r="H154" s="233">
        <v>0.40699999999999997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219</v>
      </c>
      <c r="AU154" s="239" t="s">
        <v>85</v>
      </c>
      <c r="AV154" s="13" t="s">
        <v>85</v>
      </c>
      <c r="AW154" s="13" t="s">
        <v>39</v>
      </c>
      <c r="AX154" s="13" t="s">
        <v>76</v>
      </c>
      <c r="AY154" s="239" t="s">
        <v>211</v>
      </c>
    </row>
    <row r="155" spans="2:65" s="15" customFormat="1" ht="13.5">
      <c r="B155" s="251"/>
      <c r="C155" s="252"/>
      <c r="D155" s="219" t="s">
        <v>219</v>
      </c>
      <c r="E155" s="253" t="s">
        <v>21</v>
      </c>
      <c r="F155" s="254" t="s">
        <v>226</v>
      </c>
      <c r="G155" s="252"/>
      <c r="H155" s="255">
        <v>0.40699999999999997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AT155" s="261" t="s">
        <v>219</v>
      </c>
      <c r="AU155" s="261" t="s">
        <v>85</v>
      </c>
      <c r="AV155" s="15" t="s">
        <v>100</v>
      </c>
      <c r="AW155" s="15" t="s">
        <v>39</v>
      </c>
      <c r="AX155" s="15" t="s">
        <v>83</v>
      </c>
      <c r="AY155" s="261" t="s">
        <v>211</v>
      </c>
    </row>
    <row r="156" spans="2:65" s="11" customFormat="1" ht="29.85" customHeight="1">
      <c r="B156" s="188"/>
      <c r="C156" s="189"/>
      <c r="D156" s="202" t="s">
        <v>75</v>
      </c>
      <c r="E156" s="203" t="s">
        <v>93</v>
      </c>
      <c r="F156" s="203" t="s">
        <v>979</v>
      </c>
      <c r="G156" s="189"/>
      <c r="H156" s="189"/>
      <c r="I156" s="192"/>
      <c r="J156" s="204">
        <f>BK156</f>
        <v>0</v>
      </c>
      <c r="K156" s="189"/>
      <c r="L156" s="194"/>
      <c r="M156" s="195"/>
      <c r="N156" s="196"/>
      <c r="O156" s="196"/>
      <c r="P156" s="197">
        <f>SUM(P157:P209)</f>
        <v>0</v>
      </c>
      <c r="Q156" s="196"/>
      <c r="R156" s="197">
        <f>SUM(R157:R209)</f>
        <v>6.4337438699999998</v>
      </c>
      <c r="S156" s="196"/>
      <c r="T156" s="198">
        <f>SUM(T157:T209)</f>
        <v>0</v>
      </c>
      <c r="AR156" s="199" t="s">
        <v>83</v>
      </c>
      <c r="AT156" s="200" t="s">
        <v>75</v>
      </c>
      <c r="AU156" s="200" t="s">
        <v>83</v>
      </c>
      <c r="AY156" s="199" t="s">
        <v>211</v>
      </c>
      <c r="BK156" s="201">
        <f>SUM(BK157:BK209)</f>
        <v>0</v>
      </c>
    </row>
    <row r="157" spans="2:65" s="1" customFormat="1" ht="31.5" customHeight="1">
      <c r="B157" s="42"/>
      <c r="C157" s="205" t="s">
        <v>10</v>
      </c>
      <c r="D157" s="205" t="s">
        <v>213</v>
      </c>
      <c r="E157" s="206" t="s">
        <v>3386</v>
      </c>
      <c r="F157" s="207" t="s">
        <v>3387</v>
      </c>
      <c r="G157" s="208" t="s">
        <v>235</v>
      </c>
      <c r="H157" s="209">
        <v>3.48</v>
      </c>
      <c r="I157" s="210"/>
      <c r="J157" s="211">
        <f>ROUND(I157*H157,2)</f>
        <v>0</v>
      </c>
      <c r="K157" s="207" t="s">
        <v>217</v>
      </c>
      <c r="L157" s="62"/>
      <c r="M157" s="212" t="s">
        <v>21</v>
      </c>
      <c r="N157" s="213" t="s">
        <v>47</v>
      </c>
      <c r="O157" s="43"/>
      <c r="P157" s="214">
        <f>O157*H157</f>
        <v>0</v>
      </c>
      <c r="Q157" s="214">
        <v>0.42831999999999998</v>
      </c>
      <c r="R157" s="214">
        <f>Q157*H157</f>
        <v>1.4905535999999999</v>
      </c>
      <c r="S157" s="214">
        <v>0</v>
      </c>
      <c r="T157" s="215">
        <f>S157*H157</f>
        <v>0</v>
      </c>
      <c r="AR157" s="25" t="s">
        <v>100</v>
      </c>
      <c r="AT157" s="25" t="s">
        <v>213</v>
      </c>
      <c r="AU157" s="25" t="s">
        <v>85</v>
      </c>
      <c r="AY157" s="25" t="s">
        <v>211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25" t="s">
        <v>83</v>
      </c>
      <c r="BK157" s="216">
        <f>ROUND(I157*H157,2)</f>
        <v>0</v>
      </c>
      <c r="BL157" s="25" t="s">
        <v>100</v>
      </c>
      <c r="BM157" s="25" t="s">
        <v>3388</v>
      </c>
    </row>
    <row r="158" spans="2:65" s="12" customFormat="1" ht="13.5">
      <c r="B158" s="217"/>
      <c r="C158" s="218"/>
      <c r="D158" s="219" t="s">
        <v>219</v>
      </c>
      <c r="E158" s="220" t="s">
        <v>21</v>
      </c>
      <c r="F158" s="221" t="s">
        <v>3389</v>
      </c>
      <c r="G158" s="218"/>
      <c r="H158" s="222" t="s">
        <v>21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219</v>
      </c>
      <c r="AU158" s="228" t="s">
        <v>85</v>
      </c>
      <c r="AV158" s="12" t="s">
        <v>83</v>
      </c>
      <c r="AW158" s="12" t="s">
        <v>39</v>
      </c>
      <c r="AX158" s="12" t="s">
        <v>76</v>
      </c>
      <c r="AY158" s="228" t="s">
        <v>211</v>
      </c>
    </row>
    <row r="159" spans="2:65" s="13" customFormat="1" ht="13.5">
      <c r="B159" s="229"/>
      <c r="C159" s="230"/>
      <c r="D159" s="219" t="s">
        <v>219</v>
      </c>
      <c r="E159" s="231" t="s">
        <v>21</v>
      </c>
      <c r="F159" s="232" t="s">
        <v>3390</v>
      </c>
      <c r="G159" s="230"/>
      <c r="H159" s="233">
        <v>3.48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219</v>
      </c>
      <c r="AU159" s="239" t="s">
        <v>85</v>
      </c>
      <c r="AV159" s="13" t="s">
        <v>85</v>
      </c>
      <c r="AW159" s="13" t="s">
        <v>39</v>
      </c>
      <c r="AX159" s="13" t="s">
        <v>76</v>
      </c>
      <c r="AY159" s="239" t="s">
        <v>211</v>
      </c>
    </row>
    <row r="160" spans="2:65" s="15" customFormat="1" ht="13.5">
      <c r="B160" s="251"/>
      <c r="C160" s="252"/>
      <c r="D160" s="262" t="s">
        <v>219</v>
      </c>
      <c r="E160" s="263" t="s">
        <v>21</v>
      </c>
      <c r="F160" s="264" t="s">
        <v>226</v>
      </c>
      <c r="G160" s="252"/>
      <c r="H160" s="265">
        <v>3.48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AT160" s="261" t="s">
        <v>219</v>
      </c>
      <c r="AU160" s="261" t="s">
        <v>85</v>
      </c>
      <c r="AV160" s="15" t="s">
        <v>100</v>
      </c>
      <c r="AW160" s="15" t="s">
        <v>39</v>
      </c>
      <c r="AX160" s="15" t="s">
        <v>83</v>
      </c>
      <c r="AY160" s="261" t="s">
        <v>211</v>
      </c>
    </row>
    <row r="161" spans="2:65" s="1" customFormat="1" ht="31.5" customHeight="1">
      <c r="B161" s="42"/>
      <c r="C161" s="205" t="s">
        <v>309</v>
      </c>
      <c r="D161" s="205" t="s">
        <v>213</v>
      </c>
      <c r="E161" s="206" t="s">
        <v>3391</v>
      </c>
      <c r="F161" s="207" t="s">
        <v>3392</v>
      </c>
      <c r="G161" s="208" t="s">
        <v>235</v>
      </c>
      <c r="H161" s="209">
        <v>8.6039999999999992</v>
      </c>
      <c r="I161" s="210"/>
      <c r="J161" s="211">
        <f>ROUND(I161*H161,2)</f>
        <v>0</v>
      </c>
      <c r="K161" s="207" t="s">
        <v>217</v>
      </c>
      <c r="L161" s="62"/>
      <c r="M161" s="212" t="s">
        <v>21</v>
      </c>
      <c r="N161" s="213" t="s">
        <v>47</v>
      </c>
      <c r="O161" s="43"/>
      <c r="P161" s="214">
        <f>O161*H161</f>
        <v>0</v>
      </c>
      <c r="Q161" s="214">
        <v>0.43939</v>
      </c>
      <c r="R161" s="214">
        <f>Q161*H161</f>
        <v>3.7805115599999999</v>
      </c>
      <c r="S161" s="214">
        <v>0</v>
      </c>
      <c r="T161" s="215">
        <f>S161*H161</f>
        <v>0</v>
      </c>
      <c r="AR161" s="25" t="s">
        <v>100</v>
      </c>
      <c r="AT161" s="25" t="s">
        <v>213</v>
      </c>
      <c r="AU161" s="25" t="s">
        <v>85</v>
      </c>
      <c r="AY161" s="25" t="s">
        <v>211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25" t="s">
        <v>83</v>
      </c>
      <c r="BK161" s="216">
        <f>ROUND(I161*H161,2)</f>
        <v>0</v>
      </c>
      <c r="BL161" s="25" t="s">
        <v>100</v>
      </c>
      <c r="BM161" s="25" t="s">
        <v>3393</v>
      </c>
    </row>
    <row r="162" spans="2:65" s="12" customFormat="1" ht="13.5">
      <c r="B162" s="217"/>
      <c r="C162" s="218"/>
      <c r="D162" s="219" t="s">
        <v>219</v>
      </c>
      <c r="E162" s="220" t="s">
        <v>21</v>
      </c>
      <c r="F162" s="221" t="s">
        <v>3389</v>
      </c>
      <c r="G162" s="218"/>
      <c r="H162" s="222" t="s">
        <v>21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219</v>
      </c>
      <c r="AU162" s="228" t="s">
        <v>85</v>
      </c>
      <c r="AV162" s="12" t="s">
        <v>83</v>
      </c>
      <c r="AW162" s="12" t="s">
        <v>39</v>
      </c>
      <c r="AX162" s="12" t="s">
        <v>76</v>
      </c>
      <c r="AY162" s="228" t="s">
        <v>211</v>
      </c>
    </row>
    <row r="163" spans="2:65" s="13" customFormat="1" ht="13.5">
      <c r="B163" s="229"/>
      <c r="C163" s="230"/>
      <c r="D163" s="219" t="s">
        <v>219</v>
      </c>
      <c r="E163" s="231" t="s">
        <v>21</v>
      </c>
      <c r="F163" s="232" t="s">
        <v>3394</v>
      </c>
      <c r="G163" s="230"/>
      <c r="H163" s="233">
        <v>8.6039999999999992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219</v>
      </c>
      <c r="AU163" s="239" t="s">
        <v>85</v>
      </c>
      <c r="AV163" s="13" t="s">
        <v>85</v>
      </c>
      <c r="AW163" s="13" t="s">
        <v>39</v>
      </c>
      <c r="AX163" s="13" t="s">
        <v>76</v>
      </c>
      <c r="AY163" s="239" t="s">
        <v>211</v>
      </c>
    </row>
    <row r="164" spans="2:65" s="15" customFormat="1" ht="13.5">
      <c r="B164" s="251"/>
      <c r="C164" s="252"/>
      <c r="D164" s="262" t="s">
        <v>219</v>
      </c>
      <c r="E164" s="263" t="s">
        <v>21</v>
      </c>
      <c r="F164" s="264" t="s">
        <v>226</v>
      </c>
      <c r="G164" s="252"/>
      <c r="H164" s="265">
        <v>8.6039999999999992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AT164" s="261" t="s">
        <v>219</v>
      </c>
      <c r="AU164" s="261" t="s">
        <v>85</v>
      </c>
      <c r="AV164" s="15" t="s">
        <v>100</v>
      </c>
      <c r="AW164" s="15" t="s">
        <v>39</v>
      </c>
      <c r="AX164" s="15" t="s">
        <v>83</v>
      </c>
      <c r="AY164" s="261" t="s">
        <v>211</v>
      </c>
    </row>
    <row r="165" spans="2:65" s="1" customFormat="1" ht="31.5" customHeight="1">
      <c r="B165" s="42"/>
      <c r="C165" s="205" t="s">
        <v>316</v>
      </c>
      <c r="D165" s="205" t="s">
        <v>213</v>
      </c>
      <c r="E165" s="206" t="s">
        <v>3395</v>
      </c>
      <c r="F165" s="207" t="s">
        <v>3396</v>
      </c>
      <c r="G165" s="208" t="s">
        <v>245</v>
      </c>
      <c r="H165" s="209">
        <v>0.191</v>
      </c>
      <c r="I165" s="210"/>
      <c r="J165" s="211">
        <f>ROUND(I165*H165,2)</f>
        <v>0</v>
      </c>
      <c r="K165" s="207" t="s">
        <v>217</v>
      </c>
      <c r="L165" s="62"/>
      <c r="M165" s="212" t="s">
        <v>21</v>
      </c>
      <c r="N165" s="213" t="s">
        <v>47</v>
      </c>
      <c r="O165" s="43"/>
      <c r="P165" s="214">
        <f>O165*H165</f>
        <v>0</v>
      </c>
      <c r="Q165" s="214">
        <v>1.04881</v>
      </c>
      <c r="R165" s="214">
        <f>Q165*H165</f>
        <v>0.20032271000000001</v>
      </c>
      <c r="S165" s="214">
        <v>0</v>
      </c>
      <c r="T165" s="215">
        <f>S165*H165</f>
        <v>0</v>
      </c>
      <c r="AR165" s="25" t="s">
        <v>100</v>
      </c>
      <c r="AT165" s="25" t="s">
        <v>213</v>
      </c>
      <c r="AU165" s="25" t="s">
        <v>85</v>
      </c>
      <c r="AY165" s="25" t="s">
        <v>211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5" t="s">
        <v>83</v>
      </c>
      <c r="BK165" s="216">
        <f>ROUND(I165*H165,2)</f>
        <v>0</v>
      </c>
      <c r="BL165" s="25" t="s">
        <v>100</v>
      </c>
      <c r="BM165" s="25" t="s">
        <v>3397</v>
      </c>
    </row>
    <row r="166" spans="2:65" s="12" customFormat="1" ht="13.5">
      <c r="B166" s="217"/>
      <c r="C166" s="218"/>
      <c r="D166" s="219" t="s">
        <v>219</v>
      </c>
      <c r="E166" s="220" t="s">
        <v>21</v>
      </c>
      <c r="F166" s="221" t="s">
        <v>3398</v>
      </c>
      <c r="G166" s="218"/>
      <c r="H166" s="222" t="s">
        <v>21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219</v>
      </c>
      <c r="AU166" s="228" t="s">
        <v>85</v>
      </c>
      <c r="AV166" s="12" t="s">
        <v>83</v>
      </c>
      <c r="AW166" s="12" t="s">
        <v>39</v>
      </c>
      <c r="AX166" s="12" t="s">
        <v>76</v>
      </c>
      <c r="AY166" s="228" t="s">
        <v>211</v>
      </c>
    </row>
    <row r="167" spans="2:65" s="13" customFormat="1" ht="13.5">
      <c r="B167" s="229"/>
      <c r="C167" s="230"/>
      <c r="D167" s="219" t="s">
        <v>219</v>
      </c>
      <c r="E167" s="231" t="s">
        <v>21</v>
      </c>
      <c r="F167" s="232" t="s">
        <v>3399</v>
      </c>
      <c r="G167" s="230"/>
      <c r="H167" s="233">
        <v>0.13500000000000001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219</v>
      </c>
      <c r="AU167" s="239" t="s">
        <v>85</v>
      </c>
      <c r="AV167" s="13" t="s">
        <v>85</v>
      </c>
      <c r="AW167" s="13" t="s">
        <v>39</v>
      </c>
      <c r="AX167" s="13" t="s">
        <v>76</v>
      </c>
      <c r="AY167" s="239" t="s">
        <v>211</v>
      </c>
    </row>
    <row r="168" spans="2:65" s="13" customFormat="1" ht="13.5">
      <c r="B168" s="229"/>
      <c r="C168" s="230"/>
      <c r="D168" s="219" t="s">
        <v>219</v>
      </c>
      <c r="E168" s="231" t="s">
        <v>21</v>
      </c>
      <c r="F168" s="232" t="s">
        <v>3400</v>
      </c>
      <c r="G168" s="230"/>
      <c r="H168" s="233">
        <v>5.6000000000000001E-2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219</v>
      </c>
      <c r="AU168" s="239" t="s">
        <v>85</v>
      </c>
      <c r="AV168" s="13" t="s">
        <v>85</v>
      </c>
      <c r="AW168" s="13" t="s">
        <v>39</v>
      </c>
      <c r="AX168" s="13" t="s">
        <v>76</v>
      </c>
      <c r="AY168" s="239" t="s">
        <v>211</v>
      </c>
    </row>
    <row r="169" spans="2:65" s="15" customFormat="1" ht="13.5">
      <c r="B169" s="251"/>
      <c r="C169" s="252"/>
      <c r="D169" s="262" t="s">
        <v>219</v>
      </c>
      <c r="E169" s="263" t="s">
        <v>21</v>
      </c>
      <c r="F169" s="264" t="s">
        <v>226</v>
      </c>
      <c r="G169" s="252"/>
      <c r="H169" s="265">
        <v>0.191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AT169" s="261" t="s">
        <v>219</v>
      </c>
      <c r="AU169" s="261" t="s">
        <v>85</v>
      </c>
      <c r="AV169" s="15" t="s">
        <v>100</v>
      </c>
      <c r="AW169" s="15" t="s">
        <v>39</v>
      </c>
      <c r="AX169" s="15" t="s">
        <v>83</v>
      </c>
      <c r="AY169" s="261" t="s">
        <v>211</v>
      </c>
    </row>
    <row r="170" spans="2:65" s="1" customFormat="1" ht="31.5" customHeight="1">
      <c r="B170" s="42"/>
      <c r="C170" s="205" t="s">
        <v>324</v>
      </c>
      <c r="D170" s="205" t="s">
        <v>213</v>
      </c>
      <c r="E170" s="206" t="s">
        <v>3401</v>
      </c>
      <c r="F170" s="207" t="s">
        <v>3402</v>
      </c>
      <c r="G170" s="208" t="s">
        <v>275</v>
      </c>
      <c r="H170" s="209">
        <v>6</v>
      </c>
      <c r="I170" s="210"/>
      <c r="J170" s="211">
        <f>ROUND(I170*H170,2)</f>
        <v>0</v>
      </c>
      <c r="K170" s="207" t="s">
        <v>21</v>
      </c>
      <c r="L170" s="62"/>
      <c r="M170" s="212" t="s">
        <v>21</v>
      </c>
      <c r="N170" s="213" t="s">
        <v>47</v>
      </c>
      <c r="O170" s="43"/>
      <c r="P170" s="214">
        <f>O170*H170</f>
        <v>0</v>
      </c>
      <c r="Q170" s="214">
        <v>4.6800000000000001E-3</v>
      </c>
      <c r="R170" s="214">
        <f>Q170*H170</f>
        <v>2.8080000000000001E-2</v>
      </c>
      <c r="S170" s="214">
        <v>0</v>
      </c>
      <c r="T170" s="215">
        <f>S170*H170</f>
        <v>0</v>
      </c>
      <c r="AR170" s="25" t="s">
        <v>100</v>
      </c>
      <c r="AT170" s="25" t="s">
        <v>213</v>
      </c>
      <c r="AU170" s="25" t="s">
        <v>85</v>
      </c>
      <c r="AY170" s="25" t="s">
        <v>211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25" t="s">
        <v>83</v>
      </c>
      <c r="BK170" s="216">
        <f>ROUND(I170*H170,2)</f>
        <v>0</v>
      </c>
      <c r="BL170" s="25" t="s">
        <v>100</v>
      </c>
      <c r="BM170" s="25" t="s">
        <v>3403</v>
      </c>
    </row>
    <row r="171" spans="2:65" s="12" customFormat="1" ht="13.5">
      <c r="B171" s="217"/>
      <c r="C171" s="218"/>
      <c r="D171" s="219" t="s">
        <v>219</v>
      </c>
      <c r="E171" s="220" t="s">
        <v>21</v>
      </c>
      <c r="F171" s="221" t="s">
        <v>3404</v>
      </c>
      <c r="G171" s="218"/>
      <c r="H171" s="222" t="s">
        <v>21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219</v>
      </c>
      <c r="AU171" s="228" t="s">
        <v>85</v>
      </c>
      <c r="AV171" s="12" t="s">
        <v>83</v>
      </c>
      <c r="AW171" s="12" t="s">
        <v>39</v>
      </c>
      <c r="AX171" s="12" t="s">
        <v>76</v>
      </c>
      <c r="AY171" s="228" t="s">
        <v>211</v>
      </c>
    </row>
    <row r="172" spans="2:65" s="13" customFormat="1" ht="13.5">
      <c r="B172" s="229"/>
      <c r="C172" s="230"/>
      <c r="D172" s="219" t="s">
        <v>219</v>
      </c>
      <c r="E172" s="231" t="s">
        <v>21</v>
      </c>
      <c r="F172" s="232" t="s">
        <v>3405</v>
      </c>
      <c r="G172" s="230"/>
      <c r="H172" s="233">
        <v>6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219</v>
      </c>
      <c r="AU172" s="239" t="s">
        <v>85</v>
      </c>
      <c r="AV172" s="13" t="s">
        <v>85</v>
      </c>
      <c r="AW172" s="13" t="s">
        <v>39</v>
      </c>
      <c r="AX172" s="13" t="s">
        <v>76</v>
      </c>
      <c r="AY172" s="239" t="s">
        <v>211</v>
      </c>
    </row>
    <row r="173" spans="2:65" s="15" customFormat="1" ht="13.5">
      <c r="B173" s="251"/>
      <c r="C173" s="252"/>
      <c r="D173" s="262" t="s">
        <v>219</v>
      </c>
      <c r="E173" s="263" t="s">
        <v>21</v>
      </c>
      <c r="F173" s="264" t="s">
        <v>226</v>
      </c>
      <c r="G173" s="252"/>
      <c r="H173" s="265">
        <v>6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AT173" s="261" t="s">
        <v>219</v>
      </c>
      <c r="AU173" s="261" t="s">
        <v>85</v>
      </c>
      <c r="AV173" s="15" t="s">
        <v>100</v>
      </c>
      <c r="AW173" s="15" t="s">
        <v>39</v>
      </c>
      <c r="AX173" s="15" t="s">
        <v>83</v>
      </c>
      <c r="AY173" s="261" t="s">
        <v>211</v>
      </c>
    </row>
    <row r="174" spans="2:65" s="1" customFormat="1" ht="22.5" customHeight="1">
      <c r="B174" s="42"/>
      <c r="C174" s="268" t="s">
        <v>329</v>
      </c>
      <c r="D174" s="268" t="s">
        <v>429</v>
      </c>
      <c r="E174" s="269" t="s">
        <v>3406</v>
      </c>
      <c r="F174" s="270" t="s">
        <v>3407</v>
      </c>
      <c r="G174" s="271" t="s">
        <v>275</v>
      </c>
      <c r="H174" s="272">
        <v>6</v>
      </c>
      <c r="I174" s="273"/>
      <c r="J174" s="274">
        <f>ROUND(I174*H174,2)</f>
        <v>0</v>
      </c>
      <c r="K174" s="270" t="s">
        <v>21</v>
      </c>
      <c r="L174" s="275"/>
      <c r="M174" s="276" t="s">
        <v>21</v>
      </c>
      <c r="N174" s="277" t="s">
        <v>47</v>
      </c>
      <c r="O174" s="43"/>
      <c r="P174" s="214">
        <f>O174*H174</f>
        <v>0</v>
      </c>
      <c r="Q174" s="214">
        <v>2E-3</v>
      </c>
      <c r="R174" s="214">
        <f>Q174*H174</f>
        <v>1.2E-2</v>
      </c>
      <c r="S174" s="214">
        <v>0</v>
      </c>
      <c r="T174" s="215">
        <f>S174*H174</f>
        <v>0</v>
      </c>
      <c r="AR174" s="25" t="s">
        <v>261</v>
      </c>
      <c r="AT174" s="25" t="s">
        <v>429</v>
      </c>
      <c r="AU174" s="25" t="s">
        <v>85</v>
      </c>
      <c r="AY174" s="25" t="s">
        <v>211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25" t="s">
        <v>83</v>
      </c>
      <c r="BK174" s="216">
        <f>ROUND(I174*H174,2)</f>
        <v>0</v>
      </c>
      <c r="BL174" s="25" t="s">
        <v>100</v>
      </c>
      <c r="BM174" s="25" t="s">
        <v>3408</v>
      </c>
    </row>
    <row r="175" spans="2:65" s="1" customFormat="1" ht="27">
      <c r="B175" s="42"/>
      <c r="C175" s="64"/>
      <c r="D175" s="219" t="s">
        <v>433</v>
      </c>
      <c r="E175" s="64"/>
      <c r="F175" s="278" t="s">
        <v>3409</v>
      </c>
      <c r="G175" s="64"/>
      <c r="H175" s="64"/>
      <c r="I175" s="173"/>
      <c r="J175" s="64"/>
      <c r="K175" s="64"/>
      <c r="L175" s="62"/>
      <c r="M175" s="279"/>
      <c r="N175" s="43"/>
      <c r="O175" s="43"/>
      <c r="P175" s="43"/>
      <c r="Q175" s="43"/>
      <c r="R175" s="43"/>
      <c r="S175" s="43"/>
      <c r="T175" s="79"/>
      <c r="AT175" s="25" t="s">
        <v>433</v>
      </c>
      <c r="AU175" s="25" t="s">
        <v>85</v>
      </c>
    </row>
    <row r="176" spans="2:65" s="12" customFormat="1" ht="13.5">
      <c r="B176" s="217"/>
      <c r="C176" s="218"/>
      <c r="D176" s="219" t="s">
        <v>219</v>
      </c>
      <c r="E176" s="220" t="s">
        <v>21</v>
      </c>
      <c r="F176" s="221" t="s">
        <v>3404</v>
      </c>
      <c r="G176" s="218"/>
      <c r="H176" s="222" t="s">
        <v>21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219</v>
      </c>
      <c r="AU176" s="228" t="s">
        <v>85</v>
      </c>
      <c r="AV176" s="12" t="s">
        <v>83</v>
      </c>
      <c r="AW176" s="12" t="s">
        <v>39</v>
      </c>
      <c r="AX176" s="12" t="s">
        <v>76</v>
      </c>
      <c r="AY176" s="228" t="s">
        <v>211</v>
      </c>
    </row>
    <row r="177" spans="2:65" s="13" customFormat="1" ht="13.5">
      <c r="B177" s="229"/>
      <c r="C177" s="230"/>
      <c r="D177" s="219" t="s">
        <v>219</v>
      </c>
      <c r="E177" s="231" t="s">
        <v>21</v>
      </c>
      <c r="F177" s="232" t="s">
        <v>3405</v>
      </c>
      <c r="G177" s="230"/>
      <c r="H177" s="233">
        <v>6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219</v>
      </c>
      <c r="AU177" s="239" t="s">
        <v>85</v>
      </c>
      <c r="AV177" s="13" t="s">
        <v>85</v>
      </c>
      <c r="AW177" s="13" t="s">
        <v>39</v>
      </c>
      <c r="AX177" s="13" t="s">
        <v>76</v>
      </c>
      <c r="AY177" s="239" t="s">
        <v>211</v>
      </c>
    </row>
    <row r="178" spans="2:65" s="15" customFormat="1" ht="13.5">
      <c r="B178" s="251"/>
      <c r="C178" s="252"/>
      <c r="D178" s="262" t="s">
        <v>219</v>
      </c>
      <c r="E178" s="263" t="s">
        <v>21</v>
      </c>
      <c r="F178" s="264" t="s">
        <v>226</v>
      </c>
      <c r="G178" s="252"/>
      <c r="H178" s="265">
        <v>6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AT178" s="261" t="s">
        <v>219</v>
      </c>
      <c r="AU178" s="261" t="s">
        <v>85</v>
      </c>
      <c r="AV178" s="15" t="s">
        <v>100</v>
      </c>
      <c r="AW178" s="15" t="s">
        <v>39</v>
      </c>
      <c r="AX178" s="15" t="s">
        <v>83</v>
      </c>
      <c r="AY178" s="261" t="s">
        <v>211</v>
      </c>
    </row>
    <row r="179" spans="2:65" s="1" customFormat="1" ht="31.5" customHeight="1">
      <c r="B179" s="42"/>
      <c r="C179" s="205" t="s">
        <v>365</v>
      </c>
      <c r="D179" s="205" t="s">
        <v>213</v>
      </c>
      <c r="E179" s="206" t="s">
        <v>3410</v>
      </c>
      <c r="F179" s="207" t="s">
        <v>3402</v>
      </c>
      <c r="G179" s="208" t="s">
        <v>275</v>
      </c>
      <c r="H179" s="209">
        <v>4</v>
      </c>
      <c r="I179" s="210"/>
      <c r="J179" s="211">
        <f>ROUND(I179*H179,2)</f>
        <v>0</v>
      </c>
      <c r="K179" s="207" t="s">
        <v>217</v>
      </c>
      <c r="L179" s="62"/>
      <c r="M179" s="212" t="s">
        <v>21</v>
      </c>
      <c r="N179" s="213" t="s">
        <v>47</v>
      </c>
      <c r="O179" s="43"/>
      <c r="P179" s="214">
        <f>O179*H179</f>
        <v>0</v>
      </c>
      <c r="Q179" s="214">
        <v>4.6800000000000001E-3</v>
      </c>
      <c r="R179" s="214">
        <f>Q179*H179</f>
        <v>1.8720000000000001E-2</v>
      </c>
      <c r="S179" s="214">
        <v>0</v>
      </c>
      <c r="T179" s="215">
        <f>S179*H179</f>
        <v>0</v>
      </c>
      <c r="AR179" s="25" t="s">
        <v>100</v>
      </c>
      <c r="AT179" s="25" t="s">
        <v>213</v>
      </c>
      <c r="AU179" s="25" t="s">
        <v>85</v>
      </c>
      <c r="AY179" s="25" t="s">
        <v>211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83</v>
      </c>
      <c r="BK179" s="216">
        <f>ROUND(I179*H179,2)</f>
        <v>0</v>
      </c>
      <c r="BL179" s="25" t="s">
        <v>100</v>
      </c>
      <c r="BM179" s="25" t="s">
        <v>3411</v>
      </c>
    </row>
    <row r="180" spans="2:65" s="13" customFormat="1" ht="13.5">
      <c r="B180" s="229"/>
      <c r="C180" s="230"/>
      <c r="D180" s="219" t="s">
        <v>219</v>
      </c>
      <c r="E180" s="231" t="s">
        <v>21</v>
      </c>
      <c r="F180" s="232" t="s">
        <v>3412</v>
      </c>
      <c r="G180" s="230"/>
      <c r="H180" s="233">
        <v>4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219</v>
      </c>
      <c r="AU180" s="239" t="s">
        <v>85</v>
      </c>
      <c r="AV180" s="13" t="s">
        <v>85</v>
      </c>
      <c r="AW180" s="13" t="s">
        <v>39</v>
      </c>
      <c r="AX180" s="13" t="s">
        <v>76</v>
      </c>
      <c r="AY180" s="239" t="s">
        <v>211</v>
      </c>
    </row>
    <row r="181" spans="2:65" s="15" customFormat="1" ht="13.5">
      <c r="B181" s="251"/>
      <c r="C181" s="252"/>
      <c r="D181" s="262" t="s">
        <v>219</v>
      </c>
      <c r="E181" s="263" t="s">
        <v>21</v>
      </c>
      <c r="F181" s="264" t="s">
        <v>226</v>
      </c>
      <c r="G181" s="252"/>
      <c r="H181" s="265">
        <v>4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AT181" s="261" t="s">
        <v>219</v>
      </c>
      <c r="AU181" s="261" t="s">
        <v>85</v>
      </c>
      <c r="AV181" s="15" t="s">
        <v>100</v>
      </c>
      <c r="AW181" s="15" t="s">
        <v>39</v>
      </c>
      <c r="AX181" s="15" t="s">
        <v>83</v>
      </c>
      <c r="AY181" s="261" t="s">
        <v>211</v>
      </c>
    </row>
    <row r="182" spans="2:65" s="1" customFormat="1" ht="22.5" customHeight="1">
      <c r="B182" s="42"/>
      <c r="C182" s="268" t="s">
        <v>9</v>
      </c>
      <c r="D182" s="268" t="s">
        <v>429</v>
      </c>
      <c r="E182" s="269" t="s">
        <v>3413</v>
      </c>
      <c r="F182" s="270" t="s">
        <v>3414</v>
      </c>
      <c r="G182" s="271" t="s">
        <v>275</v>
      </c>
      <c r="H182" s="272">
        <v>4</v>
      </c>
      <c r="I182" s="273"/>
      <c r="J182" s="274">
        <f>ROUND(I182*H182,2)</f>
        <v>0</v>
      </c>
      <c r="K182" s="270" t="s">
        <v>21</v>
      </c>
      <c r="L182" s="275"/>
      <c r="M182" s="276" t="s">
        <v>21</v>
      </c>
      <c r="N182" s="277" t="s">
        <v>47</v>
      </c>
      <c r="O182" s="43"/>
      <c r="P182" s="214">
        <f>O182*H182</f>
        <v>0</v>
      </c>
      <c r="Q182" s="214">
        <v>2E-3</v>
      </c>
      <c r="R182" s="214">
        <f>Q182*H182</f>
        <v>8.0000000000000002E-3</v>
      </c>
      <c r="S182" s="214">
        <v>0</v>
      </c>
      <c r="T182" s="215">
        <f>S182*H182</f>
        <v>0</v>
      </c>
      <c r="AR182" s="25" t="s">
        <v>261</v>
      </c>
      <c r="AT182" s="25" t="s">
        <v>429</v>
      </c>
      <c r="AU182" s="25" t="s">
        <v>85</v>
      </c>
      <c r="AY182" s="25" t="s">
        <v>211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25" t="s">
        <v>83</v>
      </c>
      <c r="BK182" s="216">
        <f>ROUND(I182*H182,2)</f>
        <v>0</v>
      </c>
      <c r="BL182" s="25" t="s">
        <v>100</v>
      </c>
      <c r="BM182" s="25" t="s">
        <v>3415</v>
      </c>
    </row>
    <row r="183" spans="2:65" s="13" customFormat="1" ht="13.5">
      <c r="B183" s="229"/>
      <c r="C183" s="230"/>
      <c r="D183" s="219" t="s">
        <v>219</v>
      </c>
      <c r="E183" s="231" t="s">
        <v>21</v>
      </c>
      <c r="F183" s="232" t="s">
        <v>3412</v>
      </c>
      <c r="G183" s="230"/>
      <c r="H183" s="233">
        <v>4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219</v>
      </c>
      <c r="AU183" s="239" t="s">
        <v>85</v>
      </c>
      <c r="AV183" s="13" t="s">
        <v>85</v>
      </c>
      <c r="AW183" s="13" t="s">
        <v>39</v>
      </c>
      <c r="AX183" s="13" t="s">
        <v>76</v>
      </c>
      <c r="AY183" s="239" t="s">
        <v>211</v>
      </c>
    </row>
    <row r="184" spans="2:65" s="15" customFormat="1" ht="13.5">
      <c r="B184" s="251"/>
      <c r="C184" s="252"/>
      <c r="D184" s="262" t="s">
        <v>219</v>
      </c>
      <c r="E184" s="263" t="s">
        <v>21</v>
      </c>
      <c r="F184" s="264" t="s">
        <v>226</v>
      </c>
      <c r="G184" s="252"/>
      <c r="H184" s="265">
        <v>4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AT184" s="261" t="s">
        <v>219</v>
      </c>
      <c r="AU184" s="261" t="s">
        <v>85</v>
      </c>
      <c r="AV184" s="15" t="s">
        <v>100</v>
      </c>
      <c r="AW184" s="15" t="s">
        <v>39</v>
      </c>
      <c r="AX184" s="15" t="s">
        <v>83</v>
      </c>
      <c r="AY184" s="261" t="s">
        <v>211</v>
      </c>
    </row>
    <row r="185" spans="2:65" s="1" customFormat="1" ht="22.5" customHeight="1">
      <c r="B185" s="42"/>
      <c r="C185" s="205" t="s">
        <v>374</v>
      </c>
      <c r="D185" s="205" t="s">
        <v>213</v>
      </c>
      <c r="E185" s="206" t="s">
        <v>3416</v>
      </c>
      <c r="F185" s="207" t="s">
        <v>3417</v>
      </c>
      <c r="G185" s="208" t="s">
        <v>275</v>
      </c>
      <c r="H185" s="209">
        <v>1</v>
      </c>
      <c r="I185" s="210"/>
      <c r="J185" s="211">
        <f>ROUND(I185*H185,2)</f>
        <v>0</v>
      </c>
      <c r="K185" s="207" t="s">
        <v>217</v>
      </c>
      <c r="L185" s="62"/>
      <c r="M185" s="212" t="s">
        <v>21</v>
      </c>
      <c r="N185" s="213" t="s">
        <v>47</v>
      </c>
      <c r="O185" s="4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25" t="s">
        <v>100</v>
      </c>
      <c r="AT185" s="25" t="s">
        <v>213</v>
      </c>
      <c r="AU185" s="25" t="s">
        <v>85</v>
      </c>
      <c r="AY185" s="25" t="s">
        <v>211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5" t="s">
        <v>83</v>
      </c>
      <c r="BK185" s="216">
        <f>ROUND(I185*H185,2)</f>
        <v>0</v>
      </c>
      <c r="BL185" s="25" t="s">
        <v>100</v>
      </c>
      <c r="BM185" s="25" t="s">
        <v>3418</v>
      </c>
    </row>
    <row r="186" spans="2:65" s="13" customFormat="1" ht="13.5">
      <c r="B186" s="229"/>
      <c r="C186" s="230"/>
      <c r="D186" s="219" t="s">
        <v>219</v>
      </c>
      <c r="E186" s="231" t="s">
        <v>21</v>
      </c>
      <c r="F186" s="232" t="s">
        <v>3419</v>
      </c>
      <c r="G186" s="230"/>
      <c r="H186" s="233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219</v>
      </c>
      <c r="AU186" s="239" t="s">
        <v>85</v>
      </c>
      <c r="AV186" s="13" t="s">
        <v>85</v>
      </c>
      <c r="AW186" s="13" t="s">
        <v>39</v>
      </c>
      <c r="AX186" s="13" t="s">
        <v>76</v>
      </c>
      <c r="AY186" s="239" t="s">
        <v>211</v>
      </c>
    </row>
    <row r="187" spans="2:65" s="15" customFormat="1" ht="13.5">
      <c r="B187" s="251"/>
      <c r="C187" s="252"/>
      <c r="D187" s="262" t="s">
        <v>219</v>
      </c>
      <c r="E187" s="263" t="s">
        <v>21</v>
      </c>
      <c r="F187" s="264" t="s">
        <v>226</v>
      </c>
      <c r="G187" s="252"/>
      <c r="H187" s="265">
        <v>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AT187" s="261" t="s">
        <v>219</v>
      </c>
      <c r="AU187" s="261" t="s">
        <v>85</v>
      </c>
      <c r="AV187" s="15" t="s">
        <v>100</v>
      </c>
      <c r="AW187" s="15" t="s">
        <v>39</v>
      </c>
      <c r="AX187" s="15" t="s">
        <v>83</v>
      </c>
      <c r="AY187" s="261" t="s">
        <v>211</v>
      </c>
    </row>
    <row r="188" spans="2:65" s="1" customFormat="1" ht="22.5" customHeight="1">
      <c r="B188" s="42"/>
      <c r="C188" s="268" t="s">
        <v>378</v>
      </c>
      <c r="D188" s="268" t="s">
        <v>429</v>
      </c>
      <c r="E188" s="269" t="s">
        <v>3420</v>
      </c>
      <c r="F188" s="270" t="s">
        <v>3421</v>
      </c>
      <c r="G188" s="271" t="s">
        <v>275</v>
      </c>
      <c r="H188" s="272">
        <v>1</v>
      </c>
      <c r="I188" s="273"/>
      <c r="J188" s="274">
        <f>ROUND(I188*H188,2)</f>
        <v>0</v>
      </c>
      <c r="K188" s="270" t="s">
        <v>21</v>
      </c>
      <c r="L188" s="275"/>
      <c r="M188" s="276" t="s">
        <v>21</v>
      </c>
      <c r="N188" s="277" t="s">
        <v>47</v>
      </c>
      <c r="O188" s="43"/>
      <c r="P188" s="214">
        <f>O188*H188</f>
        <v>0</v>
      </c>
      <c r="Q188" s="214">
        <v>0.12</v>
      </c>
      <c r="R188" s="214">
        <f>Q188*H188</f>
        <v>0.12</v>
      </c>
      <c r="S188" s="214">
        <v>0</v>
      </c>
      <c r="T188" s="215">
        <f>S188*H188</f>
        <v>0</v>
      </c>
      <c r="AR188" s="25" t="s">
        <v>261</v>
      </c>
      <c r="AT188" s="25" t="s">
        <v>429</v>
      </c>
      <c r="AU188" s="25" t="s">
        <v>85</v>
      </c>
      <c r="AY188" s="25" t="s">
        <v>211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25" t="s">
        <v>83</v>
      </c>
      <c r="BK188" s="216">
        <f>ROUND(I188*H188,2)</f>
        <v>0</v>
      </c>
      <c r="BL188" s="25" t="s">
        <v>100</v>
      </c>
      <c r="BM188" s="25" t="s">
        <v>3422</v>
      </c>
    </row>
    <row r="189" spans="2:65" s="1" customFormat="1" ht="40.5">
      <c r="B189" s="42"/>
      <c r="C189" s="64"/>
      <c r="D189" s="219" t="s">
        <v>433</v>
      </c>
      <c r="E189" s="64"/>
      <c r="F189" s="278" t="s">
        <v>3423</v>
      </c>
      <c r="G189" s="64"/>
      <c r="H189" s="64"/>
      <c r="I189" s="173"/>
      <c r="J189" s="64"/>
      <c r="K189" s="64"/>
      <c r="L189" s="62"/>
      <c r="M189" s="279"/>
      <c r="N189" s="43"/>
      <c r="O189" s="43"/>
      <c r="P189" s="43"/>
      <c r="Q189" s="43"/>
      <c r="R189" s="43"/>
      <c r="S189" s="43"/>
      <c r="T189" s="79"/>
      <c r="AT189" s="25" t="s">
        <v>433</v>
      </c>
      <c r="AU189" s="25" t="s">
        <v>85</v>
      </c>
    </row>
    <row r="190" spans="2:65" s="13" customFormat="1" ht="13.5">
      <c r="B190" s="229"/>
      <c r="C190" s="230"/>
      <c r="D190" s="219" t="s">
        <v>219</v>
      </c>
      <c r="E190" s="231" t="s">
        <v>21</v>
      </c>
      <c r="F190" s="232" t="s">
        <v>3419</v>
      </c>
      <c r="G190" s="230"/>
      <c r="H190" s="233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219</v>
      </c>
      <c r="AU190" s="239" t="s">
        <v>85</v>
      </c>
      <c r="AV190" s="13" t="s">
        <v>85</v>
      </c>
      <c r="AW190" s="13" t="s">
        <v>39</v>
      </c>
      <c r="AX190" s="13" t="s">
        <v>76</v>
      </c>
      <c r="AY190" s="239" t="s">
        <v>211</v>
      </c>
    </row>
    <row r="191" spans="2:65" s="15" customFormat="1" ht="13.5">
      <c r="B191" s="251"/>
      <c r="C191" s="252"/>
      <c r="D191" s="262" t="s">
        <v>219</v>
      </c>
      <c r="E191" s="263" t="s">
        <v>21</v>
      </c>
      <c r="F191" s="264" t="s">
        <v>226</v>
      </c>
      <c r="G191" s="252"/>
      <c r="H191" s="265">
        <v>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219</v>
      </c>
      <c r="AU191" s="261" t="s">
        <v>85</v>
      </c>
      <c r="AV191" s="15" t="s">
        <v>100</v>
      </c>
      <c r="AW191" s="15" t="s">
        <v>39</v>
      </c>
      <c r="AX191" s="15" t="s">
        <v>83</v>
      </c>
      <c r="AY191" s="261" t="s">
        <v>211</v>
      </c>
    </row>
    <row r="192" spans="2:65" s="1" customFormat="1" ht="31.5" customHeight="1">
      <c r="B192" s="42"/>
      <c r="C192" s="205" t="s">
        <v>383</v>
      </c>
      <c r="D192" s="205" t="s">
        <v>213</v>
      </c>
      <c r="E192" s="206" t="s">
        <v>3424</v>
      </c>
      <c r="F192" s="207" t="s">
        <v>3425</v>
      </c>
      <c r="G192" s="208" t="s">
        <v>611</v>
      </c>
      <c r="H192" s="209">
        <v>9.1999999999999993</v>
      </c>
      <c r="I192" s="210"/>
      <c r="J192" s="211">
        <f>ROUND(I192*H192,2)</f>
        <v>0</v>
      </c>
      <c r="K192" s="207" t="s">
        <v>217</v>
      </c>
      <c r="L192" s="62"/>
      <c r="M192" s="212" t="s">
        <v>21</v>
      </c>
      <c r="N192" s="213" t="s">
        <v>47</v>
      </c>
      <c r="O192" s="43"/>
      <c r="P192" s="214">
        <f>O192*H192</f>
        <v>0</v>
      </c>
      <c r="Q192" s="214">
        <v>3.6400000000000002E-2</v>
      </c>
      <c r="R192" s="214">
        <f>Q192*H192</f>
        <v>0.33488000000000001</v>
      </c>
      <c r="S192" s="214">
        <v>0</v>
      </c>
      <c r="T192" s="215">
        <f>S192*H192</f>
        <v>0</v>
      </c>
      <c r="AR192" s="25" t="s">
        <v>100</v>
      </c>
      <c r="AT192" s="25" t="s">
        <v>213</v>
      </c>
      <c r="AU192" s="25" t="s">
        <v>85</v>
      </c>
      <c r="AY192" s="25" t="s">
        <v>211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83</v>
      </c>
      <c r="BK192" s="216">
        <f>ROUND(I192*H192,2)</f>
        <v>0</v>
      </c>
      <c r="BL192" s="25" t="s">
        <v>100</v>
      </c>
      <c r="BM192" s="25" t="s">
        <v>3426</v>
      </c>
    </row>
    <row r="193" spans="2:65" s="12" customFormat="1" ht="13.5">
      <c r="B193" s="217"/>
      <c r="C193" s="218"/>
      <c r="D193" s="219" t="s">
        <v>219</v>
      </c>
      <c r="E193" s="220" t="s">
        <v>21</v>
      </c>
      <c r="F193" s="221" t="s">
        <v>3389</v>
      </c>
      <c r="G193" s="218"/>
      <c r="H193" s="222" t="s">
        <v>21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219</v>
      </c>
      <c r="AU193" s="228" t="s">
        <v>85</v>
      </c>
      <c r="AV193" s="12" t="s">
        <v>83</v>
      </c>
      <c r="AW193" s="12" t="s">
        <v>39</v>
      </c>
      <c r="AX193" s="12" t="s">
        <v>76</v>
      </c>
      <c r="AY193" s="228" t="s">
        <v>211</v>
      </c>
    </row>
    <row r="194" spans="2:65" s="13" customFormat="1" ht="13.5">
      <c r="B194" s="229"/>
      <c r="C194" s="230"/>
      <c r="D194" s="219" t="s">
        <v>219</v>
      </c>
      <c r="E194" s="231" t="s">
        <v>21</v>
      </c>
      <c r="F194" s="232" t="s">
        <v>3427</v>
      </c>
      <c r="G194" s="230"/>
      <c r="H194" s="233">
        <v>9.1999999999999993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219</v>
      </c>
      <c r="AU194" s="239" t="s">
        <v>85</v>
      </c>
      <c r="AV194" s="13" t="s">
        <v>85</v>
      </c>
      <c r="AW194" s="13" t="s">
        <v>39</v>
      </c>
      <c r="AX194" s="13" t="s">
        <v>76</v>
      </c>
      <c r="AY194" s="239" t="s">
        <v>211</v>
      </c>
    </row>
    <row r="195" spans="2:65" s="15" customFormat="1" ht="13.5">
      <c r="B195" s="251"/>
      <c r="C195" s="252"/>
      <c r="D195" s="262" t="s">
        <v>219</v>
      </c>
      <c r="E195" s="263" t="s">
        <v>21</v>
      </c>
      <c r="F195" s="264" t="s">
        <v>226</v>
      </c>
      <c r="G195" s="252"/>
      <c r="H195" s="265">
        <v>9.1999999999999993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AT195" s="261" t="s">
        <v>219</v>
      </c>
      <c r="AU195" s="261" t="s">
        <v>85</v>
      </c>
      <c r="AV195" s="15" t="s">
        <v>100</v>
      </c>
      <c r="AW195" s="15" t="s">
        <v>39</v>
      </c>
      <c r="AX195" s="15" t="s">
        <v>83</v>
      </c>
      <c r="AY195" s="261" t="s">
        <v>211</v>
      </c>
    </row>
    <row r="196" spans="2:65" s="1" customFormat="1" ht="31.5" customHeight="1">
      <c r="B196" s="42"/>
      <c r="C196" s="205" t="s">
        <v>387</v>
      </c>
      <c r="D196" s="205" t="s">
        <v>213</v>
      </c>
      <c r="E196" s="206" t="s">
        <v>3428</v>
      </c>
      <c r="F196" s="207" t="s">
        <v>3429</v>
      </c>
      <c r="G196" s="208" t="s">
        <v>611</v>
      </c>
      <c r="H196" s="209">
        <v>16.2</v>
      </c>
      <c r="I196" s="210"/>
      <c r="J196" s="211">
        <f>ROUND(I196*H196,2)</f>
        <v>0</v>
      </c>
      <c r="K196" s="207" t="s">
        <v>217</v>
      </c>
      <c r="L196" s="62"/>
      <c r="M196" s="212" t="s">
        <v>21</v>
      </c>
      <c r="N196" s="213" t="s">
        <v>47</v>
      </c>
      <c r="O196" s="43"/>
      <c r="P196" s="214">
        <f>O196*H196</f>
        <v>0</v>
      </c>
      <c r="Q196" s="214">
        <v>2.4979999999999999E-2</v>
      </c>
      <c r="R196" s="214">
        <f>Q196*H196</f>
        <v>0.40467599999999998</v>
      </c>
      <c r="S196" s="214">
        <v>0</v>
      </c>
      <c r="T196" s="215">
        <f>S196*H196</f>
        <v>0</v>
      </c>
      <c r="AR196" s="25" t="s">
        <v>100</v>
      </c>
      <c r="AT196" s="25" t="s">
        <v>213</v>
      </c>
      <c r="AU196" s="25" t="s">
        <v>85</v>
      </c>
      <c r="AY196" s="25" t="s">
        <v>211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25" t="s">
        <v>83</v>
      </c>
      <c r="BK196" s="216">
        <f>ROUND(I196*H196,2)</f>
        <v>0</v>
      </c>
      <c r="BL196" s="25" t="s">
        <v>100</v>
      </c>
      <c r="BM196" s="25" t="s">
        <v>3430</v>
      </c>
    </row>
    <row r="197" spans="2:65" s="12" customFormat="1" ht="13.5">
      <c r="B197" s="217"/>
      <c r="C197" s="218"/>
      <c r="D197" s="219" t="s">
        <v>219</v>
      </c>
      <c r="E197" s="220" t="s">
        <v>21</v>
      </c>
      <c r="F197" s="221" t="s">
        <v>3431</v>
      </c>
      <c r="G197" s="218"/>
      <c r="H197" s="222" t="s">
        <v>21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219</v>
      </c>
      <c r="AU197" s="228" t="s">
        <v>85</v>
      </c>
      <c r="AV197" s="12" t="s">
        <v>83</v>
      </c>
      <c r="AW197" s="12" t="s">
        <v>39</v>
      </c>
      <c r="AX197" s="12" t="s">
        <v>76</v>
      </c>
      <c r="AY197" s="228" t="s">
        <v>211</v>
      </c>
    </row>
    <row r="198" spans="2:65" s="13" customFormat="1" ht="13.5">
      <c r="B198" s="229"/>
      <c r="C198" s="230"/>
      <c r="D198" s="219" t="s">
        <v>219</v>
      </c>
      <c r="E198" s="231" t="s">
        <v>21</v>
      </c>
      <c r="F198" s="232" t="s">
        <v>3432</v>
      </c>
      <c r="G198" s="230"/>
      <c r="H198" s="233">
        <v>4.4000000000000004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219</v>
      </c>
      <c r="AU198" s="239" t="s">
        <v>85</v>
      </c>
      <c r="AV198" s="13" t="s">
        <v>85</v>
      </c>
      <c r="AW198" s="13" t="s">
        <v>39</v>
      </c>
      <c r="AX198" s="13" t="s">
        <v>76</v>
      </c>
      <c r="AY198" s="239" t="s">
        <v>211</v>
      </c>
    </row>
    <row r="199" spans="2:65" s="14" customFormat="1" ht="13.5">
      <c r="B199" s="240"/>
      <c r="C199" s="241"/>
      <c r="D199" s="219" t="s">
        <v>219</v>
      </c>
      <c r="E199" s="242" t="s">
        <v>21</v>
      </c>
      <c r="F199" s="243" t="s">
        <v>222</v>
      </c>
      <c r="G199" s="241"/>
      <c r="H199" s="244">
        <v>4.4000000000000004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219</v>
      </c>
      <c r="AU199" s="250" t="s">
        <v>85</v>
      </c>
      <c r="AV199" s="14" t="s">
        <v>93</v>
      </c>
      <c r="AW199" s="14" t="s">
        <v>39</v>
      </c>
      <c r="AX199" s="14" t="s">
        <v>76</v>
      </c>
      <c r="AY199" s="250" t="s">
        <v>211</v>
      </c>
    </row>
    <row r="200" spans="2:65" s="12" customFormat="1" ht="13.5">
      <c r="B200" s="217"/>
      <c r="C200" s="218"/>
      <c r="D200" s="219" t="s">
        <v>219</v>
      </c>
      <c r="E200" s="220" t="s">
        <v>21</v>
      </c>
      <c r="F200" s="221" t="s">
        <v>3433</v>
      </c>
      <c r="G200" s="218"/>
      <c r="H200" s="222" t="s">
        <v>21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219</v>
      </c>
      <c r="AU200" s="228" t="s">
        <v>85</v>
      </c>
      <c r="AV200" s="12" t="s">
        <v>83</v>
      </c>
      <c r="AW200" s="12" t="s">
        <v>39</v>
      </c>
      <c r="AX200" s="12" t="s">
        <v>76</v>
      </c>
      <c r="AY200" s="228" t="s">
        <v>211</v>
      </c>
    </row>
    <row r="201" spans="2:65" s="13" customFormat="1" ht="13.5">
      <c r="B201" s="229"/>
      <c r="C201" s="230"/>
      <c r="D201" s="219" t="s">
        <v>219</v>
      </c>
      <c r="E201" s="231" t="s">
        <v>21</v>
      </c>
      <c r="F201" s="232" t="s">
        <v>3434</v>
      </c>
      <c r="G201" s="230"/>
      <c r="H201" s="233">
        <v>8.8000000000000007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219</v>
      </c>
      <c r="AU201" s="239" t="s">
        <v>85</v>
      </c>
      <c r="AV201" s="13" t="s">
        <v>85</v>
      </c>
      <c r="AW201" s="13" t="s">
        <v>39</v>
      </c>
      <c r="AX201" s="13" t="s">
        <v>76</v>
      </c>
      <c r="AY201" s="239" t="s">
        <v>211</v>
      </c>
    </row>
    <row r="202" spans="2:65" s="14" customFormat="1" ht="13.5">
      <c r="B202" s="240"/>
      <c r="C202" s="241"/>
      <c r="D202" s="219" t="s">
        <v>219</v>
      </c>
      <c r="E202" s="242" t="s">
        <v>21</v>
      </c>
      <c r="F202" s="243" t="s">
        <v>222</v>
      </c>
      <c r="G202" s="241"/>
      <c r="H202" s="244">
        <v>8.8000000000000007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219</v>
      </c>
      <c r="AU202" s="250" t="s">
        <v>85</v>
      </c>
      <c r="AV202" s="14" t="s">
        <v>93</v>
      </c>
      <c r="AW202" s="14" t="s">
        <v>39</v>
      </c>
      <c r="AX202" s="14" t="s">
        <v>76</v>
      </c>
      <c r="AY202" s="250" t="s">
        <v>211</v>
      </c>
    </row>
    <row r="203" spans="2:65" s="12" customFormat="1" ht="13.5">
      <c r="B203" s="217"/>
      <c r="C203" s="218"/>
      <c r="D203" s="219" t="s">
        <v>219</v>
      </c>
      <c r="E203" s="220" t="s">
        <v>21</v>
      </c>
      <c r="F203" s="221" t="s">
        <v>3435</v>
      </c>
      <c r="G203" s="218"/>
      <c r="H203" s="222" t="s">
        <v>21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219</v>
      </c>
      <c r="AU203" s="228" t="s">
        <v>85</v>
      </c>
      <c r="AV203" s="12" t="s">
        <v>83</v>
      </c>
      <c r="AW203" s="12" t="s">
        <v>39</v>
      </c>
      <c r="AX203" s="12" t="s">
        <v>76</v>
      </c>
      <c r="AY203" s="228" t="s">
        <v>211</v>
      </c>
    </row>
    <row r="204" spans="2:65" s="13" customFormat="1" ht="13.5">
      <c r="B204" s="229"/>
      <c r="C204" s="230"/>
      <c r="D204" s="219" t="s">
        <v>219</v>
      </c>
      <c r="E204" s="231" t="s">
        <v>21</v>
      </c>
      <c r="F204" s="232" t="s">
        <v>3436</v>
      </c>
      <c r="G204" s="230"/>
      <c r="H204" s="233">
        <v>3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219</v>
      </c>
      <c r="AU204" s="239" t="s">
        <v>85</v>
      </c>
      <c r="AV204" s="13" t="s">
        <v>85</v>
      </c>
      <c r="AW204" s="13" t="s">
        <v>39</v>
      </c>
      <c r="AX204" s="13" t="s">
        <v>76</v>
      </c>
      <c r="AY204" s="239" t="s">
        <v>211</v>
      </c>
    </row>
    <row r="205" spans="2:65" s="14" customFormat="1" ht="13.5">
      <c r="B205" s="240"/>
      <c r="C205" s="241"/>
      <c r="D205" s="219" t="s">
        <v>219</v>
      </c>
      <c r="E205" s="242" t="s">
        <v>21</v>
      </c>
      <c r="F205" s="243" t="s">
        <v>222</v>
      </c>
      <c r="G205" s="241"/>
      <c r="H205" s="244">
        <v>3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219</v>
      </c>
      <c r="AU205" s="250" t="s">
        <v>85</v>
      </c>
      <c r="AV205" s="14" t="s">
        <v>93</v>
      </c>
      <c r="AW205" s="14" t="s">
        <v>39</v>
      </c>
      <c r="AX205" s="14" t="s">
        <v>76</v>
      </c>
      <c r="AY205" s="250" t="s">
        <v>211</v>
      </c>
    </row>
    <row r="206" spans="2:65" s="15" customFormat="1" ht="13.5">
      <c r="B206" s="251"/>
      <c r="C206" s="252"/>
      <c r="D206" s="262" t="s">
        <v>219</v>
      </c>
      <c r="E206" s="263" t="s">
        <v>21</v>
      </c>
      <c r="F206" s="264" t="s">
        <v>226</v>
      </c>
      <c r="G206" s="252"/>
      <c r="H206" s="265">
        <v>16.2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AT206" s="261" t="s">
        <v>219</v>
      </c>
      <c r="AU206" s="261" t="s">
        <v>85</v>
      </c>
      <c r="AV206" s="15" t="s">
        <v>100</v>
      </c>
      <c r="AW206" s="15" t="s">
        <v>39</v>
      </c>
      <c r="AX206" s="15" t="s">
        <v>83</v>
      </c>
      <c r="AY206" s="261" t="s">
        <v>211</v>
      </c>
    </row>
    <row r="207" spans="2:65" s="1" customFormat="1" ht="22.5" customHeight="1">
      <c r="B207" s="42"/>
      <c r="C207" s="268" t="s">
        <v>382</v>
      </c>
      <c r="D207" s="268" t="s">
        <v>429</v>
      </c>
      <c r="E207" s="269" t="s">
        <v>3437</v>
      </c>
      <c r="F207" s="270" t="s">
        <v>3438</v>
      </c>
      <c r="G207" s="271" t="s">
        <v>275</v>
      </c>
      <c r="H207" s="272">
        <v>6</v>
      </c>
      <c r="I207" s="273"/>
      <c r="J207" s="274">
        <f>ROUND(I207*H207,2)</f>
        <v>0</v>
      </c>
      <c r="K207" s="270" t="s">
        <v>21</v>
      </c>
      <c r="L207" s="275"/>
      <c r="M207" s="276" t="s">
        <v>21</v>
      </c>
      <c r="N207" s="277" t="s">
        <v>47</v>
      </c>
      <c r="O207" s="43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AR207" s="25" t="s">
        <v>261</v>
      </c>
      <c r="AT207" s="25" t="s">
        <v>429</v>
      </c>
      <c r="AU207" s="25" t="s">
        <v>85</v>
      </c>
      <c r="AY207" s="25" t="s">
        <v>211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25" t="s">
        <v>83</v>
      </c>
      <c r="BK207" s="216">
        <f>ROUND(I207*H207,2)</f>
        <v>0</v>
      </c>
      <c r="BL207" s="25" t="s">
        <v>100</v>
      </c>
      <c r="BM207" s="25" t="s">
        <v>3439</v>
      </c>
    </row>
    <row r="208" spans="2:65" s="1" customFormat="1" ht="27">
      <c r="B208" s="42"/>
      <c r="C208" s="64"/>
      <c r="D208" s="262" t="s">
        <v>433</v>
      </c>
      <c r="E208" s="64"/>
      <c r="F208" s="286" t="s">
        <v>3440</v>
      </c>
      <c r="G208" s="64"/>
      <c r="H208" s="64"/>
      <c r="I208" s="173"/>
      <c r="J208" s="64"/>
      <c r="K208" s="64"/>
      <c r="L208" s="62"/>
      <c r="M208" s="279"/>
      <c r="N208" s="43"/>
      <c r="O208" s="43"/>
      <c r="P208" s="43"/>
      <c r="Q208" s="43"/>
      <c r="R208" s="43"/>
      <c r="S208" s="43"/>
      <c r="T208" s="79"/>
      <c r="AT208" s="25" t="s">
        <v>433</v>
      </c>
      <c r="AU208" s="25" t="s">
        <v>85</v>
      </c>
    </row>
    <row r="209" spans="2:65" s="1" customFormat="1" ht="22.5" customHeight="1">
      <c r="B209" s="42"/>
      <c r="C209" s="268" t="s">
        <v>395</v>
      </c>
      <c r="D209" s="268" t="s">
        <v>429</v>
      </c>
      <c r="E209" s="269" t="s">
        <v>3441</v>
      </c>
      <c r="F209" s="270" t="s">
        <v>3442</v>
      </c>
      <c r="G209" s="271" t="s">
        <v>275</v>
      </c>
      <c r="H209" s="272">
        <v>2</v>
      </c>
      <c r="I209" s="273"/>
      <c r="J209" s="274">
        <f>ROUND(I209*H209,2)</f>
        <v>0</v>
      </c>
      <c r="K209" s="270" t="s">
        <v>21</v>
      </c>
      <c r="L209" s="275"/>
      <c r="M209" s="276" t="s">
        <v>21</v>
      </c>
      <c r="N209" s="277" t="s">
        <v>47</v>
      </c>
      <c r="O209" s="43"/>
      <c r="P209" s="214">
        <f>O209*H209</f>
        <v>0</v>
      </c>
      <c r="Q209" s="214">
        <v>1.7999999999999999E-2</v>
      </c>
      <c r="R209" s="214">
        <f>Q209*H209</f>
        <v>3.5999999999999997E-2</v>
      </c>
      <c r="S209" s="214">
        <v>0</v>
      </c>
      <c r="T209" s="215">
        <f>S209*H209</f>
        <v>0</v>
      </c>
      <c r="AR209" s="25" t="s">
        <v>261</v>
      </c>
      <c r="AT209" s="25" t="s">
        <v>429</v>
      </c>
      <c r="AU209" s="25" t="s">
        <v>85</v>
      </c>
      <c r="AY209" s="25" t="s">
        <v>211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25" t="s">
        <v>83</v>
      </c>
      <c r="BK209" s="216">
        <f>ROUND(I209*H209,2)</f>
        <v>0</v>
      </c>
      <c r="BL209" s="25" t="s">
        <v>100</v>
      </c>
      <c r="BM209" s="25" t="s">
        <v>3443</v>
      </c>
    </row>
    <row r="210" spans="2:65" s="11" customFormat="1" ht="29.85" customHeight="1">
      <c r="B210" s="188"/>
      <c r="C210" s="189"/>
      <c r="D210" s="202" t="s">
        <v>75</v>
      </c>
      <c r="E210" s="203" t="s">
        <v>242</v>
      </c>
      <c r="F210" s="203" t="s">
        <v>249</v>
      </c>
      <c r="G210" s="189"/>
      <c r="H210" s="189"/>
      <c r="I210" s="192"/>
      <c r="J210" s="204">
        <f>BK210</f>
        <v>0</v>
      </c>
      <c r="K210" s="189"/>
      <c r="L210" s="194"/>
      <c r="M210" s="195"/>
      <c r="N210" s="196"/>
      <c r="O210" s="196"/>
      <c r="P210" s="197">
        <f>SUM(P211:P237)</f>
        <v>0</v>
      </c>
      <c r="Q210" s="196"/>
      <c r="R210" s="197">
        <f>SUM(R211:R237)</f>
        <v>4.6668688000000005</v>
      </c>
      <c r="S210" s="196"/>
      <c r="T210" s="198">
        <f>SUM(T211:T237)</f>
        <v>0</v>
      </c>
      <c r="AR210" s="199" t="s">
        <v>83</v>
      </c>
      <c r="AT210" s="200" t="s">
        <v>75</v>
      </c>
      <c r="AU210" s="200" t="s">
        <v>83</v>
      </c>
      <c r="AY210" s="199" t="s">
        <v>211</v>
      </c>
      <c r="BK210" s="201">
        <f>SUM(BK211:BK237)</f>
        <v>0</v>
      </c>
    </row>
    <row r="211" spans="2:65" s="1" customFormat="1" ht="22.5" customHeight="1">
      <c r="B211" s="42"/>
      <c r="C211" s="205" t="s">
        <v>401</v>
      </c>
      <c r="D211" s="205" t="s">
        <v>213</v>
      </c>
      <c r="E211" s="206" t="s">
        <v>3444</v>
      </c>
      <c r="F211" s="207" t="s">
        <v>3445</v>
      </c>
      <c r="G211" s="208" t="s">
        <v>235</v>
      </c>
      <c r="H211" s="209">
        <v>13.91</v>
      </c>
      <c r="I211" s="210"/>
      <c r="J211" s="211">
        <f>ROUND(I211*H211,2)</f>
        <v>0</v>
      </c>
      <c r="K211" s="207" t="s">
        <v>217</v>
      </c>
      <c r="L211" s="62"/>
      <c r="M211" s="212" t="s">
        <v>21</v>
      </c>
      <c r="N211" s="213" t="s">
        <v>47</v>
      </c>
      <c r="O211" s="43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AR211" s="25" t="s">
        <v>100</v>
      </c>
      <c r="AT211" s="25" t="s">
        <v>213</v>
      </c>
      <c r="AU211" s="25" t="s">
        <v>85</v>
      </c>
      <c r="AY211" s="25" t="s">
        <v>211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25" t="s">
        <v>83</v>
      </c>
      <c r="BK211" s="216">
        <f>ROUND(I211*H211,2)</f>
        <v>0</v>
      </c>
      <c r="BL211" s="25" t="s">
        <v>100</v>
      </c>
      <c r="BM211" s="25" t="s">
        <v>3446</v>
      </c>
    </row>
    <row r="212" spans="2:65" s="12" customFormat="1" ht="13.5">
      <c r="B212" s="217"/>
      <c r="C212" s="218"/>
      <c r="D212" s="219" t="s">
        <v>219</v>
      </c>
      <c r="E212" s="220" t="s">
        <v>21</v>
      </c>
      <c r="F212" s="221" t="s">
        <v>3447</v>
      </c>
      <c r="G212" s="218"/>
      <c r="H212" s="222" t="s">
        <v>21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219</v>
      </c>
      <c r="AU212" s="228" t="s">
        <v>85</v>
      </c>
      <c r="AV212" s="12" t="s">
        <v>83</v>
      </c>
      <c r="AW212" s="12" t="s">
        <v>39</v>
      </c>
      <c r="AX212" s="12" t="s">
        <v>76</v>
      </c>
      <c r="AY212" s="228" t="s">
        <v>211</v>
      </c>
    </row>
    <row r="213" spans="2:65" s="13" customFormat="1" ht="13.5">
      <c r="B213" s="229"/>
      <c r="C213" s="230"/>
      <c r="D213" s="219" t="s">
        <v>219</v>
      </c>
      <c r="E213" s="231" t="s">
        <v>21</v>
      </c>
      <c r="F213" s="232" t="s">
        <v>3448</v>
      </c>
      <c r="G213" s="230"/>
      <c r="H213" s="233">
        <v>13.91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219</v>
      </c>
      <c r="AU213" s="239" t="s">
        <v>85</v>
      </c>
      <c r="AV213" s="13" t="s">
        <v>85</v>
      </c>
      <c r="AW213" s="13" t="s">
        <v>39</v>
      </c>
      <c r="AX213" s="13" t="s">
        <v>76</v>
      </c>
      <c r="AY213" s="239" t="s">
        <v>211</v>
      </c>
    </row>
    <row r="214" spans="2:65" s="15" customFormat="1" ht="13.5">
      <c r="B214" s="251"/>
      <c r="C214" s="252"/>
      <c r="D214" s="262" t="s">
        <v>219</v>
      </c>
      <c r="E214" s="263" t="s">
        <v>21</v>
      </c>
      <c r="F214" s="264" t="s">
        <v>226</v>
      </c>
      <c r="G214" s="252"/>
      <c r="H214" s="265">
        <v>13.91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AT214" s="261" t="s">
        <v>219</v>
      </c>
      <c r="AU214" s="261" t="s">
        <v>85</v>
      </c>
      <c r="AV214" s="15" t="s">
        <v>100</v>
      </c>
      <c r="AW214" s="15" t="s">
        <v>39</v>
      </c>
      <c r="AX214" s="15" t="s">
        <v>83</v>
      </c>
      <c r="AY214" s="261" t="s">
        <v>211</v>
      </c>
    </row>
    <row r="215" spans="2:65" s="1" customFormat="1" ht="31.5" customHeight="1">
      <c r="B215" s="42"/>
      <c r="C215" s="205" t="s">
        <v>405</v>
      </c>
      <c r="D215" s="205" t="s">
        <v>213</v>
      </c>
      <c r="E215" s="206" t="s">
        <v>3449</v>
      </c>
      <c r="F215" s="207" t="s">
        <v>3450</v>
      </c>
      <c r="G215" s="208" t="s">
        <v>235</v>
      </c>
      <c r="H215" s="209">
        <v>2.25</v>
      </c>
      <c r="I215" s="210"/>
      <c r="J215" s="211">
        <f>ROUND(I215*H215,2)</f>
        <v>0</v>
      </c>
      <c r="K215" s="207" t="s">
        <v>217</v>
      </c>
      <c r="L215" s="62"/>
      <c r="M215" s="212" t="s">
        <v>21</v>
      </c>
      <c r="N215" s="213" t="s">
        <v>47</v>
      </c>
      <c r="O215" s="43"/>
      <c r="P215" s="214">
        <f>O215*H215</f>
        <v>0</v>
      </c>
      <c r="Q215" s="214">
        <v>0.27994000000000002</v>
      </c>
      <c r="R215" s="214">
        <f>Q215*H215</f>
        <v>0.62986500000000001</v>
      </c>
      <c r="S215" s="214">
        <v>0</v>
      </c>
      <c r="T215" s="215">
        <f>S215*H215</f>
        <v>0</v>
      </c>
      <c r="AR215" s="25" t="s">
        <v>100</v>
      </c>
      <c r="AT215" s="25" t="s">
        <v>213</v>
      </c>
      <c r="AU215" s="25" t="s">
        <v>85</v>
      </c>
      <c r="AY215" s="25" t="s">
        <v>211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25" t="s">
        <v>83</v>
      </c>
      <c r="BK215" s="216">
        <f>ROUND(I215*H215,2)</f>
        <v>0</v>
      </c>
      <c r="BL215" s="25" t="s">
        <v>100</v>
      </c>
      <c r="BM215" s="25" t="s">
        <v>3451</v>
      </c>
    </row>
    <row r="216" spans="2:65" s="12" customFormat="1" ht="13.5">
      <c r="B216" s="217"/>
      <c r="C216" s="218"/>
      <c r="D216" s="219" t="s">
        <v>219</v>
      </c>
      <c r="E216" s="220" t="s">
        <v>21</v>
      </c>
      <c r="F216" s="221" t="s">
        <v>3452</v>
      </c>
      <c r="G216" s="218"/>
      <c r="H216" s="222" t="s">
        <v>21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219</v>
      </c>
      <c r="AU216" s="228" t="s">
        <v>85</v>
      </c>
      <c r="AV216" s="12" t="s">
        <v>83</v>
      </c>
      <c r="AW216" s="12" t="s">
        <v>39</v>
      </c>
      <c r="AX216" s="12" t="s">
        <v>76</v>
      </c>
      <c r="AY216" s="228" t="s">
        <v>211</v>
      </c>
    </row>
    <row r="217" spans="2:65" s="13" customFormat="1" ht="13.5">
      <c r="B217" s="229"/>
      <c r="C217" s="230"/>
      <c r="D217" s="219" t="s">
        <v>219</v>
      </c>
      <c r="E217" s="231" t="s">
        <v>21</v>
      </c>
      <c r="F217" s="232" t="s">
        <v>3453</v>
      </c>
      <c r="G217" s="230"/>
      <c r="H217" s="233">
        <v>2.25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219</v>
      </c>
      <c r="AU217" s="239" t="s">
        <v>85</v>
      </c>
      <c r="AV217" s="13" t="s">
        <v>85</v>
      </c>
      <c r="AW217" s="13" t="s">
        <v>39</v>
      </c>
      <c r="AX217" s="13" t="s">
        <v>76</v>
      </c>
      <c r="AY217" s="239" t="s">
        <v>211</v>
      </c>
    </row>
    <row r="218" spans="2:65" s="15" customFormat="1" ht="13.5">
      <c r="B218" s="251"/>
      <c r="C218" s="252"/>
      <c r="D218" s="262" t="s">
        <v>219</v>
      </c>
      <c r="E218" s="263" t="s">
        <v>21</v>
      </c>
      <c r="F218" s="264" t="s">
        <v>226</v>
      </c>
      <c r="G218" s="252"/>
      <c r="H218" s="265">
        <v>2.25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AT218" s="261" t="s">
        <v>219</v>
      </c>
      <c r="AU218" s="261" t="s">
        <v>85</v>
      </c>
      <c r="AV218" s="15" t="s">
        <v>100</v>
      </c>
      <c r="AW218" s="15" t="s">
        <v>39</v>
      </c>
      <c r="AX218" s="15" t="s">
        <v>83</v>
      </c>
      <c r="AY218" s="261" t="s">
        <v>211</v>
      </c>
    </row>
    <row r="219" spans="2:65" s="1" customFormat="1" ht="31.5" customHeight="1">
      <c r="B219" s="42"/>
      <c r="C219" s="205" t="s">
        <v>410</v>
      </c>
      <c r="D219" s="205" t="s">
        <v>213</v>
      </c>
      <c r="E219" s="206" t="s">
        <v>3454</v>
      </c>
      <c r="F219" s="207" t="s">
        <v>3455</v>
      </c>
      <c r="G219" s="208" t="s">
        <v>235</v>
      </c>
      <c r="H219" s="209">
        <v>0.495</v>
      </c>
      <c r="I219" s="210"/>
      <c r="J219" s="211">
        <f>ROUND(I219*H219,2)</f>
        <v>0</v>
      </c>
      <c r="K219" s="207" t="s">
        <v>217</v>
      </c>
      <c r="L219" s="62"/>
      <c r="M219" s="212" t="s">
        <v>21</v>
      </c>
      <c r="N219" s="213" t="s">
        <v>47</v>
      </c>
      <c r="O219" s="43"/>
      <c r="P219" s="214">
        <f>O219*H219</f>
        <v>0</v>
      </c>
      <c r="Q219" s="214">
        <v>0.34762999999999999</v>
      </c>
      <c r="R219" s="214">
        <f>Q219*H219</f>
        <v>0.17207685</v>
      </c>
      <c r="S219" s="214">
        <v>0</v>
      </c>
      <c r="T219" s="215">
        <f>S219*H219</f>
        <v>0</v>
      </c>
      <c r="AR219" s="25" t="s">
        <v>100</v>
      </c>
      <c r="AT219" s="25" t="s">
        <v>213</v>
      </c>
      <c r="AU219" s="25" t="s">
        <v>85</v>
      </c>
      <c r="AY219" s="25" t="s">
        <v>211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25" t="s">
        <v>83</v>
      </c>
      <c r="BK219" s="216">
        <f>ROUND(I219*H219,2)</f>
        <v>0</v>
      </c>
      <c r="BL219" s="25" t="s">
        <v>100</v>
      </c>
      <c r="BM219" s="25" t="s">
        <v>3456</v>
      </c>
    </row>
    <row r="220" spans="2:65" s="12" customFormat="1" ht="13.5">
      <c r="B220" s="217"/>
      <c r="C220" s="218"/>
      <c r="D220" s="219" t="s">
        <v>219</v>
      </c>
      <c r="E220" s="220" t="s">
        <v>21</v>
      </c>
      <c r="F220" s="221" t="s">
        <v>3343</v>
      </c>
      <c r="G220" s="218"/>
      <c r="H220" s="222" t="s">
        <v>21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219</v>
      </c>
      <c r="AU220" s="228" t="s">
        <v>85</v>
      </c>
      <c r="AV220" s="12" t="s">
        <v>83</v>
      </c>
      <c r="AW220" s="12" t="s">
        <v>39</v>
      </c>
      <c r="AX220" s="12" t="s">
        <v>76</v>
      </c>
      <c r="AY220" s="228" t="s">
        <v>211</v>
      </c>
    </row>
    <row r="221" spans="2:65" s="13" customFormat="1" ht="13.5">
      <c r="B221" s="229"/>
      <c r="C221" s="230"/>
      <c r="D221" s="219" t="s">
        <v>219</v>
      </c>
      <c r="E221" s="231" t="s">
        <v>21</v>
      </c>
      <c r="F221" s="232" t="s">
        <v>3349</v>
      </c>
      <c r="G221" s="230"/>
      <c r="H221" s="233">
        <v>0.495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219</v>
      </c>
      <c r="AU221" s="239" t="s">
        <v>85</v>
      </c>
      <c r="AV221" s="13" t="s">
        <v>85</v>
      </c>
      <c r="AW221" s="13" t="s">
        <v>39</v>
      </c>
      <c r="AX221" s="13" t="s">
        <v>76</v>
      </c>
      <c r="AY221" s="239" t="s">
        <v>211</v>
      </c>
    </row>
    <row r="222" spans="2:65" s="15" customFormat="1" ht="13.5">
      <c r="B222" s="251"/>
      <c r="C222" s="252"/>
      <c r="D222" s="262" t="s">
        <v>219</v>
      </c>
      <c r="E222" s="263" t="s">
        <v>21</v>
      </c>
      <c r="F222" s="264" t="s">
        <v>226</v>
      </c>
      <c r="G222" s="252"/>
      <c r="H222" s="265">
        <v>0.495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AT222" s="261" t="s">
        <v>219</v>
      </c>
      <c r="AU222" s="261" t="s">
        <v>85</v>
      </c>
      <c r="AV222" s="15" t="s">
        <v>100</v>
      </c>
      <c r="AW222" s="15" t="s">
        <v>39</v>
      </c>
      <c r="AX222" s="15" t="s">
        <v>83</v>
      </c>
      <c r="AY222" s="261" t="s">
        <v>211</v>
      </c>
    </row>
    <row r="223" spans="2:65" s="1" customFormat="1" ht="31.5" customHeight="1">
      <c r="B223" s="42"/>
      <c r="C223" s="205" t="s">
        <v>416</v>
      </c>
      <c r="D223" s="205" t="s">
        <v>213</v>
      </c>
      <c r="E223" s="206" t="s">
        <v>3457</v>
      </c>
      <c r="F223" s="207" t="s">
        <v>3458</v>
      </c>
      <c r="G223" s="208" t="s">
        <v>235</v>
      </c>
      <c r="H223" s="209">
        <v>0.495</v>
      </c>
      <c r="I223" s="210"/>
      <c r="J223" s="211">
        <f>ROUND(I223*H223,2)</f>
        <v>0</v>
      </c>
      <c r="K223" s="207" t="s">
        <v>217</v>
      </c>
      <c r="L223" s="62"/>
      <c r="M223" s="212" t="s">
        <v>21</v>
      </c>
      <c r="N223" s="213" t="s">
        <v>47</v>
      </c>
      <c r="O223" s="43"/>
      <c r="P223" s="214">
        <f>O223*H223</f>
        <v>0</v>
      </c>
      <c r="Q223" s="214">
        <v>0.39561000000000002</v>
      </c>
      <c r="R223" s="214">
        <f>Q223*H223</f>
        <v>0.19582695</v>
      </c>
      <c r="S223" s="214">
        <v>0</v>
      </c>
      <c r="T223" s="215">
        <f>S223*H223</f>
        <v>0</v>
      </c>
      <c r="AR223" s="25" t="s">
        <v>100</v>
      </c>
      <c r="AT223" s="25" t="s">
        <v>213</v>
      </c>
      <c r="AU223" s="25" t="s">
        <v>85</v>
      </c>
      <c r="AY223" s="25" t="s">
        <v>211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83</v>
      </c>
      <c r="BK223" s="216">
        <f>ROUND(I223*H223,2)</f>
        <v>0</v>
      </c>
      <c r="BL223" s="25" t="s">
        <v>100</v>
      </c>
      <c r="BM223" s="25" t="s">
        <v>3459</v>
      </c>
    </row>
    <row r="224" spans="2:65" s="12" customFormat="1" ht="13.5">
      <c r="B224" s="217"/>
      <c r="C224" s="218"/>
      <c r="D224" s="219" t="s">
        <v>219</v>
      </c>
      <c r="E224" s="220" t="s">
        <v>21</v>
      </c>
      <c r="F224" s="221" t="s">
        <v>3343</v>
      </c>
      <c r="G224" s="218"/>
      <c r="H224" s="222" t="s">
        <v>21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219</v>
      </c>
      <c r="AU224" s="228" t="s">
        <v>85</v>
      </c>
      <c r="AV224" s="12" t="s">
        <v>83</v>
      </c>
      <c r="AW224" s="12" t="s">
        <v>39</v>
      </c>
      <c r="AX224" s="12" t="s">
        <v>76</v>
      </c>
      <c r="AY224" s="228" t="s">
        <v>211</v>
      </c>
    </row>
    <row r="225" spans="2:65" s="13" customFormat="1" ht="13.5">
      <c r="B225" s="229"/>
      <c r="C225" s="230"/>
      <c r="D225" s="219" t="s">
        <v>219</v>
      </c>
      <c r="E225" s="231" t="s">
        <v>21</v>
      </c>
      <c r="F225" s="232" t="s">
        <v>3349</v>
      </c>
      <c r="G225" s="230"/>
      <c r="H225" s="233">
        <v>0.495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219</v>
      </c>
      <c r="AU225" s="239" t="s">
        <v>85</v>
      </c>
      <c r="AV225" s="13" t="s">
        <v>85</v>
      </c>
      <c r="AW225" s="13" t="s">
        <v>39</v>
      </c>
      <c r="AX225" s="13" t="s">
        <v>76</v>
      </c>
      <c r="AY225" s="239" t="s">
        <v>211</v>
      </c>
    </row>
    <row r="226" spans="2:65" s="15" customFormat="1" ht="13.5">
      <c r="B226" s="251"/>
      <c r="C226" s="252"/>
      <c r="D226" s="262" t="s">
        <v>219</v>
      </c>
      <c r="E226" s="263" t="s">
        <v>21</v>
      </c>
      <c r="F226" s="264" t="s">
        <v>226</v>
      </c>
      <c r="G226" s="252"/>
      <c r="H226" s="265">
        <v>0.495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AT226" s="261" t="s">
        <v>219</v>
      </c>
      <c r="AU226" s="261" t="s">
        <v>85</v>
      </c>
      <c r="AV226" s="15" t="s">
        <v>100</v>
      </c>
      <c r="AW226" s="15" t="s">
        <v>39</v>
      </c>
      <c r="AX226" s="15" t="s">
        <v>83</v>
      </c>
      <c r="AY226" s="261" t="s">
        <v>211</v>
      </c>
    </row>
    <row r="227" spans="2:65" s="1" customFormat="1" ht="57" customHeight="1">
      <c r="B227" s="42"/>
      <c r="C227" s="205" t="s">
        <v>424</v>
      </c>
      <c r="D227" s="205" t="s">
        <v>213</v>
      </c>
      <c r="E227" s="206" t="s">
        <v>3460</v>
      </c>
      <c r="F227" s="207" t="s">
        <v>3461</v>
      </c>
      <c r="G227" s="208" t="s">
        <v>235</v>
      </c>
      <c r="H227" s="209">
        <v>16.16</v>
      </c>
      <c r="I227" s="210"/>
      <c r="J227" s="211">
        <f>ROUND(I227*H227,2)</f>
        <v>0</v>
      </c>
      <c r="K227" s="207" t="s">
        <v>217</v>
      </c>
      <c r="L227" s="62"/>
      <c r="M227" s="212" t="s">
        <v>21</v>
      </c>
      <c r="N227" s="213" t="s">
        <v>47</v>
      </c>
      <c r="O227" s="43"/>
      <c r="P227" s="214">
        <f>O227*H227</f>
        <v>0</v>
      </c>
      <c r="Q227" s="214">
        <v>8.4250000000000005E-2</v>
      </c>
      <c r="R227" s="214">
        <f>Q227*H227</f>
        <v>1.36148</v>
      </c>
      <c r="S227" s="214">
        <v>0</v>
      </c>
      <c r="T227" s="215">
        <f>S227*H227</f>
        <v>0</v>
      </c>
      <c r="AR227" s="25" t="s">
        <v>100</v>
      </c>
      <c r="AT227" s="25" t="s">
        <v>213</v>
      </c>
      <c r="AU227" s="25" t="s">
        <v>85</v>
      </c>
      <c r="AY227" s="25" t="s">
        <v>211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25" t="s">
        <v>83</v>
      </c>
      <c r="BK227" s="216">
        <f>ROUND(I227*H227,2)</f>
        <v>0</v>
      </c>
      <c r="BL227" s="25" t="s">
        <v>100</v>
      </c>
      <c r="BM227" s="25" t="s">
        <v>3462</v>
      </c>
    </row>
    <row r="228" spans="2:65" s="12" customFormat="1" ht="13.5">
      <c r="B228" s="217"/>
      <c r="C228" s="218"/>
      <c r="D228" s="219" t="s">
        <v>219</v>
      </c>
      <c r="E228" s="220" t="s">
        <v>21</v>
      </c>
      <c r="F228" s="221" t="s">
        <v>3447</v>
      </c>
      <c r="G228" s="218"/>
      <c r="H228" s="222" t="s">
        <v>21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219</v>
      </c>
      <c r="AU228" s="228" t="s">
        <v>85</v>
      </c>
      <c r="AV228" s="12" t="s">
        <v>83</v>
      </c>
      <c r="AW228" s="12" t="s">
        <v>39</v>
      </c>
      <c r="AX228" s="12" t="s">
        <v>76</v>
      </c>
      <c r="AY228" s="228" t="s">
        <v>211</v>
      </c>
    </row>
    <row r="229" spans="2:65" s="13" customFormat="1" ht="13.5">
      <c r="B229" s="229"/>
      <c r="C229" s="230"/>
      <c r="D229" s="219" t="s">
        <v>219</v>
      </c>
      <c r="E229" s="231" t="s">
        <v>21</v>
      </c>
      <c r="F229" s="232" t="s">
        <v>3448</v>
      </c>
      <c r="G229" s="230"/>
      <c r="H229" s="233">
        <v>13.91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219</v>
      </c>
      <c r="AU229" s="239" t="s">
        <v>85</v>
      </c>
      <c r="AV229" s="13" t="s">
        <v>85</v>
      </c>
      <c r="AW229" s="13" t="s">
        <v>39</v>
      </c>
      <c r="AX229" s="13" t="s">
        <v>76</v>
      </c>
      <c r="AY229" s="239" t="s">
        <v>211</v>
      </c>
    </row>
    <row r="230" spans="2:65" s="14" customFormat="1" ht="13.5">
      <c r="B230" s="240"/>
      <c r="C230" s="241"/>
      <c r="D230" s="219" t="s">
        <v>219</v>
      </c>
      <c r="E230" s="242" t="s">
        <v>21</v>
      </c>
      <c r="F230" s="243" t="s">
        <v>222</v>
      </c>
      <c r="G230" s="241"/>
      <c r="H230" s="244">
        <v>13.91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219</v>
      </c>
      <c r="AU230" s="250" t="s">
        <v>85</v>
      </c>
      <c r="AV230" s="14" t="s">
        <v>93</v>
      </c>
      <c r="AW230" s="14" t="s">
        <v>39</v>
      </c>
      <c r="AX230" s="14" t="s">
        <v>76</v>
      </c>
      <c r="AY230" s="250" t="s">
        <v>211</v>
      </c>
    </row>
    <row r="231" spans="2:65" s="12" customFormat="1" ht="13.5">
      <c r="B231" s="217"/>
      <c r="C231" s="218"/>
      <c r="D231" s="219" t="s">
        <v>219</v>
      </c>
      <c r="E231" s="220" t="s">
        <v>21</v>
      </c>
      <c r="F231" s="221" t="s">
        <v>3452</v>
      </c>
      <c r="G231" s="218"/>
      <c r="H231" s="222" t="s">
        <v>21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219</v>
      </c>
      <c r="AU231" s="228" t="s">
        <v>85</v>
      </c>
      <c r="AV231" s="12" t="s">
        <v>83</v>
      </c>
      <c r="AW231" s="12" t="s">
        <v>39</v>
      </c>
      <c r="AX231" s="12" t="s">
        <v>76</v>
      </c>
      <c r="AY231" s="228" t="s">
        <v>211</v>
      </c>
    </row>
    <row r="232" spans="2:65" s="13" customFormat="1" ht="13.5">
      <c r="B232" s="229"/>
      <c r="C232" s="230"/>
      <c r="D232" s="219" t="s">
        <v>219</v>
      </c>
      <c r="E232" s="231" t="s">
        <v>21</v>
      </c>
      <c r="F232" s="232" t="s">
        <v>3453</v>
      </c>
      <c r="G232" s="230"/>
      <c r="H232" s="233">
        <v>2.25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219</v>
      </c>
      <c r="AU232" s="239" t="s">
        <v>85</v>
      </c>
      <c r="AV232" s="13" t="s">
        <v>85</v>
      </c>
      <c r="AW232" s="13" t="s">
        <v>39</v>
      </c>
      <c r="AX232" s="13" t="s">
        <v>76</v>
      </c>
      <c r="AY232" s="239" t="s">
        <v>211</v>
      </c>
    </row>
    <row r="233" spans="2:65" s="14" customFormat="1" ht="13.5">
      <c r="B233" s="240"/>
      <c r="C233" s="241"/>
      <c r="D233" s="219" t="s">
        <v>219</v>
      </c>
      <c r="E233" s="242" t="s">
        <v>21</v>
      </c>
      <c r="F233" s="243" t="s">
        <v>222</v>
      </c>
      <c r="G233" s="241"/>
      <c r="H233" s="244">
        <v>2.25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219</v>
      </c>
      <c r="AU233" s="250" t="s">
        <v>85</v>
      </c>
      <c r="AV233" s="14" t="s">
        <v>93</v>
      </c>
      <c r="AW233" s="14" t="s">
        <v>39</v>
      </c>
      <c r="AX233" s="14" t="s">
        <v>76</v>
      </c>
      <c r="AY233" s="250" t="s">
        <v>211</v>
      </c>
    </row>
    <row r="234" spans="2:65" s="15" customFormat="1" ht="13.5">
      <c r="B234" s="251"/>
      <c r="C234" s="252"/>
      <c r="D234" s="262" t="s">
        <v>219</v>
      </c>
      <c r="E234" s="263" t="s">
        <v>21</v>
      </c>
      <c r="F234" s="264" t="s">
        <v>226</v>
      </c>
      <c r="G234" s="252"/>
      <c r="H234" s="265">
        <v>16.16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AT234" s="261" t="s">
        <v>219</v>
      </c>
      <c r="AU234" s="261" t="s">
        <v>85</v>
      </c>
      <c r="AV234" s="15" t="s">
        <v>100</v>
      </c>
      <c r="AW234" s="15" t="s">
        <v>39</v>
      </c>
      <c r="AX234" s="15" t="s">
        <v>83</v>
      </c>
      <c r="AY234" s="261" t="s">
        <v>211</v>
      </c>
    </row>
    <row r="235" spans="2:65" s="1" customFormat="1" ht="22.5" customHeight="1">
      <c r="B235" s="42"/>
      <c r="C235" s="268" t="s">
        <v>428</v>
      </c>
      <c r="D235" s="268" t="s">
        <v>429</v>
      </c>
      <c r="E235" s="269" t="s">
        <v>3463</v>
      </c>
      <c r="F235" s="270" t="s">
        <v>3464</v>
      </c>
      <c r="G235" s="271" t="s">
        <v>235</v>
      </c>
      <c r="H235" s="272">
        <v>16.483000000000001</v>
      </c>
      <c r="I235" s="273"/>
      <c r="J235" s="274">
        <f>ROUND(I235*H235,2)</f>
        <v>0</v>
      </c>
      <c r="K235" s="270" t="s">
        <v>217</v>
      </c>
      <c r="L235" s="275"/>
      <c r="M235" s="276" t="s">
        <v>21</v>
      </c>
      <c r="N235" s="277" t="s">
        <v>47</v>
      </c>
      <c r="O235" s="43"/>
      <c r="P235" s="214">
        <f>O235*H235</f>
        <v>0</v>
      </c>
      <c r="Q235" s="214">
        <v>0.14000000000000001</v>
      </c>
      <c r="R235" s="214">
        <f>Q235*H235</f>
        <v>2.3076200000000004</v>
      </c>
      <c r="S235" s="214">
        <v>0</v>
      </c>
      <c r="T235" s="215">
        <f>S235*H235</f>
        <v>0</v>
      </c>
      <c r="AR235" s="25" t="s">
        <v>261</v>
      </c>
      <c r="AT235" s="25" t="s">
        <v>429</v>
      </c>
      <c r="AU235" s="25" t="s">
        <v>85</v>
      </c>
      <c r="AY235" s="25" t="s">
        <v>211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25" t="s">
        <v>83</v>
      </c>
      <c r="BK235" s="216">
        <f>ROUND(I235*H235,2)</f>
        <v>0</v>
      </c>
      <c r="BL235" s="25" t="s">
        <v>100</v>
      </c>
      <c r="BM235" s="25" t="s">
        <v>3465</v>
      </c>
    </row>
    <row r="236" spans="2:65" s="1" customFormat="1" ht="27">
      <c r="B236" s="42"/>
      <c r="C236" s="64"/>
      <c r="D236" s="219" t="s">
        <v>433</v>
      </c>
      <c r="E236" s="64"/>
      <c r="F236" s="278" t="s">
        <v>3466</v>
      </c>
      <c r="G236" s="64"/>
      <c r="H236" s="64"/>
      <c r="I236" s="173"/>
      <c r="J236" s="64"/>
      <c r="K236" s="64"/>
      <c r="L236" s="62"/>
      <c r="M236" s="279"/>
      <c r="N236" s="43"/>
      <c r="O236" s="43"/>
      <c r="P236" s="43"/>
      <c r="Q236" s="43"/>
      <c r="R236" s="43"/>
      <c r="S236" s="43"/>
      <c r="T236" s="79"/>
      <c r="AT236" s="25" t="s">
        <v>433</v>
      </c>
      <c r="AU236" s="25" t="s">
        <v>85</v>
      </c>
    </row>
    <row r="237" spans="2:65" s="13" customFormat="1" ht="13.5">
      <c r="B237" s="229"/>
      <c r="C237" s="230"/>
      <c r="D237" s="219" t="s">
        <v>219</v>
      </c>
      <c r="E237" s="230"/>
      <c r="F237" s="232" t="s">
        <v>3467</v>
      </c>
      <c r="G237" s="230"/>
      <c r="H237" s="233">
        <v>16.483000000000001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219</v>
      </c>
      <c r="AU237" s="239" t="s">
        <v>85</v>
      </c>
      <c r="AV237" s="13" t="s">
        <v>85</v>
      </c>
      <c r="AW237" s="13" t="s">
        <v>6</v>
      </c>
      <c r="AX237" s="13" t="s">
        <v>83</v>
      </c>
      <c r="AY237" s="239" t="s">
        <v>211</v>
      </c>
    </row>
    <row r="238" spans="2:65" s="11" customFormat="1" ht="29.85" customHeight="1">
      <c r="B238" s="188"/>
      <c r="C238" s="189"/>
      <c r="D238" s="202" t="s">
        <v>75</v>
      </c>
      <c r="E238" s="203" t="s">
        <v>267</v>
      </c>
      <c r="F238" s="203" t="s">
        <v>323</v>
      </c>
      <c r="G238" s="189"/>
      <c r="H238" s="189"/>
      <c r="I238" s="192"/>
      <c r="J238" s="204">
        <f>BK238</f>
        <v>0</v>
      </c>
      <c r="K238" s="189"/>
      <c r="L238" s="194"/>
      <c r="M238" s="195"/>
      <c r="N238" s="196"/>
      <c r="O238" s="196"/>
      <c r="P238" s="197">
        <f>SUM(P239:P280)</f>
        <v>0</v>
      </c>
      <c r="Q238" s="196"/>
      <c r="R238" s="197">
        <f>SUM(R239:R280)</f>
        <v>0.86433800000000005</v>
      </c>
      <c r="S238" s="196"/>
      <c r="T238" s="198">
        <f>SUM(T239:T280)</f>
        <v>3.16954</v>
      </c>
      <c r="AR238" s="199" t="s">
        <v>83</v>
      </c>
      <c r="AT238" s="200" t="s">
        <v>75</v>
      </c>
      <c r="AU238" s="200" t="s">
        <v>83</v>
      </c>
      <c r="AY238" s="199" t="s">
        <v>211</v>
      </c>
      <c r="BK238" s="201">
        <f>SUM(BK239:BK280)</f>
        <v>0</v>
      </c>
    </row>
    <row r="239" spans="2:65" s="1" customFormat="1" ht="22.5" customHeight="1">
      <c r="B239" s="42"/>
      <c r="C239" s="205" t="s">
        <v>436</v>
      </c>
      <c r="D239" s="205" t="s">
        <v>213</v>
      </c>
      <c r="E239" s="206" t="s">
        <v>3468</v>
      </c>
      <c r="F239" s="207" t="s">
        <v>3469</v>
      </c>
      <c r="G239" s="208" t="s">
        <v>611</v>
      </c>
      <c r="H239" s="209">
        <v>1</v>
      </c>
      <c r="I239" s="210"/>
      <c r="J239" s="211">
        <f>ROUND(I239*H239,2)</f>
        <v>0</v>
      </c>
      <c r="K239" s="207" t="s">
        <v>21</v>
      </c>
      <c r="L239" s="62"/>
      <c r="M239" s="212" t="s">
        <v>21</v>
      </c>
      <c r="N239" s="213" t="s">
        <v>47</v>
      </c>
      <c r="O239" s="43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25" t="s">
        <v>100</v>
      </c>
      <c r="AT239" s="25" t="s">
        <v>213</v>
      </c>
      <c r="AU239" s="25" t="s">
        <v>85</v>
      </c>
      <c r="AY239" s="25" t="s">
        <v>211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25" t="s">
        <v>83</v>
      </c>
      <c r="BK239" s="216">
        <f>ROUND(I239*H239,2)</f>
        <v>0</v>
      </c>
      <c r="BL239" s="25" t="s">
        <v>100</v>
      </c>
      <c r="BM239" s="25" t="s">
        <v>3470</v>
      </c>
    </row>
    <row r="240" spans="2:65" s="12" customFormat="1" ht="13.5">
      <c r="B240" s="217"/>
      <c r="C240" s="218"/>
      <c r="D240" s="219" t="s">
        <v>219</v>
      </c>
      <c r="E240" s="220" t="s">
        <v>21</v>
      </c>
      <c r="F240" s="221" t="s">
        <v>3471</v>
      </c>
      <c r="G240" s="218"/>
      <c r="H240" s="222" t="s">
        <v>21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219</v>
      </c>
      <c r="AU240" s="228" t="s">
        <v>85</v>
      </c>
      <c r="AV240" s="12" t="s">
        <v>83</v>
      </c>
      <c r="AW240" s="12" t="s">
        <v>39</v>
      </c>
      <c r="AX240" s="12" t="s">
        <v>76</v>
      </c>
      <c r="AY240" s="228" t="s">
        <v>211</v>
      </c>
    </row>
    <row r="241" spans="2:65" s="13" customFormat="1" ht="13.5">
      <c r="B241" s="229"/>
      <c r="C241" s="230"/>
      <c r="D241" s="219" t="s">
        <v>219</v>
      </c>
      <c r="E241" s="231" t="s">
        <v>21</v>
      </c>
      <c r="F241" s="232" t="s">
        <v>3472</v>
      </c>
      <c r="G241" s="230"/>
      <c r="H241" s="233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219</v>
      </c>
      <c r="AU241" s="239" t="s">
        <v>85</v>
      </c>
      <c r="AV241" s="13" t="s">
        <v>85</v>
      </c>
      <c r="AW241" s="13" t="s">
        <v>39</v>
      </c>
      <c r="AX241" s="13" t="s">
        <v>76</v>
      </c>
      <c r="AY241" s="239" t="s">
        <v>211</v>
      </c>
    </row>
    <row r="242" spans="2:65" s="15" customFormat="1" ht="13.5">
      <c r="B242" s="251"/>
      <c r="C242" s="252"/>
      <c r="D242" s="262" t="s">
        <v>219</v>
      </c>
      <c r="E242" s="263" t="s">
        <v>21</v>
      </c>
      <c r="F242" s="264" t="s">
        <v>226</v>
      </c>
      <c r="G242" s="252"/>
      <c r="H242" s="265">
        <v>1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AT242" s="261" t="s">
        <v>219</v>
      </c>
      <c r="AU242" s="261" t="s">
        <v>85</v>
      </c>
      <c r="AV242" s="15" t="s">
        <v>100</v>
      </c>
      <c r="AW242" s="15" t="s">
        <v>39</v>
      </c>
      <c r="AX242" s="15" t="s">
        <v>83</v>
      </c>
      <c r="AY242" s="261" t="s">
        <v>211</v>
      </c>
    </row>
    <row r="243" spans="2:65" s="1" customFormat="1" ht="44.25" customHeight="1">
      <c r="B243" s="42"/>
      <c r="C243" s="205" t="s">
        <v>440</v>
      </c>
      <c r="D243" s="205" t="s">
        <v>213</v>
      </c>
      <c r="E243" s="206" t="s">
        <v>3473</v>
      </c>
      <c r="F243" s="207" t="s">
        <v>3474</v>
      </c>
      <c r="G243" s="208" t="s">
        <v>611</v>
      </c>
      <c r="H243" s="209">
        <v>3</v>
      </c>
      <c r="I243" s="210"/>
      <c r="J243" s="211">
        <f>ROUND(I243*H243,2)</f>
        <v>0</v>
      </c>
      <c r="K243" s="207" t="s">
        <v>217</v>
      </c>
      <c r="L243" s="62"/>
      <c r="M243" s="212" t="s">
        <v>21</v>
      </c>
      <c r="N243" s="213" t="s">
        <v>47</v>
      </c>
      <c r="O243" s="43"/>
      <c r="P243" s="214">
        <f>O243*H243</f>
        <v>0</v>
      </c>
      <c r="Q243" s="214">
        <v>0.20219000000000001</v>
      </c>
      <c r="R243" s="214">
        <f>Q243*H243</f>
        <v>0.60657000000000005</v>
      </c>
      <c r="S243" s="214">
        <v>0</v>
      </c>
      <c r="T243" s="215">
        <f>S243*H243</f>
        <v>0</v>
      </c>
      <c r="AR243" s="25" t="s">
        <v>100</v>
      </c>
      <c r="AT243" s="25" t="s">
        <v>213</v>
      </c>
      <c r="AU243" s="25" t="s">
        <v>85</v>
      </c>
      <c r="AY243" s="25" t="s">
        <v>211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25" t="s">
        <v>83</v>
      </c>
      <c r="BK243" s="216">
        <f>ROUND(I243*H243,2)</f>
        <v>0</v>
      </c>
      <c r="BL243" s="25" t="s">
        <v>100</v>
      </c>
      <c r="BM243" s="25" t="s">
        <v>3475</v>
      </c>
    </row>
    <row r="244" spans="2:65" s="13" customFormat="1" ht="13.5">
      <c r="B244" s="229"/>
      <c r="C244" s="230"/>
      <c r="D244" s="219" t="s">
        <v>219</v>
      </c>
      <c r="E244" s="231" t="s">
        <v>21</v>
      </c>
      <c r="F244" s="232" t="s">
        <v>3476</v>
      </c>
      <c r="G244" s="230"/>
      <c r="H244" s="233">
        <v>3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219</v>
      </c>
      <c r="AU244" s="239" t="s">
        <v>85</v>
      </c>
      <c r="AV244" s="13" t="s">
        <v>85</v>
      </c>
      <c r="AW244" s="13" t="s">
        <v>39</v>
      </c>
      <c r="AX244" s="13" t="s">
        <v>76</v>
      </c>
      <c r="AY244" s="239" t="s">
        <v>211</v>
      </c>
    </row>
    <row r="245" spans="2:65" s="15" customFormat="1" ht="13.5">
      <c r="B245" s="251"/>
      <c r="C245" s="252"/>
      <c r="D245" s="262" t="s">
        <v>219</v>
      </c>
      <c r="E245" s="263" t="s">
        <v>21</v>
      </c>
      <c r="F245" s="264" t="s">
        <v>226</v>
      </c>
      <c r="G245" s="252"/>
      <c r="H245" s="265">
        <v>3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AT245" s="261" t="s">
        <v>219</v>
      </c>
      <c r="AU245" s="261" t="s">
        <v>85</v>
      </c>
      <c r="AV245" s="15" t="s">
        <v>100</v>
      </c>
      <c r="AW245" s="15" t="s">
        <v>39</v>
      </c>
      <c r="AX245" s="15" t="s">
        <v>83</v>
      </c>
      <c r="AY245" s="261" t="s">
        <v>211</v>
      </c>
    </row>
    <row r="246" spans="2:65" s="1" customFormat="1" ht="22.5" customHeight="1">
      <c r="B246" s="42"/>
      <c r="C246" s="268" t="s">
        <v>446</v>
      </c>
      <c r="D246" s="268" t="s">
        <v>429</v>
      </c>
      <c r="E246" s="269" t="s">
        <v>3477</v>
      </c>
      <c r="F246" s="270" t="s">
        <v>3478</v>
      </c>
      <c r="G246" s="271" t="s">
        <v>275</v>
      </c>
      <c r="H246" s="272">
        <v>3</v>
      </c>
      <c r="I246" s="273"/>
      <c r="J246" s="274">
        <f>ROUND(I246*H246,2)</f>
        <v>0</v>
      </c>
      <c r="K246" s="270" t="s">
        <v>217</v>
      </c>
      <c r="L246" s="275"/>
      <c r="M246" s="276" t="s">
        <v>21</v>
      </c>
      <c r="N246" s="277" t="s">
        <v>47</v>
      </c>
      <c r="O246" s="43"/>
      <c r="P246" s="214">
        <f>O246*H246</f>
        <v>0</v>
      </c>
      <c r="Q246" s="214">
        <v>8.5000000000000006E-2</v>
      </c>
      <c r="R246" s="214">
        <f>Q246*H246</f>
        <v>0.255</v>
      </c>
      <c r="S246" s="214">
        <v>0</v>
      </c>
      <c r="T246" s="215">
        <f>S246*H246</f>
        <v>0</v>
      </c>
      <c r="AR246" s="25" t="s">
        <v>261</v>
      </c>
      <c r="AT246" s="25" t="s">
        <v>429</v>
      </c>
      <c r="AU246" s="25" t="s">
        <v>85</v>
      </c>
      <c r="AY246" s="25" t="s">
        <v>211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83</v>
      </c>
      <c r="BK246" s="216">
        <f>ROUND(I246*H246,2)</f>
        <v>0</v>
      </c>
      <c r="BL246" s="25" t="s">
        <v>100</v>
      </c>
      <c r="BM246" s="25" t="s">
        <v>3479</v>
      </c>
    </row>
    <row r="247" spans="2:65" s="1" customFormat="1" ht="22.5" customHeight="1">
      <c r="B247" s="42"/>
      <c r="C247" s="205" t="s">
        <v>451</v>
      </c>
      <c r="D247" s="205" t="s">
        <v>213</v>
      </c>
      <c r="E247" s="206" t="s">
        <v>3480</v>
      </c>
      <c r="F247" s="207" t="s">
        <v>3481</v>
      </c>
      <c r="G247" s="208" t="s">
        <v>611</v>
      </c>
      <c r="H247" s="209">
        <v>3.6</v>
      </c>
      <c r="I247" s="210"/>
      <c r="J247" s="211">
        <f>ROUND(I247*H247,2)</f>
        <v>0</v>
      </c>
      <c r="K247" s="207" t="s">
        <v>217</v>
      </c>
      <c r="L247" s="62"/>
      <c r="M247" s="212" t="s">
        <v>21</v>
      </c>
      <c r="N247" s="213" t="s">
        <v>47</v>
      </c>
      <c r="O247" s="43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AR247" s="25" t="s">
        <v>100</v>
      </c>
      <c r="AT247" s="25" t="s">
        <v>213</v>
      </c>
      <c r="AU247" s="25" t="s">
        <v>85</v>
      </c>
      <c r="AY247" s="25" t="s">
        <v>211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25" t="s">
        <v>83</v>
      </c>
      <c r="BK247" s="216">
        <f>ROUND(I247*H247,2)</f>
        <v>0</v>
      </c>
      <c r="BL247" s="25" t="s">
        <v>100</v>
      </c>
      <c r="BM247" s="25" t="s">
        <v>3482</v>
      </c>
    </row>
    <row r="248" spans="2:65" s="12" customFormat="1" ht="13.5">
      <c r="B248" s="217"/>
      <c r="C248" s="218"/>
      <c r="D248" s="219" t="s">
        <v>219</v>
      </c>
      <c r="E248" s="220" t="s">
        <v>21</v>
      </c>
      <c r="F248" s="221" t="s">
        <v>3483</v>
      </c>
      <c r="G248" s="218"/>
      <c r="H248" s="222" t="s">
        <v>21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219</v>
      </c>
      <c r="AU248" s="228" t="s">
        <v>85</v>
      </c>
      <c r="AV248" s="12" t="s">
        <v>83</v>
      </c>
      <c r="AW248" s="12" t="s">
        <v>39</v>
      </c>
      <c r="AX248" s="12" t="s">
        <v>76</v>
      </c>
      <c r="AY248" s="228" t="s">
        <v>211</v>
      </c>
    </row>
    <row r="249" spans="2:65" s="13" customFormat="1" ht="13.5">
      <c r="B249" s="229"/>
      <c r="C249" s="230"/>
      <c r="D249" s="219" t="s">
        <v>219</v>
      </c>
      <c r="E249" s="231" t="s">
        <v>21</v>
      </c>
      <c r="F249" s="232" t="s">
        <v>3484</v>
      </c>
      <c r="G249" s="230"/>
      <c r="H249" s="233">
        <v>3.6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219</v>
      </c>
      <c r="AU249" s="239" t="s">
        <v>85</v>
      </c>
      <c r="AV249" s="13" t="s">
        <v>85</v>
      </c>
      <c r="AW249" s="13" t="s">
        <v>39</v>
      </c>
      <c r="AX249" s="13" t="s">
        <v>76</v>
      </c>
      <c r="AY249" s="239" t="s">
        <v>211</v>
      </c>
    </row>
    <row r="250" spans="2:65" s="15" customFormat="1" ht="13.5">
      <c r="B250" s="251"/>
      <c r="C250" s="252"/>
      <c r="D250" s="262" t="s">
        <v>219</v>
      </c>
      <c r="E250" s="263" t="s">
        <v>21</v>
      </c>
      <c r="F250" s="264" t="s">
        <v>226</v>
      </c>
      <c r="G250" s="252"/>
      <c r="H250" s="265">
        <v>3.6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AT250" s="261" t="s">
        <v>219</v>
      </c>
      <c r="AU250" s="261" t="s">
        <v>85</v>
      </c>
      <c r="AV250" s="15" t="s">
        <v>100</v>
      </c>
      <c r="AW250" s="15" t="s">
        <v>39</v>
      </c>
      <c r="AX250" s="15" t="s">
        <v>83</v>
      </c>
      <c r="AY250" s="261" t="s">
        <v>211</v>
      </c>
    </row>
    <row r="251" spans="2:65" s="1" customFormat="1" ht="22.5" customHeight="1">
      <c r="B251" s="42"/>
      <c r="C251" s="205" t="s">
        <v>455</v>
      </c>
      <c r="D251" s="205" t="s">
        <v>213</v>
      </c>
      <c r="E251" s="206" t="s">
        <v>3485</v>
      </c>
      <c r="F251" s="207" t="s">
        <v>3486</v>
      </c>
      <c r="G251" s="208" t="s">
        <v>611</v>
      </c>
      <c r="H251" s="209">
        <v>1.2</v>
      </c>
      <c r="I251" s="210"/>
      <c r="J251" s="211">
        <f>ROUND(I251*H251,2)</f>
        <v>0</v>
      </c>
      <c r="K251" s="207" t="s">
        <v>217</v>
      </c>
      <c r="L251" s="62"/>
      <c r="M251" s="212" t="s">
        <v>21</v>
      </c>
      <c r="N251" s="213" t="s">
        <v>47</v>
      </c>
      <c r="O251" s="43"/>
      <c r="P251" s="214">
        <f>O251*H251</f>
        <v>0</v>
      </c>
      <c r="Q251" s="214">
        <v>1.3999999999999999E-4</v>
      </c>
      <c r="R251" s="214">
        <f>Q251*H251</f>
        <v>1.6799999999999999E-4</v>
      </c>
      <c r="S251" s="214">
        <v>0</v>
      </c>
      <c r="T251" s="215">
        <f>S251*H251</f>
        <v>0</v>
      </c>
      <c r="AR251" s="25" t="s">
        <v>100</v>
      </c>
      <c r="AT251" s="25" t="s">
        <v>213</v>
      </c>
      <c r="AU251" s="25" t="s">
        <v>85</v>
      </c>
      <c r="AY251" s="25" t="s">
        <v>211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25" t="s">
        <v>83</v>
      </c>
      <c r="BK251" s="216">
        <f>ROUND(I251*H251,2)</f>
        <v>0</v>
      </c>
      <c r="BL251" s="25" t="s">
        <v>100</v>
      </c>
      <c r="BM251" s="25" t="s">
        <v>3487</v>
      </c>
    </row>
    <row r="252" spans="2:65" s="12" customFormat="1" ht="13.5">
      <c r="B252" s="217"/>
      <c r="C252" s="218"/>
      <c r="D252" s="219" t="s">
        <v>219</v>
      </c>
      <c r="E252" s="220" t="s">
        <v>21</v>
      </c>
      <c r="F252" s="221" t="s">
        <v>3488</v>
      </c>
      <c r="G252" s="218"/>
      <c r="H252" s="222" t="s">
        <v>21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219</v>
      </c>
      <c r="AU252" s="228" t="s">
        <v>85</v>
      </c>
      <c r="AV252" s="12" t="s">
        <v>83</v>
      </c>
      <c r="AW252" s="12" t="s">
        <v>39</v>
      </c>
      <c r="AX252" s="12" t="s">
        <v>76</v>
      </c>
      <c r="AY252" s="228" t="s">
        <v>211</v>
      </c>
    </row>
    <row r="253" spans="2:65" s="13" customFormat="1" ht="13.5">
      <c r="B253" s="229"/>
      <c r="C253" s="230"/>
      <c r="D253" s="219" t="s">
        <v>219</v>
      </c>
      <c r="E253" s="231" t="s">
        <v>21</v>
      </c>
      <c r="F253" s="232" t="s">
        <v>3489</v>
      </c>
      <c r="G253" s="230"/>
      <c r="H253" s="233">
        <v>1.2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219</v>
      </c>
      <c r="AU253" s="239" t="s">
        <v>85</v>
      </c>
      <c r="AV253" s="13" t="s">
        <v>85</v>
      </c>
      <c r="AW253" s="13" t="s">
        <v>39</v>
      </c>
      <c r="AX253" s="13" t="s">
        <v>76</v>
      </c>
      <c r="AY253" s="239" t="s">
        <v>211</v>
      </c>
    </row>
    <row r="254" spans="2:65" s="15" customFormat="1" ht="13.5">
      <c r="B254" s="251"/>
      <c r="C254" s="252"/>
      <c r="D254" s="262" t="s">
        <v>219</v>
      </c>
      <c r="E254" s="263" t="s">
        <v>21</v>
      </c>
      <c r="F254" s="264" t="s">
        <v>226</v>
      </c>
      <c r="G254" s="252"/>
      <c r="H254" s="265">
        <v>1.2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AT254" s="261" t="s">
        <v>219</v>
      </c>
      <c r="AU254" s="261" t="s">
        <v>85</v>
      </c>
      <c r="AV254" s="15" t="s">
        <v>100</v>
      </c>
      <c r="AW254" s="15" t="s">
        <v>39</v>
      </c>
      <c r="AX254" s="15" t="s">
        <v>83</v>
      </c>
      <c r="AY254" s="261" t="s">
        <v>211</v>
      </c>
    </row>
    <row r="255" spans="2:65" s="1" customFormat="1" ht="31.5" customHeight="1">
      <c r="B255" s="42"/>
      <c r="C255" s="205" t="s">
        <v>461</v>
      </c>
      <c r="D255" s="205" t="s">
        <v>213</v>
      </c>
      <c r="E255" s="206" t="s">
        <v>3490</v>
      </c>
      <c r="F255" s="207" t="s">
        <v>3491</v>
      </c>
      <c r="G255" s="208" t="s">
        <v>235</v>
      </c>
      <c r="H255" s="209">
        <v>20</v>
      </c>
      <c r="I255" s="210"/>
      <c r="J255" s="211">
        <f>ROUND(I255*H255,2)</f>
        <v>0</v>
      </c>
      <c r="K255" s="207" t="s">
        <v>3015</v>
      </c>
      <c r="L255" s="62"/>
      <c r="M255" s="212" t="s">
        <v>21</v>
      </c>
      <c r="N255" s="213" t="s">
        <v>47</v>
      </c>
      <c r="O255" s="43"/>
      <c r="P255" s="214">
        <f>O255*H255</f>
        <v>0</v>
      </c>
      <c r="Q255" s="214">
        <v>0</v>
      </c>
      <c r="R255" s="214">
        <f>Q255*H255</f>
        <v>0</v>
      </c>
      <c r="S255" s="214">
        <v>0.02</v>
      </c>
      <c r="T255" s="215">
        <f>S255*H255</f>
        <v>0.4</v>
      </c>
      <c r="AR255" s="25" t="s">
        <v>100</v>
      </c>
      <c r="AT255" s="25" t="s">
        <v>213</v>
      </c>
      <c r="AU255" s="25" t="s">
        <v>85</v>
      </c>
      <c r="AY255" s="25" t="s">
        <v>211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83</v>
      </c>
      <c r="BK255" s="216">
        <f>ROUND(I255*H255,2)</f>
        <v>0</v>
      </c>
      <c r="BL255" s="25" t="s">
        <v>100</v>
      </c>
      <c r="BM255" s="25" t="s">
        <v>3492</v>
      </c>
    </row>
    <row r="256" spans="2:65" s="12" customFormat="1" ht="13.5">
      <c r="B256" s="217"/>
      <c r="C256" s="218"/>
      <c r="D256" s="219" t="s">
        <v>219</v>
      </c>
      <c r="E256" s="220" t="s">
        <v>21</v>
      </c>
      <c r="F256" s="221" t="s">
        <v>3493</v>
      </c>
      <c r="G256" s="218"/>
      <c r="H256" s="222" t="s">
        <v>21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219</v>
      </c>
      <c r="AU256" s="228" t="s">
        <v>85</v>
      </c>
      <c r="AV256" s="12" t="s">
        <v>83</v>
      </c>
      <c r="AW256" s="12" t="s">
        <v>39</v>
      </c>
      <c r="AX256" s="12" t="s">
        <v>76</v>
      </c>
      <c r="AY256" s="228" t="s">
        <v>211</v>
      </c>
    </row>
    <row r="257" spans="2:65" s="13" customFormat="1" ht="13.5">
      <c r="B257" s="229"/>
      <c r="C257" s="230"/>
      <c r="D257" s="219" t="s">
        <v>219</v>
      </c>
      <c r="E257" s="231" t="s">
        <v>21</v>
      </c>
      <c r="F257" s="232" t="s">
        <v>3494</v>
      </c>
      <c r="G257" s="230"/>
      <c r="H257" s="233">
        <v>20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219</v>
      </c>
      <c r="AU257" s="239" t="s">
        <v>85</v>
      </c>
      <c r="AV257" s="13" t="s">
        <v>85</v>
      </c>
      <c r="AW257" s="13" t="s">
        <v>39</v>
      </c>
      <c r="AX257" s="13" t="s">
        <v>76</v>
      </c>
      <c r="AY257" s="239" t="s">
        <v>211</v>
      </c>
    </row>
    <row r="258" spans="2:65" s="15" customFormat="1" ht="13.5">
      <c r="B258" s="251"/>
      <c r="C258" s="252"/>
      <c r="D258" s="262" t="s">
        <v>219</v>
      </c>
      <c r="E258" s="263" t="s">
        <v>21</v>
      </c>
      <c r="F258" s="264" t="s">
        <v>226</v>
      </c>
      <c r="G258" s="252"/>
      <c r="H258" s="265">
        <v>20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AT258" s="261" t="s">
        <v>219</v>
      </c>
      <c r="AU258" s="261" t="s">
        <v>85</v>
      </c>
      <c r="AV258" s="15" t="s">
        <v>100</v>
      </c>
      <c r="AW258" s="15" t="s">
        <v>39</v>
      </c>
      <c r="AX258" s="15" t="s">
        <v>83</v>
      </c>
      <c r="AY258" s="261" t="s">
        <v>211</v>
      </c>
    </row>
    <row r="259" spans="2:65" s="1" customFormat="1" ht="44.25" customHeight="1">
      <c r="B259" s="42"/>
      <c r="C259" s="205" t="s">
        <v>466</v>
      </c>
      <c r="D259" s="205" t="s">
        <v>213</v>
      </c>
      <c r="E259" s="206" t="s">
        <v>3495</v>
      </c>
      <c r="F259" s="207" t="s">
        <v>3496</v>
      </c>
      <c r="G259" s="208" t="s">
        <v>235</v>
      </c>
      <c r="H259" s="209">
        <v>20</v>
      </c>
      <c r="I259" s="210"/>
      <c r="J259" s="211">
        <f>ROUND(I259*H259,2)</f>
        <v>0</v>
      </c>
      <c r="K259" s="207" t="s">
        <v>3015</v>
      </c>
      <c r="L259" s="62"/>
      <c r="M259" s="212" t="s">
        <v>21</v>
      </c>
      <c r="N259" s="213" t="s">
        <v>47</v>
      </c>
      <c r="O259" s="43"/>
      <c r="P259" s="214">
        <f>O259*H259</f>
        <v>0</v>
      </c>
      <c r="Q259" s="214">
        <v>0</v>
      </c>
      <c r="R259" s="214">
        <f>Q259*H259</f>
        <v>0</v>
      </c>
      <c r="S259" s="214">
        <v>0.02</v>
      </c>
      <c r="T259" s="215">
        <f>S259*H259</f>
        <v>0.4</v>
      </c>
      <c r="AR259" s="25" t="s">
        <v>100</v>
      </c>
      <c r="AT259" s="25" t="s">
        <v>213</v>
      </c>
      <c r="AU259" s="25" t="s">
        <v>85</v>
      </c>
      <c r="AY259" s="25" t="s">
        <v>211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5" t="s">
        <v>83</v>
      </c>
      <c r="BK259" s="216">
        <f>ROUND(I259*H259,2)</f>
        <v>0</v>
      </c>
      <c r="BL259" s="25" t="s">
        <v>100</v>
      </c>
      <c r="BM259" s="25" t="s">
        <v>3497</v>
      </c>
    </row>
    <row r="260" spans="2:65" s="12" customFormat="1" ht="13.5">
      <c r="B260" s="217"/>
      <c r="C260" s="218"/>
      <c r="D260" s="219" t="s">
        <v>219</v>
      </c>
      <c r="E260" s="220" t="s">
        <v>21</v>
      </c>
      <c r="F260" s="221" t="s">
        <v>3493</v>
      </c>
      <c r="G260" s="218"/>
      <c r="H260" s="222" t="s">
        <v>21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219</v>
      </c>
      <c r="AU260" s="228" t="s">
        <v>85</v>
      </c>
      <c r="AV260" s="12" t="s">
        <v>83</v>
      </c>
      <c r="AW260" s="12" t="s">
        <v>39</v>
      </c>
      <c r="AX260" s="12" t="s">
        <v>76</v>
      </c>
      <c r="AY260" s="228" t="s">
        <v>211</v>
      </c>
    </row>
    <row r="261" spans="2:65" s="13" customFormat="1" ht="13.5">
      <c r="B261" s="229"/>
      <c r="C261" s="230"/>
      <c r="D261" s="219" t="s">
        <v>219</v>
      </c>
      <c r="E261" s="231" t="s">
        <v>21</v>
      </c>
      <c r="F261" s="232" t="s">
        <v>3494</v>
      </c>
      <c r="G261" s="230"/>
      <c r="H261" s="233">
        <v>20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219</v>
      </c>
      <c r="AU261" s="239" t="s">
        <v>85</v>
      </c>
      <c r="AV261" s="13" t="s">
        <v>85</v>
      </c>
      <c r="AW261" s="13" t="s">
        <v>39</v>
      </c>
      <c r="AX261" s="13" t="s">
        <v>76</v>
      </c>
      <c r="AY261" s="239" t="s">
        <v>211</v>
      </c>
    </row>
    <row r="262" spans="2:65" s="15" customFormat="1" ht="13.5">
      <c r="B262" s="251"/>
      <c r="C262" s="252"/>
      <c r="D262" s="262" t="s">
        <v>219</v>
      </c>
      <c r="E262" s="263" t="s">
        <v>21</v>
      </c>
      <c r="F262" s="264" t="s">
        <v>226</v>
      </c>
      <c r="G262" s="252"/>
      <c r="H262" s="265">
        <v>20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AT262" s="261" t="s">
        <v>219</v>
      </c>
      <c r="AU262" s="261" t="s">
        <v>85</v>
      </c>
      <c r="AV262" s="15" t="s">
        <v>100</v>
      </c>
      <c r="AW262" s="15" t="s">
        <v>39</v>
      </c>
      <c r="AX262" s="15" t="s">
        <v>83</v>
      </c>
      <c r="AY262" s="261" t="s">
        <v>211</v>
      </c>
    </row>
    <row r="263" spans="2:65" s="1" customFormat="1" ht="31.5" customHeight="1">
      <c r="B263" s="42"/>
      <c r="C263" s="205" t="s">
        <v>471</v>
      </c>
      <c r="D263" s="205" t="s">
        <v>213</v>
      </c>
      <c r="E263" s="206" t="s">
        <v>3498</v>
      </c>
      <c r="F263" s="207" t="s">
        <v>3499</v>
      </c>
      <c r="G263" s="208" t="s">
        <v>275</v>
      </c>
      <c r="H263" s="209">
        <v>20</v>
      </c>
      <c r="I263" s="210"/>
      <c r="J263" s="211">
        <f>ROUND(I263*H263,2)</f>
        <v>0</v>
      </c>
      <c r="K263" s="207" t="s">
        <v>217</v>
      </c>
      <c r="L263" s="62"/>
      <c r="M263" s="212" t="s">
        <v>21</v>
      </c>
      <c r="N263" s="213" t="s">
        <v>47</v>
      </c>
      <c r="O263" s="43"/>
      <c r="P263" s="214">
        <f>O263*H263</f>
        <v>0</v>
      </c>
      <c r="Q263" s="214">
        <v>3.0000000000000001E-5</v>
      </c>
      <c r="R263" s="214">
        <f>Q263*H263</f>
        <v>6.0000000000000006E-4</v>
      </c>
      <c r="S263" s="214">
        <v>0</v>
      </c>
      <c r="T263" s="215">
        <f>S263*H263</f>
        <v>0</v>
      </c>
      <c r="AR263" s="25" t="s">
        <v>100</v>
      </c>
      <c r="AT263" s="25" t="s">
        <v>213</v>
      </c>
      <c r="AU263" s="25" t="s">
        <v>85</v>
      </c>
      <c r="AY263" s="25" t="s">
        <v>211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83</v>
      </c>
      <c r="BK263" s="216">
        <f>ROUND(I263*H263,2)</f>
        <v>0</v>
      </c>
      <c r="BL263" s="25" t="s">
        <v>100</v>
      </c>
      <c r="BM263" s="25" t="s">
        <v>3500</v>
      </c>
    </row>
    <row r="264" spans="2:65" s="12" customFormat="1" ht="13.5">
      <c r="B264" s="217"/>
      <c r="C264" s="218"/>
      <c r="D264" s="219" t="s">
        <v>219</v>
      </c>
      <c r="E264" s="220" t="s">
        <v>21</v>
      </c>
      <c r="F264" s="221" t="s">
        <v>3501</v>
      </c>
      <c r="G264" s="218"/>
      <c r="H264" s="222" t="s">
        <v>21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219</v>
      </c>
      <c r="AU264" s="228" t="s">
        <v>85</v>
      </c>
      <c r="AV264" s="12" t="s">
        <v>83</v>
      </c>
      <c r="AW264" s="12" t="s">
        <v>39</v>
      </c>
      <c r="AX264" s="12" t="s">
        <v>76</v>
      </c>
      <c r="AY264" s="228" t="s">
        <v>211</v>
      </c>
    </row>
    <row r="265" spans="2:65" s="13" customFormat="1" ht="13.5">
      <c r="B265" s="229"/>
      <c r="C265" s="230"/>
      <c r="D265" s="219" t="s">
        <v>219</v>
      </c>
      <c r="E265" s="231" t="s">
        <v>21</v>
      </c>
      <c r="F265" s="232" t="s">
        <v>3502</v>
      </c>
      <c r="G265" s="230"/>
      <c r="H265" s="233">
        <v>20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219</v>
      </c>
      <c r="AU265" s="239" t="s">
        <v>85</v>
      </c>
      <c r="AV265" s="13" t="s">
        <v>85</v>
      </c>
      <c r="AW265" s="13" t="s">
        <v>39</v>
      </c>
      <c r="AX265" s="13" t="s">
        <v>76</v>
      </c>
      <c r="AY265" s="239" t="s">
        <v>211</v>
      </c>
    </row>
    <row r="266" spans="2:65" s="15" customFormat="1" ht="13.5">
      <c r="B266" s="251"/>
      <c r="C266" s="252"/>
      <c r="D266" s="262" t="s">
        <v>219</v>
      </c>
      <c r="E266" s="263" t="s">
        <v>21</v>
      </c>
      <c r="F266" s="264" t="s">
        <v>226</v>
      </c>
      <c r="G266" s="252"/>
      <c r="H266" s="265">
        <v>20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AT266" s="261" t="s">
        <v>219</v>
      </c>
      <c r="AU266" s="261" t="s">
        <v>85</v>
      </c>
      <c r="AV266" s="15" t="s">
        <v>100</v>
      </c>
      <c r="AW266" s="15" t="s">
        <v>39</v>
      </c>
      <c r="AX266" s="15" t="s">
        <v>83</v>
      </c>
      <c r="AY266" s="261" t="s">
        <v>211</v>
      </c>
    </row>
    <row r="267" spans="2:65" s="1" customFormat="1" ht="31.5" customHeight="1">
      <c r="B267" s="42"/>
      <c r="C267" s="205" t="s">
        <v>475</v>
      </c>
      <c r="D267" s="205" t="s">
        <v>213</v>
      </c>
      <c r="E267" s="206" t="s">
        <v>3503</v>
      </c>
      <c r="F267" s="207" t="s">
        <v>3504</v>
      </c>
      <c r="G267" s="208" t="s">
        <v>275</v>
      </c>
      <c r="H267" s="209">
        <v>20</v>
      </c>
      <c r="I267" s="210"/>
      <c r="J267" s="211">
        <f>ROUND(I267*H267,2)</f>
        <v>0</v>
      </c>
      <c r="K267" s="207" t="s">
        <v>217</v>
      </c>
      <c r="L267" s="62"/>
      <c r="M267" s="212" t="s">
        <v>21</v>
      </c>
      <c r="N267" s="213" t="s">
        <v>47</v>
      </c>
      <c r="O267" s="43"/>
      <c r="P267" s="214">
        <f>O267*H267</f>
        <v>0</v>
      </c>
      <c r="Q267" s="214">
        <v>1E-4</v>
      </c>
      <c r="R267" s="214">
        <f>Q267*H267</f>
        <v>2E-3</v>
      </c>
      <c r="S267" s="214">
        <v>0</v>
      </c>
      <c r="T267" s="215">
        <f>S267*H267</f>
        <v>0</v>
      </c>
      <c r="AR267" s="25" t="s">
        <v>100</v>
      </c>
      <c r="AT267" s="25" t="s">
        <v>213</v>
      </c>
      <c r="AU267" s="25" t="s">
        <v>85</v>
      </c>
      <c r="AY267" s="25" t="s">
        <v>211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25" t="s">
        <v>83</v>
      </c>
      <c r="BK267" s="216">
        <f>ROUND(I267*H267,2)</f>
        <v>0</v>
      </c>
      <c r="BL267" s="25" t="s">
        <v>100</v>
      </c>
      <c r="BM267" s="25" t="s">
        <v>3505</v>
      </c>
    </row>
    <row r="268" spans="2:65" s="1" customFormat="1" ht="22.5" customHeight="1">
      <c r="B268" s="42"/>
      <c r="C268" s="205" t="s">
        <v>481</v>
      </c>
      <c r="D268" s="205" t="s">
        <v>213</v>
      </c>
      <c r="E268" s="206" t="s">
        <v>3506</v>
      </c>
      <c r="F268" s="207" t="s">
        <v>3507</v>
      </c>
      <c r="G268" s="208" t="s">
        <v>216</v>
      </c>
      <c r="H268" s="209">
        <v>0.60699999999999998</v>
      </c>
      <c r="I268" s="210"/>
      <c r="J268" s="211">
        <f>ROUND(I268*H268,2)</f>
        <v>0</v>
      </c>
      <c r="K268" s="207" t="s">
        <v>217</v>
      </c>
      <c r="L268" s="62"/>
      <c r="M268" s="212" t="s">
        <v>21</v>
      </c>
      <c r="N268" s="213" t="s">
        <v>47</v>
      </c>
      <c r="O268" s="43"/>
      <c r="P268" s="214">
        <f>O268*H268</f>
        <v>0</v>
      </c>
      <c r="Q268" s="214">
        <v>0</v>
      </c>
      <c r="R268" s="214">
        <f>Q268*H268</f>
        <v>0</v>
      </c>
      <c r="S268" s="214">
        <v>2</v>
      </c>
      <c r="T268" s="215">
        <f>S268*H268</f>
        <v>1.214</v>
      </c>
      <c r="AR268" s="25" t="s">
        <v>100</v>
      </c>
      <c r="AT268" s="25" t="s">
        <v>213</v>
      </c>
      <c r="AU268" s="25" t="s">
        <v>85</v>
      </c>
      <c r="AY268" s="25" t="s">
        <v>211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25" t="s">
        <v>83</v>
      </c>
      <c r="BK268" s="216">
        <f>ROUND(I268*H268,2)</f>
        <v>0</v>
      </c>
      <c r="BL268" s="25" t="s">
        <v>100</v>
      </c>
      <c r="BM268" s="25" t="s">
        <v>3508</v>
      </c>
    </row>
    <row r="269" spans="2:65" s="12" customFormat="1" ht="13.5">
      <c r="B269" s="217"/>
      <c r="C269" s="218"/>
      <c r="D269" s="219" t="s">
        <v>219</v>
      </c>
      <c r="E269" s="220" t="s">
        <v>21</v>
      </c>
      <c r="F269" s="221" t="s">
        <v>3509</v>
      </c>
      <c r="G269" s="218"/>
      <c r="H269" s="222" t="s">
        <v>21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219</v>
      </c>
      <c r="AU269" s="228" t="s">
        <v>85</v>
      </c>
      <c r="AV269" s="12" t="s">
        <v>83</v>
      </c>
      <c r="AW269" s="12" t="s">
        <v>39</v>
      </c>
      <c r="AX269" s="12" t="s">
        <v>76</v>
      </c>
      <c r="AY269" s="228" t="s">
        <v>211</v>
      </c>
    </row>
    <row r="270" spans="2:65" s="13" customFormat="1" ht="13.5">
      <c r="B270" s="229"/>
      <c r="C270" s="230"/>
      <c r="D270" s="219" t="s">
        <v>219</v>
      </c>
      <c r="E270" s="231" t="s">
        <v>21</v>
      </c>
      <c r="F270" s="232" t="s">
        <v>3510</v>
      </c>
      <c r="G270" s="230"/>
      <c r="H270" s="233">
        <v>0.60699999999999998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219</v>
      </c>
      <c r="AU270" s="239" t="s">
        <v>85</v>
      </c>
      <c r="AV270" s="13" t="s">
        <v>85</v>
      </c>
      <c r="AW270" s="13" t="s">
        <v>39</v>
      </c>
      <c r="AX270" s="13" t="s">
        <v>76</v>
      </c>
      <c r="AY270" s="239" t="s">
        <v>211</v>
      </c>
    </row>
    <row r="271" spans="2:65" s="15" customFormat="1" ht="13.5">
      <c r="B271" s="251"/>
      <c r="C271" s="252"/>
      <c r="D271" s="262" t="s">
        <v>219</v>
      </c>
      <c r="E271" s="263" t="s">
        <v>21</v>
      </c>
      <c r="F271" s="264" t="s">
        <v>226</v>
      </c>
      <c r="G271" s="252"/>
      <c r="H271" s="265">
        <v>0.60699999999999998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AT271" s="261" t="s">
        <v>219</v>
      </c>
      <c r="AU271" s="261" t="s">
        <v>85</v>
      </c>
      <c r="AV271" s="15" t="s">
        <v>100</v>
      </c>
      <c r="AW271" s="15" t="s">
        <v>39</v>
      </c>
      <c r="AX271" s="15" t="s">
        <v>83</v>
      </c>
      <c r="AY271" s="261" t="s">
        <v>211</v>
      </c>
    </row>
    <row r="272" spans="2:65" s="1" customFormat="1" ht="31.5" customHeight="1">
      <c r="B272" s="42"/>
      <c r="C272" s="205" t="s">
        <v>484</v>
      </c>
      <c r="D272" s="205" t="s">
        <v>213</v>
      </c>
      <c r="E272" s="206" t="s">
        <v>3511</v>
      </c>
      <c r="F272" s="207" t="s">
        <v>3512</v>
      </c>
      <c r="G272" s="208" t="s">
        <v>216</v>
      </c>
      <c r="H272" s="209">
        <v>0.55600000000000005</v>
      </c>
      <c r="I272" s="210"/>
      <c r="J272" s="211">
        <f>ROUND(I272*H272,2)</f>
        <v>0</v>
      </c>
      <c r="K272" s="207" t="s">
        <v>217</v>
      </c>
      <c r="L272" s="62"/>
      <c r="M272" s="212" t="s">
        <v>21</v>
      </c>
      <c r="N272" s="213" t="s">
        <v>47</v>
      </c>
      <c r="O272" s="43"/>
      <c r="P272" s="214">
        <f>O272*H272</f>
        <v>0</v>
      </c>
      <c r="Q272" s="214">
        <v>0</v>
      </c>
      <c r="R272" s="214">
        <f>Q272*H272</f>
        <v>0</v>
      </c>
      <c r="S272" s="214">
        <v>1.8</v>
      </c>
      <c r="T272" s="215">
        <f>S272*H272</f>
        <v>1.0008000000000001</v>
      </c>
      <c r="AR272" s="25" t="s">
        <v>100</v>
      </c>
      <c r="AT272" s="25" t="s">
        <v>213</v>
      </c>
      <c r="AU272" s="25" t="s">
        <v>85</v>
      </c>
      <c r="AY272" s="25" t="s">
        <v>211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83</v>
      </c>
      <c r="BK272" s="216">
        <f>ROUND(I272*H272,2)</f>
        <v>0</v>
      </c>
      <c r="BL272" s="25" t="s">
        <v>100</v>
      </c>
      <c r="BM272" s="25" t="s">
        <v>3513</v>
      </c>
    </row>
    <row r="273" spans="2:65" s="12" customFormat="1" ht="13.5">
      <c r="B273" s="217"/>
      <c r="C273" s="218"/>
      <c r="D273" s="219" t="s">
        <v>219</v>
      </c>
      <c r="E273" s="220" t="s">
        <v>21</v>
      </c>
      <c r="F273" s="221" t="s">
        <v>3514</v>
      </c>
      <c r="G273" s="218"/>
      <c r="H273" s="222" t="s">
        <v>21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219</v>
      </c>
      <c r="AU273" s="228" t="s">
        <v>85</v>
      </c>
      <c r="AV273" s="12" t="s">
        <v>83</v>
      </c>
      <c r="AW273" s="12" t="s">
        <v>39</v>
      </c>
      <c r="AX273" s="12" t="s">
        <v>76</v>
      </c>
      <c r="AY273" s="228" t="s">
        <v>211</v>
      </c>
    </row>
    <row r="274" spans="2:65" s="13" customFormat="1" ht="13.5">
      <c r="B274" s="229"/>
      <c r="C274" s="230"/>
      <c r="D274" s="219" t="s">
        <v>219</v>
      </c>
      <c r="E274" s="231" t="s">
        <v>21</v>
      </c>
      <c r="F274" s="232" t="s">
        <v>3515</v>
      </c>
      <c r="G274" s="230"/>
      <c r="H274" s="233">
        <v>0.55600000000000005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219</v>
      </c>
      <c r="AU274" s="239" t="s">
        <v>85</v>
      </c>
      <c r="AV274" s="13" t="s">
        <v>85</v>
      </c>
      <c r="AW274" s="13" t="s">
        <v>39</v>
      </c>
      <c r="AX274" s="13" t="s">
        <v>76</v>
      </c>
      <c r="AY274" s="239" t="s">
        <v>211</v>
      </c>
    </row>
    <row r="275" spans="2:65" s="15" customFormat="1" ht="13.5">
      <c r="B275" s="251"/>
      <c r="C275" s="252"/>
      <c r="D275" s="262" t="s">
        <v>219</v>
      </c>
      <c r="E275" s="263" t="s">
        <v>21</v>
      </c>
      <c r="F275" s="264" t="s">
        <v>226</v>
      </c>
      <c r="G275" s="252"/>
      <c r="H275" s="265">
        <v>0.55600000000000005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AT275" s="261" t="s">
        <v>219</v>
      </c>
      <c r="AU275" s="261" t="s">
        <v>85</v>
      </c>
      <c r="AV275" s="15" t="s">
        <v>100</v>
      </c>
      <c r="AW275" s="15" t="s">
        <v>39</v>
      </c>
      <c r="AX275" s="15" t="s">
        <v>83</v>
      </c>
      <c r="AY275" s="261" t="s">
        <v>211</v>
      </c>
    </row>
    <row r="276" spans="2:65" s="1" customFormat="1" ht="31.5" customHeight="1">
      <c r="B276" s="42"/>
      <c r="C276" s="205" t="s">
        <v>490</v>
      </c>
      <c r="D276" s="205" t="s">
        <v>213</v>
      </c>
      <c r="E276" s="206" t="s">
        <v>3516</v>
      </c>
      <c r="F276" s="207" t="s">
        <v>3517</v>
      </c>
      <c r="G276" s="208" t="s">
        <v>275</v>
      </c>
      <c r="H276" s="209">
        <v>5</v>
      </c>
      <c r="I276" s="210"/>
      <c r="J276" s="211">
        <f>ROUND(I276*H276,2)</f>
        <v>0</v>
      </c>
      <c r="K276" s="207" t="s">
        <v>217</v>
      </c>
      <c r="L276" s="62"/>
      <c r="M276" s="212" t="s">
        <v>21</v>
      </c>
      <c r="N276" s="213" t="s">
        <v>47</v>
      </c>
      <c r="O276" s="43"/>
      <c r="P276" s="214">
        <f>O276*H276</f>
        <v>0</v>
      </c>
      <c r="Q276" s="214">
        <v>0</v>
      </c>
      <c r="R276" s="214">
        <f>Q276*H276</f>
        <v>0</v>
      </c>
      <c r="S276" s="214">
        <v>6.0000000000000001E-3</v>
      </c>
      <c r="T276" s="215">
        <f>S276*H276</f>
        <v>0.03</v>
      </c>
      <c r="AR276" s="25" t="s">
        <v>100</v>
      </c>
      <c r="AT276" s="25" t="s">
        <v>213</v>
      </c>
      <c r="AU276" s="25" t="s">
        <v>85</v>
      </c>
      <c r="AY276" s="25" t="s">
        <v>211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25" t="s">
        <v>83</v>
      </c>
      <c r="BK276" s="216">
        <f>ROUND(I276*H276,2)</f>
        <v>0</v>
      </c>
      <c r="BL276" s="25" t="s">
        <v>100</v>
      </c>
      <c r="BM276" s="25" t="s">
        <v>3518</v>
      </c>
    </row>
    <row r="277" spans="2:65" s="1" customFormat="1" ht="22.5" customHeight="1">
      <c r="B277" s="42"/>
      <c r="C277" s="205" t="s">
        <v>496</v>
      </c>
      <c r="D277" s="205" t="s">
        <v>213</v>
      </c>
      <c r="E277" s="206" t="s">
        <v>3519</v>
      </c>
      <c r="F277" s="207" t="s">
        <v>3520</v>
      </c>
      <c r="G277" s="208" t="s">
        <v>611</v>
      </c>
      <c r="H277" s="209">
        <v>13.2</v>
      </c>
      <c r="I277" s="210"/>
      <c r="J277" s="211">
        <f>ROUND(I277*H277,2)</f>
        <v>0</v>
      </c>
      <c r="K277" s="207" t="s">
        <v>217</v>
      </c>
      <c r="L277" s="62"/>
      <c r="M277" s="212" t="s">
        <v>21</v>
      </c>
      <c r="N277" s="213" t="s">
        <v>47</v>
      </c>
      <c r="O277" s="43"/>
      <c r="P277" s="214">
        <f>O277*H277</f>
        <v>0</v>
      </c>
      <c r="Q277" s="214">
        <v>0</v>
      </c>
      <c r="R277" s="214">
        <f>Q277*H277</f>
        <v>0</v>
      </c>
      <c r="S277" s="214">
        <v>9.4500000000000001E-3</v>
      </c>
      <c r="T277" s="215">
        <f>S277*H277</f>
        <v>0.12473999999999999</v>
      </c>
      <c r="AR277" s="25" t="s">
        <v>100</v>
      </c>
      <c r="AT277" s="25" t="s">
        <v>213</v>
      </c>
      <c r="AU277" s="25" t="s">
        <v>85</v>
      </c>
      <c r="AY277" s="25" t="s">
        <v>211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83</v>
      </c>
      <c r="BK277" s="216">
        <f>ROUND(I277*H277,2)</f>
        <v>0</v>
      </c>
      <c r="BL277" s="25" t="s">
        <v>100</v>
      </c>
      <c r="BM277" s="25" t="s">
        <v>3521</v>
      </c>
    </row>
    <row r="278" spans="2:65" s="12" customFormat="1" ht="13.5">
      <c r="B278" s="217"/>
      <c r="C278" s="218"/>
      <c r="D278" s="219" t="s">
        <v>219</v>
      </c>
      <c r="E278" s="220" t="s">
        <v>21</v>
      </c>
      <c r="F278" s="221" t="s">
        <v>3522</v>
      </c>
      <c r="G278" s="218"/>
      <c r="H278" s="222" t="s">
        <v>21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219</v>
      </c>
      <c r="AU278" s="228" t="s">
        <v>85</v>
      </c>
      <c r="AV278" s="12" t="s">
        <v>83</v>
      </c>
      <c r="AW278" s="12" t="s">
        <v>39</v>
      </c>
      <c r="AX278" s="12" t="s">
        <v>76</v>
      </c>
      <c r="AY278" s="228" t="s">
        <v>211</v>
      </c>
    </row>
    <row r="279" spans="2:65" s="13" customFormat="1" ht="13.5">
      <c r="B279" s="229"/>
      <c r="C279" s="230"/>
      <c r="D279" s="219" t="s">
        <v>219</v>
      </c>
      <c r="E279" s="231" t="s">
        <v>21</v>
      </c>
      <c r="F279" s="232" t="s">
        <v>3523</v>
      </c>
      <c r="G279" s="230"/>
      <c r="H279" s="233">
        <v>13.2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219</v>
      </c>
      <c r="AU279" s="239" t="s">
        <v>85</v>
      </c>
      <c r="AV279" s="13" t="s">
        <v>85</v>
      </c>
      <c r="AW279" s="13" t="s">
        <v>39</v>
      </c>
      <c r="AX279" s="13" t="s">
        <v>76</v>
      </c>
      <c r="AY279" s="239" t="s">
        <v>211</v>
      </c>
    </row>
    <row r="280" spans="2:65" s="15" customFormat="1" ht="13.5">
      <c r="B280" s="251"/>
      <c r="C280" s="252"/>
      <c r="D280" s="219" t="s">
        <v>219</v>
      </c>
      <c r="E280" s="253" t="s">
        <v>21</v>
      </c>
      <c r="F280" s="254" t="s">
        <v>226</v>
      </c>
      <c r="G280" s="252"/>
      <c r="H280" s="255">
        <v>13.2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AT280" s="261" t="s">
        <v>219</v>
      </c>
      <c r="AU280" s="261" t="s">
        <v>85</v>
      </c>
      <c r="AV280" s="15" t="s">
        <v>100</v>
      </c>
      <c r="AW280" s="15" t="s">
        <v>39</v>
      </c>
      <c r="AX280" s="15" t="s">
        <v>83</v>
      </c>
      <c r="AY280" s="261" t="s">
        <v>211</v>
      </c>
    </row>
    <row r="281" spans="2:65" s="11" customFormat="1" ht="29.85" customHeight="1">
      <c r="B281" s="188"/>
      <c r="C281" s="189"/>
      <c r="D281" s="202" t="s">
        <v>75</v>
      </c>
      <c r="E281" s="203" t="s">
        <v>399</v>
      </c>
      <c r="F281" s="203" t="s">
        <v>400</v>
      </c>
      <c r="G281" s="189"/>
      <c r="H281" s="189"/>
      <c r="I281" s="192"/>
      <c r="J281" s="204">
        <f>BK281</f>
        <v>0</v>
      </c>
      <c r="K281" s="189"/>
      <c r="L281" s="194"/>
      <c r="M281" s="195"/>
      <c r="N281" s="196"/>
      <c r="O281" s="196"/>
      <c r="P281" s="197">
        <f>SUM(P282:P286)</f>
        <v>0</v>
      </c>
      <c r="Q281" s="196"/>
      <c r="R281" s="197">
        <f>SUM(R282:R286)</f>
        <v>0</v>
      </c>
      <c r="S281" s="196"/>
      <c r="T281" s="198">
        <f>SUM(T282:T286)</f>
        <v>0</v>
      </c>
      <c r="AR281" s="199" t="s">
        <v>83</v>
      </c>
      <c r="AT281" s="200" t="s">
        <v>75</v>
      </c>
      <c r="AU281" s="200" t="s">
        <v>83</v>
      </c>
      <c r="AY281" s="199" t="s">
        <v>211</v>
      </c>
      <c r="BK281" s="201">
        <f>SUM(BK282:BK286)</f>
        <v>0</v>
      </c>
    </row>
    <row r="282" spans="2:65" s="1" customFormat="1" ht="31.5" customHeight="1">
      <c r="B282" s="42"/>
      <c r="C282" s="205" t="s">
        <v>501</v>
      </c>
      <c r="D282" s="205" t="s">
        <v>213</v>
      </c>
      <c r="E282" s="206" t="s">
        <v>3125</v>
      </c>
      <c r="F282" s="207" t="s">
        <v>3126</v>
      </c>
      <c r="G282" s="208" t="s">
        <v>245</v>
      </c>
      <c r="H282" s="209">
        <v>5.923</v>
      </c>
      <c r="I282" s="210"/>
      <c r="J282" s="211">
        <f>ROUND(I282*H282,2)</f>
        <v>0</v>
      </c>
      <c r="K282" s="207" t="s">
        <v>217</v>
      </c>
      <c r="L282" s="62"/>
      <c r="M282" s="212" t="s">
        <v>21</v>
      </c>
      <c r="N282" s="213" t="s">
        <v>47</v>
      </c>
      <c r="O282" s="43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AR282" s="25" t="s">
        <v>100</v>
      </c>
      <c r="AT282" s="25" t="s">
        <v>213</v>
      </c>
      <c r="AU282" s="25" t="s">
        <v>85</v>
      </c>
      <c r="AY282" s="25" t="s">
        <v>211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25" t="s">
        <v>83</v>
      </c>
      <c r="BK282" s="216">
        <f>ROUND(I282*H282,2)</f>
        <v>0</v>
      </c>
      <c r="BL282" s="25" t="s">
        <v>100</v>
      </c>
      <c r="BM282" s="25" t="s">
        <v>3524</v>
      </c>
    </row>
    <row r="283" spans="2:65" s="1" customFormat="1" ht="31.5" customHeight="1">
      <c r="B283" s="42"/>
      <c r="C283" s="205" t="s">
        <v>506</v>
      </c>
      <c r="D283" s="205" t="s">
        <v>213</v>
      </c>
      <c r="E283" s="206" t="s">
        <v>402</v>
      </c>
      <c r="F283" s="207" t="s">
        <v>403</v>
      </c>
      <c r="G283" s="208" t="s">
        <v>245</v>
      </c>
      <c r="H283" s="209">
        <v>5.923</v>
      </c>
      <c r="I283" s="210"/>
      <c r="J283" s="211">
        <f>ROUND(I283*H283,2)</f>
        <v>0</v>
      </c>
      <c r="K283" s="207" t="s">
        <v>217</v>
      </c>
      <c r="L283" s="62"/>
      <c r="M283" s="212" t="s">
        <v>21</v>
      </c>
      <c r="N283" s="213" t="s">
        <v>47</v>
      </c>
      <c r="O283" s="43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AR283" s="25" t="s">
        <v>100</v>
      </c>
      <c r="AT283" s="25" t="s">
        <v>213</v>
      </c>
      <c r="AU283" s="25" t="s">
        <v>85</v>
      </c>
      <c r="AY283" s="25" t="s">
        <v>211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25" t="s">
        <v>83</v>
      </c>
      <c r="BK283" s="216">
        <f>ROUND(I283*H283,2)</f>
        <v>0</v>
      </c>
      <c r="BL283" s="25" t="s">
        <v>100</v>
      </c>
      <c r="BM283" s="25" t="s">
        <v>3525</v>
      </c>
    </row>
    <row r="284" spans="2:65" s="1" customFormat="1" ht="31.5" customHeight="1">
      <c r="B284" s="42"/>
      <c r="C284" s="205" t="s">
        <v>511</v>
      </c>
      <c r="D284" s="205" t="s">
        <v>213</v>
      </c>
      <c r="E284" s="206" t="s">
        <v>406</v>
      </c>
      <c r="F284" s="207" t="s">
        <v>407</v>
      </c>
      <c r="G284" s="208" t="s">
        <v>245</v>
      </c>
      <c r="H284" s="209">
        <v>82.921999999999997</v>
      </c>
      <c r="I284" s="210"/>
      <c r="J284" s="211">
        <f>ROUND(I284*H284,2)</f>
        <v>0</v>
      </c>
      <c r="K284" s="207" t="s">
        <v>217</v>
      </c>
      <c r="L284" s="62"/>
      <c r="M284" s="212" t="s">
        <v>21</v>
      </c>
      <c r="N284" s="213" t="s">
        <v>47</v>
      </c>
      <c r="O284" s="43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AR284" s="25" t="s">
        <v>100</v>
      </c>
      <c r="AT284" s="25" t="s">
        <v>213</v>
      </c>
      <c r="AU284" s="25" t="s">
        <v>85</v>
      </c>
      <c r="AY284" s="25" t="s">
        <v>211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25" t="s">
        <v>83</v>
      </c>
      <c r="BK284" s="216">
        <f>ROUND(I284*H284,2)</f>
        <v>0</v>
      </c>
      <c r="BL284" s="25" t="s">
        <v>100</v>
      </c>
      <c r="BM284" s="25" t="s">
        <v>3526</v>
      </c>
    </row>
    <row r="285" spans="2:65" s="13" customFormat="1" ht="13.5">
      <c r="B285" s="229"/>
      <c r="C285" s="230"/>
      <c r="D285" s="262" t="s">
        <v>219</v>
      </c>
      <c r="E285" s="230"/>
      <c r="F285" s="266" t="s">
        <v>3527</v>
      </c>
      <c r="G285" s="230"/>
      <c r="H285" s="267">
        <v>82.921999999999997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219</v>
      </c>
      <c r="AU285" s="239" t="s">
        <v>85</v>
      </c>
      <c r="AV285" s="13" t="s">
        <v>85</v>
      </c>
      <c r="AW285" s="13" t="s">
        <v>6</v>
      </c>
      <c r="AX285" s="13" t="s">
        <v>83</v>
      </c>
      <c r="AY285" s="239" t="s">
        <v>211</v>
      </c>
    </row>
    <row r="286" spans="2:65" s="1" customFormat="1" ht="22.5" customHeight="1">
      <c r="B286" s="42"/>
      <c r="C286" s="205" t="s">
        <v>517</v>
      </c>
      <c r="D286" s="205" t="s">
        <v>213</v>
      </c>
      <c r="E286" s="206" t="s">
        <v>3137</v>
      </c>
      <c r="F286" s="207" t="s">
        <v>3138</v>
      </c>
      <c r="G286" s="208" t="s">
        <v>245</v>
      </c>
      <c r="H286" s="209">
        <v>5.923</v>
      </c>
      <c r="I286" s="210"/>
      <c r="J286" s="211">
        <f>ROUND(I286*H286,2)</f>
        <v>0</v>
      </c>
      <c r="K286" s="207" t="s">
        <v>217</v>
      </c>
      <c r="L286" s="62"/>
      <c r="M286" s="212" t="s">
        <v>21</v>
      </c>
      <c r="N286" s="213" t="s">
        <v>47</v>
      </c>
      <c r="O286" s="43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AR286" s="25" t="s">
        <v>100</v>
      </c>
      <c r="AT286" s="25" t="s">
        <v>213</v>
      </c>
      <c r="AU286" s="25" t="s">
        <v>85</v>
      </c>
      <c r="AY286" s="25" t="s">
        <v>211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25" t="s">
        <v>83</v>
      </c>
      <c r="BK286" s="216">
        <f>ROUND(I286*H286,2)</f>
        <v>0</v>
      </c>
      <c r="BL286" s="25" t="s">
        <v>100</v>
      </c>
      <c r="BM286" s="25" t="s">
        <v>3528</v>
      </c>
    </row>
    <row r="287" spans="2:65" s="11" customFormat="1" ht="29.85" customHeight="1">
      <c r="B287" s="188"/>
      <c r="C287" s="189"/>
      <c r="D287" s="202" t="s">
        <v>75</v>
      </c>
      <c r="E287" s="203" t="s">
        <v>414</v>
      </c>
      <c r="F287" s="203" t="s">
        <v>415</v>
      </c>
      <c r="G287" s="189"/>
      <c r="H287" s="189"/>
      <c r="I287" s="192"/>
      <c r="J287" s="204">
        <f>BK287</f>
        <v>0</v>
      </c>
      <c r="K287" s="189"/>
      <c r="L287" s="194"/>
      <c r="M287" s="195"/>
      <c r="N287" s="196"/>
      <c r="O287" s="196"/>
      <c r="P287" s="197">
        <f>P288</f>
        <v>0</v>
      </c>
      <c r="Q287" s="196"/>
      <c r="R287" s="197">
        <f>R288</f>
        <v>0</v>
      </c>
      <c r="S287" s="196"/>
      <c r="T287" s="198">
        <f>T288</f>
        <v>0</v>
      </c>
      <c r="AR287" s="199" t="s">
        <v>83</v>
      </c>
      <c r="AT287" s="200" t="s">
        <v>75</v>
      </c>
      <c r="AU287" s="200" t="s">
        <v>83</v>
      </c>
      <c r="AY287" s="199" t="s">
        <v>211</v>
      </c>
      <c r="BK287" s="201">
        <f>BK288</f>
        <v>0</v>
      </c>
    </row>
    <row r="288" spans="2:65" s="1" customFormat="1" ht="31.5" customHeight="1">
      <c r="B288" s="42"/>
      <c r="C288" s="205" t="s">
        <v>521</v>
      </c>
      <c r="D288" s="205" t="s">
        <v>213</v>
      </c>
      <c r="E288" s="206" t="s">
        <v>3529</v>
      </c>
      <c r="F288" s="207" t="s">
        <v>3530</v>
      </c>
      <c r="G288" s="208" t="s">
        <v>245</v>
      </c>
      <c r="H288" s="209">
        <v>23.033000000000001</v>
      </c>
      <c r="I288" s="210"/>
      <c r="J288" s="211">
        <f>ROUND(I288*H288,2)</f>
        <v>0</v>
      </c>
      <c r="K288" s="207" t="s">
        <v>3015</v>
      </c>
      <c r="L288" s="62"/>
      <c r="M288" s="212" t="s">
        <v>21</v>
      </c>
      <c r="N288" s="213" t="s">
        <v>47</v>
      </c>
      <c r="O288" s="43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AR288" s="25" t="s">
        <v>100</v>
      </c>
      <c r="AT288" s="25" t="s">
        <v>213</v>
      </c>
      <c r="AU288" s="25" t="s">
        <v>85</v>
      </c>
      <c r="AY288" s="25" t="s">
        <v>211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25" t="s">
        <v>83</v>
      </c>
      <c r="BK288" s="216">
        <f>ROUND(I288*H288,2)</f>
        <v>0</v>
      </c>
      <c r="BL288" s="25" t="s">
        <v>100</v>
      </c>
      <c r="BM288" s="25" t="s">
        <v>3531</v>
      </c>
    </row>
    <row r="289" spans="2:65" s="11" customFormat="1" ht="37.35" customHeight="1">
      <c r="B289" s="188"/>
      <c r="C289" s="189"/>
      <c r="D289" s="190" t="s">
        <v>75</v>
      </c>
      <c r="E289" s="191" t="s">
        <v>420</v>
      </c>
      <c r="F289" s="191" t="s">
        <v>421</v>
      </c>
      <c r="G289" s="189"/>
      <c r="H289" s="189"/>
      <c r="I289" s="192"/>
      <c r="J289" s="193">
        <f>BK289</f>
        <v>0</v>
      </c>
      <c r="K289" s="189"/>
      <c r="L289" s="194"/>
      <c r="M289" s="195"/>
      <c r="N289" s="196"/>
      <c r="O289" s="196"/>
      <c r="P289" s="197">
        <f>P290+P304</f>
        <v>0</v>
      </c>
      <c r="Q289" s="196"/>
      <c r="R289" s="197">
        <f>R290+R304</f>
        <v>2.3604E-2</v>
      </c>
      <c r="S289" s="196"/>
      <c r="T289" s="198">
        <f>T290+T304</f>
        <v>0</v>
      </c>
      <c r="AR289" s="199" t="s">
        <v>85</v>
      </c>
      <c r="AT289" s="200" t="s">
        <v>75</v>
      </c>
      <c r="AU289" s="200" t="s">
        <v>76</v>
      </c>
      <c r="AY289" s="199" t="s">
        <v>211</v>
      </c>
      <c r="BK289" s="201">
        <f>BK290+BK304</f>
        <v>0</v>
      </c>
    </row>
    <row r="290" spans="2:65" s="11" customFormat="1" ht="19.899999999999999" customHeight="1">
      <c r="B290" s="188"/>
      <c r="C290" s="189"/>
      <c r="D290" s="202" t="s">
        <v>75</v>
      </c>
      <c r="E290" s="203" t="s">
        <v>422</v>
      </c>
      <c r="F290" s="203" t="s">
        <v>423</v>
      </c>
      <c r="G290" s="189"/>
      <c r="H290" s="189"/>
      <c r="I290" s="192"/>
      <c r="J290" s="204">
        <f>BK290</f>
        <v>0</v>
      </c>
      <c r="K290" s="189"/>
      <c r="L290" s="194"/>
      <c r="M290" s="195"/>
      <c r="N290" s="196"/>
      <c r="O290" s="196"/>
      <c r="P290" s="197">
        <f>SUM(P291:P303)</f>
        <v>0</v>
      </c>
      <c r="Q290" s="196"/>
      <c r="R290" s="197">
        <f>SUM(R291:R303)</f>
        <v>2.0844000000000001E-2</v>
      </c>
      <c r="S290" s="196"/>
      <c r="T290" s="198">
        <f>SUM(T291:T303)</f>
        <v>0</v>
      </c>
      <c r="AR290" s="199" t="s">
        <v>85</v>
      </c>
      <c r="AT290" s="200" t="s">
        <v>75</v>
      </c>
      <c r="AU290" s="200" t="s">
        <v>83</v>
      </c>
      <c r="AY290" s="199" t="s">
        <v>211</v>
      </c>
      <c r="BK290" s="201">
        <f>SUM(BK291:BK303)</f>
        <v>0</v>
      </c>
    </row>
    <row r="291" spans="2:65" s="1" customFormat="1" ht="44.25" customHeight="1">
      <c r="B291" s="42"/>
      <c r="C291" s="205" t="s">
        <v>525</v>
      </c>
      <c r="D291" s="205" t="s">
        <v>213</v>
      </c>
      <c r="E291" s="206" t="s">
        <v>3532</v>
      </c>
      <c r="F291" s="207" t="s">
        <v>3533</v>
      </c>
      <c r="G291" s="208" t="s">
        <v>235</v>
      </c>
      <c r="H291" s="209">
        <v>13.8</v>
      </c>
      <c r="I291" s="210"/>
      <c r="J291" s="211">
        <f>ROUND(I291*H291,2)</f>
        <v>0</v>
      </c>
      <c r="K291" s="207" t="s">
        <v>217</v>
      </c>
      <c r="L291" s="62"/>
      <c r="M291" s="212" t="s">
        <v>21</v>
      </c>
      <c r="N291" s="213" t="s">
        <v>47</v>
      </c>
      <c r="O291" s="43"/>
      <c r="P291" s="214">
        <f>O291*H291</f>
        <v>0</v>
      </c>
      <c r="Q291" s="214">
        <v>7.7999999999999999E-4</v>
      </c>
      <c r="R291" s="214">
        <f>Q291*H291</f>
        <v>1.0764000000000001E-2</v>
      </c>
      <c r="S291" s="214">
        <v>0</v>
      </c>
      <c r="T291" s="215">
        <f>S291*H291</f>
        <v>0</v>
      </c>
      <c r="AR291" s="25" t="s">
        <v>309</v>
      </c>
      <c r="AT291" s="25" t="s">
        <v>213</v>
      </c>
      <c r="AU291" s="25" t="s">
        <v>85</v>
      </c>
      <c r="AY291" s="25" t="s">
        <v>211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25" t="s">
        <v>83</v>
      </c>
      <c r="BK291" s="216">
        <f>ROUND(I291*H291,2)</f>
        <v>0</v>
      </c>
      <c r="BL291" s="25" t="s">
        <v>309</v>
      </c>
      <c r="BM291" s="25" t="s">
        <v>3534</v>
      </c>
    </row>
    <row r="292" spans="2:65" s="12" customFormat="1" ht="13.5">
      <c r="B292" s="217"/>
      <c r="C292" s="218"/>
      <c r="D292" s="219" t="s">
        <v>219</v>
      </c>
      <c r="E292" s="220" t="s">
        <v>21</v>
      </c>
      <c r="F292" s="221" t="s">
        <v>3389</v>
      </c>
      <c r="G292" s="218"/>
      <c r="H292" s="222" t="s">
        <v>21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219</v>
      </c>
      <c r="AU292" s="228" t="s">
        <v>85</v>
      </c>
      <c r="AV292" s="12" t="s">
        <v>83</v>
      </c>
      <c r="AW292" s="12" t="s">
        <v>39</v>
      </c>
      <c r="AX292" s="12" t="s">
        <v>76</v>
      </c>
      <c r="AY292" s="228" t="s">
        <v>211</v>
      </c>
    </row>
    <row r="293" spans="2:65" s="13" customFormat="1" ht="13.5">
      <c r="B293" s="229"/>
      <c r="C293" s="230"/>
      <c r="D293" s="219" t="s">
        <v>219</v>
      </c>
      <c r="E293" s="231" t="s">
        <v>21</v>
      </c>
      <c r="F293" s="232" t="s">
        <v>3535</v>
      </c>
      <c r="G293" s="230"/>
      <c r="H293" s="233">
        <v>13.8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219</v>
      </c>
      <c r="AU293" s="239" t="s">
        <v>85</v>
      </c>
      <c r="AV293" s="13" t="s">
        <v>85</v>
      </c>
      <c r="AW293" s="13" t="s">
        <v>39</v>
      </c>
      <c r="AX293" s="13" t="s">
        <v>76</v>
      </c>
      <c r="AY293" s="239" t="s">
        <v>211</v>
      </c>
    </row>
    <row r="294" spans="2:65" s="15" customFormat="1" ht="13.5">
      <c r="B294" s="251"/>
      <c r="C294" s="252"/>
      <c r="D294" s="262" t="s">
        <v>219</v>
      </c>
      <c r="E294" s="263" t="s">
        <v>21</v>
      </c>
      <c r="F294" s="264" t="s">
        <v>226</v>
      </c>
      <c r="G294" s="252"/>
      <c r="H294" s="265">
        <v>13.8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AT294" s="261" t="s">
        <v>219</v>
      </c>
      <c r="AU294" s="261" t="s">
        <v>85</v>
      </c>
      <c r="AV294" s="15" t="s">
        <v>100</v>
      </c>
      <c r="AW294" s="15" t="s">
        <v>39</v>
      </c>
      <c r="AX294" s="15" t="s">
        <v>83</v>
      </c>
      <c r="AY294" s="261" t="s">
        <v>211</v>
      </c>
    </row>
    <row r="295" spans="2:65" s="1" customFormat="1" ht="22.5" customHeight="1">
      <c r="B295" s="42"/>
      <c r="C295" s="205" t="s">
        <v>530</v>
      </c>
      <c r="D295" s="205" t="s">
        <v>213</v>
      </c>
      <c r="E295" s="206" t="s">
        <v>3536</v>
      </c>
      <c r="F295" s="207" t="s">
        <v>3537</v>
      </c>
      <c r="G295" s="208" t="s">
        <v>235</v>
      </c>
      <c r="H295" s="209">
        <v>2.76</v>
      </c>
      <c r="I295" s="210"/>
      <c r="J295" s="211">
        <f>ROUND(I295*H295,2)</f>
        <v>0</v>
      </c>
      <c r="K295" s="207" t="s">
        <v>217</v>
      </c>
      <c r="L295" s="62"/>
      <c r="M295" s="212" t="s">
        <v>21</v>
      </c>
      <c r="N295" s="213" t="s">
        <v>47</v>
      </c>
      <c r="O295" s="43"/>
      <c r="P295" s="214">
        <f>O295*H295</f>
        <v>0</v>
      </c>
      <c r="Q295" s="214">
        <v>3.5000000000000001E-3</v>
      </c>
      <c r="R295" s="214">
        <f>Q295*H295</f>
        <v>9.6600000000000002E-3</v>
      </c>
      <c r="S295" s="214">
        <v>0</v>
      </c>
      <c r="T295" s="215">
        <f>S295*H295</f>
        <v>0</v>
      </c>
      <c r="AR295" s="25" t="s">
        <v>309</v>
      </c>
      <c r="AT295" s="25" t="s">
        <v>213</v>
      </c>
      <c r="AU295" s="25" t="s">
        <v>85</v>
      </c>
      <c r="AY295" s="25" t="s">
        <v>211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25" t="s">
        <v>83</v>
      </c>
      <c r="BK295" s="216">
        <f>ROUND(I295*H295,2)</f>
        <v>0</v>
      </c>
      <c r="BL295" s="25" t="s">
        <v>309</v>
      </c>
      <c r="BM295" s="25" t="s">
        <v>3538</v>
      </c>
    </row>
    <row r="296" spans="2:65" s="12" customFormat="1" ht="13.5">
      <c r="B296" s="217"/>
      <c r="C296" s="218"/>
      <c r="D296" s="219" t="s">
        <v>219</v>
      </c>
      <c r="E296" s="220" t="s">
        <v>21</v>
      </c>
      <c r="F296" s="221" t="s">
        <v>3389</v>
      </c>
      <c r="G296" s="218"/>
      <c r="H296" s="222" t="s">
        <v>21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219</v>
      </c>
      <c r="AU296" s="228" t="s">
        <v>85</v>
      </c>
      <c r="AV296" s="12" t="s">
        <v>83</v>
      </c>
      <c r="AW296" s="12" t="s">
        <v>39</v>
      </c>
      <c r="AX296" s="12" t="s">
        <v>76</v>
      </c>
      <c r="AY296" s="228" t="s">
        <v>211</v>
      </c>
    </row>
    <row r="297" spans="2:65" s="13" customFormat="1" ht="13.5">
      <c r="B297" s="229"/>
      <c r="C297" s="230"/>
      <c r="D297" s="219" t="s">
        <v>219</v>
      </c>
      <c r="E297" s="231" t="s">
        <v>21</v>
      </c>
      <c r="F297" s="232" t="s">
        <v>3539</v>
      </c>
      <c r="G297" s="230"/>
      <c r="H297" s="233">
        <v>2.76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219</v>
      </c>
      <c r="AU297" s="239" t="s">
        <v>85</v>
      </c>
      <c r="AV297" s="13" t="s">
        <v>85</v>
      </c>
      <c r="AW297" s="13" t="s">
        <v>39</v>
      </c>
      <c r="AX297" s="13" t="s">
        <v>76</v>
      </c>
      <c r="AY297" s="239" t="s">
        <v>211</v>
      </c>
    </row>
    <row r="298" spans="2:65" s="15" customFormat="1" ht="13.5">
      <c r="B298" s="251"/>
      <c r="C298" s="252"/>
      <c r="D298" s="262" t="s">
        <v>219</v>
      </c>
      <c r="E298" s="263" t="s">
        <v>21</v>
      </c>
      <c r="F298" s="264" t="s">
        <v>226</v>
      </c>
      <c r="G298" s="252"/>
      <c r="H298" s="265">
        <v>2.76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AT298" s="261" t="s">
        <v>219</v>
      </c>
      <c r="AU298" s="261" t="s">
        <v>85</v>
      </c>
      <c r="AV298" s="15" t="s">
        <v>100</v>
      </c>
      <c r="AW298" s="15" t="s">
        <v>39</v>
      </c>
      <c r="AX298" s="15" t="s">
        <v>83</v>
      </c>
      <c r="AY298" s="261" t="s">
        <v>211</v>
      </c>
    </row>
    <row r="299" spans="2:65" s="1" customFormat="1" ht="22.5" customHeight="1">
      <c r="B299" s="42"/>
      <c r="C299" s="205" t="s">
        <v>536</v>
      </c>
      <c r="D299" s="205" t="s">
        <v>213</v>
      </c>
      <c r="E299" s="206" t="s">
        <v>3540</v>
      </c>
      <c r="F299" s="207" t="s">
        <v>3541</v>
      </c>
      <c r="G299" s="208" t="s">
        <v>235</v>
      </c>
      <c r="H299" s="209">
        <v>0.12</v>
      </c>
      <c r="I299" s="210"/>
      <c r="J299" s="211">
        <f>ROUND(I299*H299,2)</f>
        <v>0</v>
      </c>
      <c r="K299" s="207" t="s">
        <v>217</v>
      </c>
      <c r="L299" s="62"/>
      <c r="M299" s="212" t="s">
        <v>21</v>
      </c>
      <c r="N299" s="213" t="s">
        <v>47</v>
      </c>
      <c r="O299" s="43"/>
      <c r="P299" s="214">
        <f>O299*H299</f>
        <v>0</v>
      </c>
      <c r="Q299" s="214">
        <v>3.5000000000000001E-3</v>
      </c>
      <c r="R299" s="214">
        <f>Q299*H299</f>
        <v>4.2000000000000002E-4</v>
      </c>
      <c r="S299" s="214">
        <v>0</v>
      </c>
      <c r="T299" s="215">
        <f>S299*H299</f>
        <v>0</v>
      </c>
      <c r="AR299" s="25" t="s">
        <v>309</v>
      </c>
      <c r="AT299" s="25" t="s">
        <v>213</v>
      </c>
      <c r="AU299" s="25" t="s">
        <v>85</v>
      </c>
      <c r="AY299" s="25" t="s">
        <v>211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25" t="s">
        <v>83</v>
      </c>
      <c r="BK299" s="216">
        <f>ROUND(I299*H299,2)</f>
        <v>0</v>
      </c>
      <c r="BL299" s="25" t="s">
        <v>309</v>
      </c>
      <c r="BM299" s="25" t="s">
        <v>3542</v>
      </c>
    </row>
    <row r="300" spans="2:65" s="12" customFormat="1" ht="13.5">
      <c r="B300" s="217"/>
      <c r="C300" s="218"/>
      <c r="D300" s="219" t="s">
        <v>219</v>
      </c>
      <c r="E300" s="220" t="s">
        <v>21</v>
      </c>
      <c r="F300" s="221" t="s">
        <v>3389</v>
      </c>
      <c r="G300" s="218"/>
      <c r="H300" s="222" t="s">
        <v>21</v>
      </c>
      <c r="I300" s="223"/>
      <c r="J300" s="218"/>
      <c r="K300" s="218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219</v>
      </c>
      <c r="AU300" s="228" t="s">
        <v>85</v>
      </c>
      <c r="AV300" s="12" t="s">
        <v>83</v>
      </c>
      <c r="AW300" s="12" t="s">
        <v>39</v>
      </c>
      <c r="AX300" s="12" t="s">
        <v>76</v>
      </c>
      <c r="AY300" s="228" t="s">
        <v>211</v>
      </c>
    </row>
    <row r="301" spans="2:65" s="13" customFormat="1" ht="13.5">
      <c r="B301" s="229"/>
      <c r="C301" s="230"/>
      <c r="D301" s="219" t="s">
        <v>219</v>
      </c>
      <c r="E301" s="231" t="s">
        <v>21</v>
      </c>
      <c r="F301" s="232" t="s">
        <v>3543</v>
      </c>
      <c r="G301" s="230"/>
      <c r="H301" s="233">
        <v>0.12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219</v>
      </c>
      <c r="AU301" s="239" t="s">
        <v>85</v>
      </c>
      <c r="AV301" s="13" t="s">
        <v>85</v>
      </c>
      <c r="AW301" s="13" t="s">
        <v>39</v>
      </c>
      <c r="AX301" s="13" t="s">
        <v>76</v>
      </c>
      <c r="AY301" s="239" t="s">
        <v>211</v>
      </c>
    </row>
    <row r="302" spans="2:65" s="15" customFormat="1" ht="13.5">
      <c r="B302" s="251"/>
      <c r="C302" s="252"/>
      <c r="D302" s="262" t="s">
        <v>219</v>
      </c>
      <c r="E302" s="263" t="s">
        <v>21</v>
      </c>
      <c r="F302" s="264" t="s">
        <v>226</v>
      </c>
      <c r="G302" s="252"/>
      <c r="H302" s="265">
        <v>0.12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AT302" s="261" t="s">
        <v>219</v>
      </c>
      <c r="AU302" s="261" t="s">
        <v>85</v>
      </c>
      <c r="AV302" s="15" t="s">
        <v>100</v>
      </c>
      <c r="AW302" s="15" t="s">
        <v>39</v>
      </c>
      <c r="AX302" s="15" t="s">
        <v>83</v>
      </c>
      <c r="AY302" s="261" t="s">
        <v>211</v>
      </c>
    </row>
    <row r="303" spans="2:65" s="1" customFormat="1" ht="44.25" customHeight="1">
      <c r="B303" s="42"/>
      <c r="C303" s="205" t="s">
        <v>540</v>
      </c>
      <c r="D303" s="205" t="s">
        <v>213</v>
      </c>
      <c r="E303" s="206" t="s">
        <v>456</v>
      </c>
      <c r="F303" s="207" t="s">
        <v>457</v>
      </c>
      <c r="G303" s="208" t="s">
        <v>245</v>
      </c>
      <c r="H303" s="209">
        <v>2.1000000000000001E-2</v>
      </c>
      <c r="I303" s="210"/>
      <c r="J303" s="211">
        <f>ROUND(I303*H303,2)</f>
        <v>0</v>
      </c>
      <c r="K303" s="207" t="s">
        <v>217</v>
      </c>
      <c r="L303" s="62"/>
      <c r="M303" s="212" t="s">
        <v>21</v>
      </c>
      <c r="N303" s="213" t="s">
        <v>47</v>
      </c>
      <c r="O303" s="43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AR303" s="25" t="s">
        <v>309</v>
      </c>
      <c r="AT303" s="25" t="s">
        <v>213</v>
      </c>
      <c r="AU303" s="25" t="s">
        <v>85</v>
      </c>
      <c r="AY303" s="25" t="s">
        <v>211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25" t="s">
        <v>83</v>
      </c>
      <c r="BK303" s="216">
        <f>ROUND(I303*H303,2)</f>
        <v>0</v>
      </c>
      <c r="BL303" s="25" t="s">
        <v>309</v>
      </c>
      <c r="BM303" s="25" t="s">
        <v>3544</v>
      </c>
    </row>
    <row r="304" spans="2:65" s="11" customFormat="1" ht="29.85" customHeight="1">
      <c r="B304" s="188"/>
      <c r="C304" s="189"/>
      <c r="D304" s="202" t="s">
        <v>75</v>
      </c>
      <c r="E304" s="203" t="s">
        <v>623</v>
      </c>
      <c r="F304" s="203" t="s">
        <v>624</v>
      </c>
      <c r="G304" s="189"/>
      <c r="H304" s="189"/>
      <c r="I304" s="192"/>
      <c r="J304" s="204">
        <f>BK304</f>
        <v>0</v>
      </c>
      <c r="K304" s="189"/>
      <c r="L304" s="194"/>
      <c r="M304" s="195"/>
      <c r="N304" s="196"/>
      <c r="O304" s="196"/>
      <c r="P304" s="197">
        <f>SUM(P305:P309)</f>
        <v>0</v>
      </c>
      <c r="Q304" s="196"/>
      <c r="R304" s="197">
        <f>SUM(R305:R309)</f>
        <v>2.7599999999999994E-3</v>
      </c>
      <c r="S304" s="196"/>
      <c r="T304" s="198">
        <f>SUM(T305:T309)</f>
        <v>0</v>
      </c>
      <c r="AR304" s="199" t="s">
        <v>85</v>
      </c>
      <c r="AT304" s="200" t="s">
        <v>75</v>
      </c>
      <c r="AU304" s="200" t="s">
        <v>83</v>
      </c>
      <c r="AY304" s="199" t="s">
        <v>211</v>
      </c>
      <c r="BK304" s="201">
        <f>SUM(BK305:BK309)</f>
        <v>0</v>
      </c>
    </row>
    <row r="305" spans="2:65" s="1" customFormat="1" ht="44.25" customHeight="1">
      <c r="B305" s="42"/>
      <c r="C305" s="205" t="s">
        <v>544</v>
      </c>
      <c r="D305" s="205" t="s">
        <v>213</v>
      </c>
      <c r="E305" s="206" t="s">
        <v>3545</v>
      </c>
      <c r="F305" s="207" t="s">
        <v>3546</v>
      </c>
      <c r="G305" s="208" t="s">
        <v>235</v>
      </c>
      <c r="H305" s="209">
        <v>18.399999999999999</v>
      </c>
      <c r="I305" s="210"/>
      <c r="J305" s="211">
        <f>ROUND(I305*H305,2)</f>
        <v>0</v>
      </c>
      <c r="K305" s="207" t="s">
        <v>217</v>
      </c>
      <c r="L305" s="62"/>
      <c r="M305" s="212" t="s">
        <v>21</v>
      </c>
      <c r="N305" s="213" t="s">
        <v>47</v>
      </c>
      <c r="O305" s="43"/>
      <c r="P305" s="214">
        <f>O305*H305</f>
        <v>0</v>
      </c>
      <c r="Q305" s="214">
        <v>1.4999999999999999E-4</v>
      </c>
      <c r="R305" s="214">
        <f>Q305*H305</f>
        <v>2.7599999999999994E-3</v>
      </c>
      <c r="S305" s="214">
        <v>0</v>
      </c>
      <c r="T305" s="215">
        <f>S305*H305</f>
        <v>0</v>
      </c>
      <c r="AR305" s="25" t="s">
        <v>309</v>
      </c>
      <c r="AT305" s="25" t="s">
        <v>213</v>
      </c>
      <c r="AU305" s="25" t="s">
        <v>85</v>
      </c>
      <c r="AY305" s="25" t="s">
        <v>211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25" t="s">
        <v>83</v>
      </c>
      <c r="BK305" s="216">
        <f>ROUND(I305*H305,2)</f>
        <v>0</v>
      </c>
      <c r="BL305" s="25" t="s">
        <v>309</v>
      </c>
      <c r="BM305" s="25" t="s">
        <v>3547</v>
      </c>
    </row>
    <row r="306" spans="2:65" s="12" customFormat="1" ht="13.5">
      <c r="B306" s="217"/>
      <c r="C306" s="218"/>
      <c r="D306" s="219" t="s">
        <v>219</v>
      </c>
      <c r="E306" s="220" t="s">
        <v>21</v>
      </c>
      <c r="F306" s="221" t="s">
        <v>3389</v>
      </c>
      <c r="G306" s="218"/>
      <c r="H306" s="222" t="s">
        <v>21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219</v>
      </c>
      <c r="AU306" s="228" t="s">
        <v>85</v>
      </c>
      <c r="AV306" s="12" t="s">
        <v>83</v>
      </c>
      <c r="AW306" s="12" t="s">
        <v>39</v>
      </c>
      <c r="AX306" s="12" t="s">
        <v>76</v>
      </c>
      <c r="AY306" s="228" t="s">
        <v>211</v>
      </c>
    </row>
    <row r="307" spans="2:65" s="13" customFormat="1" ht="13.5">
      <c r="B307" s="229"/>
      <c r="C307" s="230"/>
      <c r="D307" s="219" t="s">
        <v>219</v>
      </c>
      <c r="E307" s="231" t="s">
        <v>21</v>
      </c>
      <c r="F307" s="232" t="s">
        <v>3535</v>
      </c>
      <c r="G307" s="230"/>
      <c r="H307" s="233">
        <v>13.8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219</v>
      </c>
      <c r="AU307" s="239" t="s">
        <v>85</v>
      </c>
      <c r="AV307" s="13" t="s">
        <v>85</v>
      </c>
      <c r="AW307" s="13" t="s">
        <v>39</v>
      </c>
      <c r="AX307" s="13" t="s">
        <v>76</v>
      </c>
      <c r="AY307" s="239" t="s">
        <v>211</v>
      </c>
    </row>
    <row r="308" spans="2:65" s="13" customFormat="1" ht="13.5">
      <c r="B308" s="229"/>
      <c r="C308" s="230"/>
      <c r="D308" s="219" t="s">
        <v>219</v>
      </c>
      <c r="E308" s="231" t="s">
        <v>21</v>
      </c>
      <c r="F308" s="232" t="s">
        <v>3548</v>
      </c>
      <c r="G308" s="230"/>
      <c r="H308" s="233">
        <v>4.5999999999999996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AT308" s="239" t="s">
        <v>219</v>
      </c>
      <c r="AU308" s="239" t="s">
        <v>85</v>
      </c>
      <c r="AV308" s="13" t="s">
        <v>85</v>
      </c>
      <c r="AW308" s="13" t="s">
        <v>39</v>
      </c>
      <c r="AX308" s="13" t="s">
        <v>76</v>
      </c>
      <c r="AY308" s="239" t="s">
        <v>211</v>
      </c>
    </row>
    <row r="309" spans="2:65" s="15" customFormat="1" ht="13.5">
      <c r="B309" s="251"/>
      <c r="C309" s="252"/>
      <c r="D309" s="219" t="s">
        <v>219</v>
      </c>
      <c r="E309" s="253" t="s">
        <v>21</v>
      </c>
      <c r="F309" s="254" t="s">
        <v>226</v>
      </c>
      <c r="G309" s="252"/>
      <c r="H309" s="255">
        <v>18.399999999999999</v>
      </c>
      <c r="I309" s="256"/>
      <c r="J309" s="252"/>
      <c r="K309" s="252"/>
      <c r="L309" s="257"/>
      <c r="M309" s="291"/>
      <c r="N309" s="292"/>
      <c r="O309" s="292"/>
      <c r="P309" s="292"/>
      <c r="Q309" s="292"/>
      <c r="R309" s="292"/>
      <c r="S309" s="292"/>
      <c r="T309" s="293"/>
      <c r="AT309" s="261" t="s">
        <v>219</v>
      </c>
      <c r="AU309" s="261" t="s">
        <v>85</v>
      </c>
      <c r="AV309" s="15" t="s">
        <v>100</v>
      </c>
      <c r="AW309" s="15" t="s">
        <v>39</v>
      </c>
      <c r="AX309" s="15" t="s">
        <v>83</v>
      </c>
      <c r="AY309" s="261" t="s">
        <v>211</v>
      </c>
    </row>
    <row r="310" spans="2:65" s="1" customFormat="1" ht="6.95" customHeight="1">
      <c r="B310" s="57"/>
      <c r="C310" s="58"/>
      <c r="D310" s="58"/>
      <c r="E310" s="58"/>
      <c r="F310" s="58"/>
      <c r="G310" s="58"/>
      <c r="H310" s="58"/>
      <c r="I310" s="149"/>
      <c r="J310" s="58"/>
      <c r="K310" s="58"/>
      <c r="L310" s="62"/>
    </row>
  </sheetData>
  <sheetProtection password="CC35" sheet="1" objects="1" scenarios="1" formatCells="0" formatColumns="0" formatRows="0" sort="0" autoFilter="0"/>
  <autoFilter ref="C98:K309"/>
  <mergeCells count="15">
    <mergeCell ref="E89:H89"/>
    <mergeCell ref="E87:H87"/>
    <mergeCell ref="E91:H91"/>
    <mergeCell ref="G1:H1"/>
    <mergeCell ref="L2:V2"/>
    <mergeCell ref="E49:H49"/>
    <mergeCell ref="E53:H53"/>
    <mergeCell ref="E51:H51"/>
    <mergeCell ref="E55:H55"/>
    <mergeCell ref="E85:H85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154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2916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703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3549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ROUND(J98,2)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ROUND(SUM(BE98:BE235), 2)</f>
        <v>0</v>
      </c>
      <c r="G34" s="43"/>
      <c r="H34" s="43"/>
      <c r="I34" s="141">
        <v>0.21</v>
      </c>
      <c r="J34" s="140">
        <f>ROUND(ROUND((SUM(BE98:BE235)),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ROUND(SUM(BF98:BF235), 2)</f>
        <v>0</v>
      </c>
      <c r="G35" s="43"/>
      <c r="H35" s="43"/>
      <c r="I35" s="141">
        <v>0.15</v>
      </c>
      <c r="J35" s="140">
        <f>ROUND(ROUND((SUM(BF98:BF235)),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ROUND(SUM(BG98:BG235),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ROUND(SUM(BH98:BH235),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ROUND(SUM(BI98:BI235),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2916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703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2.E_VU_04-1 - Venkovní úpravy - Slaboproudé rozvody - Hospodářský pavilon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J98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186</v>
      </c>
      <c r="E65" s="162"/>
      <c r="F65" s="162"/>
      <c r="G65" s="162"/>
      <c r="H65" s="162"/>
      <c r="I65" s="163"/>
      <c r="J65" s="164">
        <f>J99</f>
        <v>0</v>
      </c>
      <c r="K65" s="165"/>
    </row>
    <row r="66" spans="2:12" s="9" customFormat="1" ht="19.899999999999999" customHeight="1">
      <c r="B66" s="166"/>
      <c r="C66" s="167"/>
      <c r="D66" s="168" t="s">
        <v>3550</v>
      </c>
      <c r="E66" s="169"/>
      <c r="F66" s="169"/>
      <c r="G66" s="169"/>
      <c r="H66" s="169"/>
      <c r="I66" s="170"/>
      <c r="J66" s="171">
        <f>J100</f>
        <v>0</v>
      </c>
      <c r="K66" s="172"/>
    </row>
    <row r="67" spans="2:12" s="9" customFormat="1" ht="19.899999999999999" customHeight="1">
      <c r="B67" s="166"/>
      <c r="C67" s="167"/>
      <c r="D67" s="168" t="s">
        <v>3551</v>
      </c>
      <c r="E67" s="169"/>
      <c r="F67" s="169"/>
      <c r="G67" s="169"/>
      <c r="H67" s="169"/>
      <c r="I67" s="170"/>
      <c r="J67" s="171">
        <f>J124</f>
        <v>0</v>
      </c>
      <c r="K67" s="172"/>
    </row>
    <row r="68" spans="2:12" s="9" customFormat="1" ht="19.899999999999999" customHeight="1">
      <c r="B68" s="166"/>
      <c r="C68" s="167"/>
      <c r="D68" s="168" t="s">
        <v>3552</v>
      </c>
      <c r="E68" s="169"/>
      <c r="F68" s="169"/>
      <c r="G68" s="169"/>
      <c r="H68" s="169"/>
      <c r="I68" s="170"/>
      <c r="J68" s="171">
        <f>J138</f>
        <v>0</v>
      </c>
      <c r="K68" s="172"/>
    </row>
    <row r="69" spans="2:12" s="9" customFormat="1" ht="19.899999999999999" customHeight="1">
      <c r="B69" s="166"/>
      <c r="C69" s="167"/>
      <c r="D69" s="168" t="s">
        <v>3553</v>
      </c>
      <c r="E69" s="169"/>
      <c r="F69" s="169"/>
      <c r="G69" s="169"/>
      <c r="H69" s="169"/>
      <c r="I69" s="170"/>
      <c r="J69" s="171">
        <f>J159</f>
        <v>0</v>
      </c>
      <c r="K69" s="172"/>
    </row>
    <row r="70" spans="2:12" s="9" customFormat="1" ht="19.899999999999999" customHeight="1">
      <c r="B70" s="166"/>
      <c r="C70" s="167"/>
      <c r="D70" s="168" t="s">
        <v>3554</v>
      </c>
      <c r="E70" s="169"/>
      <c r="F70" s="169"/>
      <c r="G70" s="169"/>
      <c r="H70" s="169"/>
      <c r="I70" s="170"/>
      <c r="J70" s="171">
        <f>J176</f>
        <v>0</v>
      </c>
      <c r="K70" s="172"/>
    </row>
    <row r="71" spans="2:12" s="9" customFormat="1" ht="19.899999999999999" customHeight="1">
      <c r="B71" s="166"/>
      <c r="C71" s="167"/>
      <c r="D71" s="168" t="s">
        <v>3555</v>
      </c>
      <c r="E71" s="169"/>
      <c r="F71" s="169"/>
      <c r="G71" s="169"/>
      <c r="H71" s="169"/>
      <c r="I71" s="170"/>
      <c r="J71" s="171">
        <f>J187</f>
        <v>0</v>
      </c>
      <c r="K71" s="172"/>
    </row>
    <row r="72" spans="2:12" s="9" customFormat="1" ht="19.899999999999999" customHeight="1">
      <c r="B72" s="166"/>
      <c r="C72" s="167"/>
      <c r="D72" s="168" t="s">
        <v>3556</v>
      </c>
      <c r="E72" s="169"/>
      <c r="F72" s="169"/>
      <c r="G72" s="169"/>
      <c r="H72" s="169"/>
      <c r="I72" s="170"/>
      <c r="J72" s="171">
        <f>J198</f>
        <v>0</v>
      </c>
      <c r="K72" s="172"/>
    </row>
    <row r="73" spans="2:12" s="9" customFormat="1" ht="19.899999999999999" customHeight="1">
      <c r="B73" s="166"/>
      <c r="C73" s="167"/>
      <c r="D73" s="168" t="s">
        <v>3557</v>
      </c>
      <c r="E73" s="169"/>
      <c r="F73" s="169"/>
      <c r="G73" s="169"/>
      <c r="H73" s="169"/>
      <c r="I73" s="170"/>
      <c r="J73" s="171">
        <f>J210</f>
        <v>0</v>
      </c>
      <c r="K73" s="172"/>
    </row>
    <row r="74" spans="2:12" s="9" customFormat="1" ht="19.899999999999999" customHeight="1">
      <c r="B74" s="166"/>
      <c r="C74" s="167"/>
      <c r="D74" s="168" t="s">
        <v>3558</v>
      </c>
      <c r="E74" s="169"/>
      <c r="F74" s="169"/>
      <c r="G74" s="169"/>
      <c r="H74" s="169"/>
      <c r="I74" s="170"/>
      <c r="J74" s="171">
        <f>J225</f>
        <v>0</v>
      </c>
      <c r="K74" s="172"/>
    </row>
    <row r="75" spans="2:12" s="1" customFormat="1" ht="21.75" customHeight="1">
      <c r="B75" s="42"/>
      <c r="C75" s="43"/>
      <c r="D75" s="43"/>
      <c r="E75" s="43"/>
      <c r="F75" s="43"/>
      <c r="G75" s="43"/>
      <c r="H75" s="43"/>
      <c r="I75" s="128"/>
      <c r="J75" s="43"/>
      <c r="K75" s="4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9"/>
    </row>
    <row r="80" spans="2:12" s="1" customFormat="1" ht="6.95" customHeight="1">
      <c r="B80" s="60"/>
      <c r="C80" s="61"/>
      <c r="D80" s="61"/>
      <c r="E80" s="61"/>
      <c r="F80" s="61"/>
      <c r="G80" s="61"/>
      <c r="H80" s="61"/>
      <c r="I80" s="152"/>
      <c r="J80" s="61"/>
      <c r="K80" s="61"/>
      <c r="L80" s="62"/>
    </row>
    <row r="81" spans="2:12" s="1" customFormat="1" ht="36.950000000000003" customHeight="1">
      <c r="B81" s="42"/>
      <c r="C81" s="63" t="s">
        <v>195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12" s="1" customFormat="1" ht="6.9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12" s="1" customFormat="1" ht="14.45" customHeight="1">
      <c r="B83" s="42"/>
      <c r="C83" s="66" t="s">
        <v>18</v>
      </c>
      <c r="D83" s="64"/>
      <c r="E83" s="64"/>
      <c r="F83" s="64"/>
      <c r="G83" s="64"/>
      <c r="H83" s="64"/>
      <c r="I83" s="173"/>
      <c r="J83" s="64"/>
      <c r="K83" s="64"/>
      <c r="L83" s="62"/>
    </row>
    <row r="84" spans="2:12" s="1" customFormat="1" ht="22.5" customHeight="1">
      <c r="B84" s="42"/>
      <c r="C84" s="64"/>
      <c r="D84" s="64"/>
      <c r="E84" s="419" t="str">
        <f>E7</f>
        <v>Beroun, MŠ Pod Homolkou - technické instalace</v>
      </c>
      <c r="F84" s="420"/>
      <c r="G84" s="420"/>
      <c r="H84" s="420"/>
      <c r="I84" s="173"/>
      <c r="J84" s="64"/>
      <c r="K84" s="64"/>
      <c r="L84" s="62"/>
    </row>
    <row r="85" spans="2:12">
      <c r="B85" s="29"/>
      <c r="C85" s="66" t="s">
        <v>167</v>
      </c>
      <c r="D85" s="174"/>
      <c r="E85" s="174"/>
      <c r="F85" s="174"/>
      <c r="G85" s="174"/>
      <c r="H85" s="174"/>
      <c r="J85" s="174"/>
      <c r="K85" s="174"/>
      <c r="L85" s="175"/>
    </row>
    <row r="86" spans="2:12" ht="22.5" customHeight="1">
      <c r="B86" s="29"/>
      <c r="C86" s="174"/>
      <c r="D86" s="174"/>
      <c r="E86" s="419" t="s">
        <v>168</v>
      </c>
      <c r="F86" s="423"/>
      <c r="G86" s="423"/>
      <c r="H86" s="423"/>
      <c r="J86" s="174"/>
      <c r="K86" s="174"/>
      <c r="L86" s="175"/>
    </row>
    <row r="87" spans="2:12">
      <c r="B87" s="29"/>
      <c r="C87" s="66" t="s">
        <v>169</v>
      </c>
      <c r="D87" s="174"/>
      <c r="E87" s="174"/>
      <c r="F87" s="174"/>
      <c r="G87" s="174"/>
      <c r="H87" s="174"/>
      <c r="J87" s="174"/>
      <c r="K87" s="174"/>
      <c r="L87" s="175"/>
    </row>
    <row r="88" spans="2:12" s="1" customFormat="1" ht="22.5" customHeight="1">
      <c r="B88" s="42"/>
      <c r="C88" s="64"/>
      <c r="D88" s="64"/>
      <c r="E88" s="421" t="s">
        <v>2916</v>
      </c>
      <c r="F88" s="422"/>
      <c r="G88" s="422"/>
      <c r="H88" s="422"/>
      <c r="I88" s="173"/>
      <c r="J88" s="64"/>
      <c r="K88" s="64"/>
      <c r="L88" s="62"/>
    </row>
    <row r="89" spans="2:12" s="1" customFormat="1" ht="14.45" customHeight="1">
      <c r="B89" s="42"/>
      <c r="C89" s="66" t="s">
        <v>703</v>
      </c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23.25" customHeight="1">
      <c r="B90" s="42"/>
      <c r="C90" s="64"/>
      <c r="D90" s="64"/>
      <c r="E90" s="390" t="str">
        <f>E13</f>
        <v>2.E_VU_04-1 - Venkovní úpravy - Slaboproudé rozvody - Hospodářský pavilon</v>
      </c>
      <c r="F90" s="422"/>
      <c r="G90" s="422"/>
      <c r="H90" s="422"/>
      <c r="I90" s="173"/>
      <c r="J90" s="64"/>
      <c r="K90" s="64"/>
      <c r="L90" s="62"/>
    </row>
    <row r="91" spans="2:12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12" s="1" customFormat="1" ht="18" customHeight="1">
      <c r="B92" s="42"/>
      <c r="C92" s="66" t="s">
        <v>23</v>
      </c>
      <c r="D92" s="64"/>
      <c r="E92" s="64"/>
      <c r="F92" s="176" t="str">
        <f>F16</f>
        <v>Beroun</v>
      </c>
      <c r="G92" s="64"/>
      <c r="H92" s="64"/>
      <c r="I92" s="177" t="s">
        <v>25</v>
      </c>
      <c r="J92" s="74" t="str">
        <f>IF(J16="","",J16)</f>
        <v>21. 3. 2017</v>
      </c>
      <c r="K92" s="64"/>
      <c r="L92" s="62"/>
    </row>
    <row r="93" spans="2:12" s="1" customFormat="1" ht="6.9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12" s="1" customFormat="1">
      <c r="B94" s="42"/>
      <c r="C94" s="66" t="s">
        <v>27</v>
      </c>
      <c r="D94" s="64"/>
      <c r="E94" s="64"/>
      <c r="F94" s="176" t="str">
        <f>E19</f>
        <v>Město Beroun</v>
      </c>
      <c r="G94" s="64"/>
      <c r="H94" s="64"/>
      <c r="I94" s="177" t="s">
        <v>35</v>
      </c>
      <c r="J94" s="176" t="str">
        <f>E25</f>
        <v>SPECTA, s.r.o.</v>
      </c>
      <c r="K94" s="64"/>
      <c r="L94" s="62"/>
    </row>
    <row r="95" spans="2:12" s="1" customFormat="1" ht="14.45" customHeight="1">
      <c r="B95" s="42"/>
      <c r="C95" s="66" t="s">
        <v>33</v>
      </c>
      <c r="D95" s="64"/>
      <c r="E95" s="64"/>
      <c r="F95" s="176" t="str">
        <f>IF(E22="","",E22)</f>
        <v/>
      </c>
      <c r="G95" s="64"/>
      <c r="H95" s="64"/>
      <c r="I95" s="173"/>
      <c r="J95" s="64"/>
      <c r="K95" s="64"/>
      <c r="L95" s="62"/>
    </row>
    <row r="96" spans="2:12" s="1" customFormat="1" ht="10.35" customHeight="1">
      <c r="B96" s="42"/>
      <c r="C96" s="64"/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0" customFormat="1" ht="29.25" customHeight="1">
      <c r="B97" s="178"/>
      <c r="C97" s="179" t="s">
        <v>196</v>
      </c>
      <c r="D97" s="180" t="s">
        <v>61</v>
      </c>
      <c r="E97" s="180" t="s">
        <v>57</v>
      </c>
      <c r="F97" s="180" t="s">
        <v>197</v>
      </c>
      <c r="G97" s="180" t="s">
        <v>198</v>
      </c>
      <c r="H97" s="180" t="s">
        <v>199</v>
      </c>
      <c r="I97" s="181" t="s">
        <v>200</v>
      </c>
      <c r="J97" s="180" t="s">
        <v>175</v>
      </c>
      <c r="K97" s="182" t="s">
        <v>201</v>
      </c>
      <c r="L97" s="183"/>
      <c r="M97" s="82" t="s">
        <v>202</v>
      </c>
      <c r="N97" s="83" t="s">
        <v>46</v>
      </c>
      <c r="O97" s="83" t="s">
        <v>203</v>
      </c>
      <c r="P97" s="83" t="s">
        <v>204</v>
      </c>
      <c r="Q97" s="83" t="s">
        <v>205</v>
      </c>
      <c r="R97" s="83" t="s">
        <v>206</v>
      </c>
      <c r="S97" s="83" t="s">
        <v>207</v>
      </c>
      <c r="T97" s="84" t="s">
        <v>208</v>
      </c>
    </row>
    <row r="98" spans="2:65" s="1" customFormat="1" ht="29.25" customHeight="1">
      <c r="B98" s="42"/>
      <c r="C98" s="88" t="s">
        <v>176</v>
      </c>
      <c r="D98" s="64"/>
      <c r="E98" s="64"/>
      <c r="F98" s="64"/>
      <c r="G98" s="64"/>
      <c r="H98" s="64"/>
      <c r="I98" s="173"/>
      <c r="J98" s="184">
        <f>BK98</f>
        <v>0</v>
      </c>
      <c r="K98" s="64"/>
      <c r="L98" s="62"/>
      <c r="M98" s="85"/>
      <c r="N98" s="86"/>
      <c r="O98" s="86"/>
      <c r="P98" s="185">
        <f>P99</f>
        <v>0</v>
      </c>
      <c r="Q98" s="86"/>
      <c r="R98" s="185">
        <f>R99</f>
        <v>0</v>
      </c>
      <c r="S98" s="86"/>
      <c r="T98" s="186">
        <f>T99</f>
        <v>0</v>
      </c>
      <c r="AT98" s="25" t="s">
        <v>75</v>
      </c>
      <c r="AU98" s="25" t="s">
        <v>177</v>
      </c>
      <c r="BK98" s="187">
        <f>BK99</f>
        <v>0</v>
      </c>
    </row>
    <row r="99" spans="2:65" s="11" customFormat="1" ht="37.35" customHeight="1">
      <c r="B99" s="188"/>
      <c r="C99" s="189"/>
      <c r="D99" s="190" t="s">
        <v>75</v>
      </c>
      <c r="E99" s="191" t="s">
        <v>420</v>
      </c>
      <c r="F99" s="191" t="s">
        <v>421</v>
      </c>
      <c r="G99" s="189"/>
      <c r="H99" s="189"/>
      <c r="I99" s="192"/>
      <c r="J99" s="193">
        <f>BK99</f>
        <v>0</v>
      </c>
      <c r="K99" s="189"/>
      <c r="L99" s="194"/>
      <c r="M99" s="195"/>
      <c r="N99" s="196"/>
      <c r="O99" s="196"/>
      <c r="P99" s="197">
        <f>P100+P124+P138+P159+P176+P187+P198+P210+P225</f>
        <v>0</v>
      </c>
      <c r="Q99" s="196"/>
      <c r="R99" s="197">
        <f>R100+R124+R138+R159+R176+R187+R198+R210+R225</f>
        <v>0</v>
      </c>
      <c r="S99" s="196"/>
      <c r="T99" s="198">
        <f>T100+T124+T138+T159+T176+T187+T198+T210+T225</f>
        <v>0</v>
      </c>
      <c r="AR99" s="199" t="s">
        <v>85</v>
      </c>
      <c r="AT99" s="200" t="s">
        <v>75</v>
      </c>
      <c r="AU99" s="200" t="s">
        <v>76</v>
      </c>
      <c r="AY99" s="199" t="s">
        <v>211</v>
      </c>
      <c r="BK99" s="201">
        <f>BK100+BK124+BK138+BK159+BK176+BK187+BK198+BK210+BK225</f>
        <v>0</v>
      </c>
    </row>
    <row r="100" spans="2:65" s="11" customFormat="1" ht="19.899999999999999" customHeight="1">
      <c r="B100" s="188"/>
      <c r="C100" s="189"/>
      <c r="D100" s="202" t="s">
        <v>75</v>
      </c>
      <c r="E100" s="203" t="s">
        <v>3559</v>
      </c>
      <c r="F100" s="203" t="s">
        <v>3560</v>
      </c>
      <c r="G100" s="189"/>
      <c r="H100" s="189"/>
      <c r="I100" s="192"/>
      <c r="J100" s="204">
        <f>BK100</f>
        <v>0</v>
      </c>
      <c r="K100" s="189"/>
      <c r="L100" s="194"/>
      <c r="M100" s="195"/>
      <c r="N100" s="196"/>
      <c r="O100" s="196"/>
      <c r="P100" s="197">
        <f>SUM(P101:P123)</f>
        <v>0</v>
      </c>
      <c r="Q100" s="196"/>
      <c r="R100" s="197">
        <f>SUM(R101:R123)</f>
        <v>0</v>
      </c>
      <c r="S100" s="196"/>
      <c r="T100" s="198">
        <f>SUM(T101:T123)</f>
        <v>0</v>
      </c>
      <c r="AR100" s="199" t="s">
        <v>85</v>
      </c>
      <c r="AT100" s="200" t="s">
        <v>75</v>
      </c>
      <c r="AU100" s="200" t="s">
        <v>83</v>
      </c>
      <c r="AY100" s="199" t="s">
        <v>211</v>
      </c>
      <c r="BK100" s="201">
        <f>SUM(BK101:BK123)</f>
        <v>0</v>
      </c>
    </row>
    <row r="101" spans="2:65" s="1" customFormat="1" ht="22.5" customHeight="1">
      <c r="B101" s="42"/>
      <c r="C101" s="268" t="s">
        <v>83</v>
      </c>
      <c r="D101" s="268" t="s">
        <v>429</v>
      </c>
      <c r="E101" s="269" t="s">
        <v>3561</v>
      </c>
      <c r="F101" s="270" t="s">
        <v>3562</v>
      </c>
      <c r="G101" s="271" t="s">
        <v>275</v>
      </c>
      <c r="H101" s="272">
        <v>10</v>
      </c>
      <c r="I101" s="273"/>
      <c r="J101" s="274">
        <f t="shared" ref="J101:J123" si="0">ROUND(I101*H101,2)</f>
        <v>0</v>
      </c>
      <c r="K101" s="270" t="s">
        <v>21</v>
      </c>
      <c r="L101" s="275"/>
      <c r="M101" s="276" t="s">
        <v>21</v>
      </c>
      <c r="N101" s="277" t="s">
        <v>47</v>
      </c>
      <c r="O101" s="43"/>
      <c r="P101" s="214">
        <f t="shared" ref="P101:P123" si="1">O101*H101</f>
        <v>0</v>
      </c>
      <c r="Q101" s="214">
        <v>0</v>
      </c>
      <c r="R101" s="214">
        <f t="shared" ref="R101:R123" si="2">Q101*H101</f>
        <v>0</v>
      </c>
      <c r="S101" s="214">
        <v>0</v>
      </c>
      <c r="T101" s="215">
        <f t="shared" ref="T101:T123" si="3">S101*H101</f>
        <v>0</v>
      </c>
      <c r="AR101" s="25" t="s">
        <v>424</v>
      </c>
      <c r="AT101" s="25" t="s">
        <v>429</v>
      </c>
      <c r="AU101" s="25" t="s">
        <v>85</v>
      </c>
      <c r="AY101" s="25" t="s">
        <v>211</v>
      </c>
      <c r="BE101" s="216">
        <f t="shared" ref="BE101:BE123" si="4">IF(N101="základní",J101,0)</f>
        <v>0</v>
      </c>
      <c r="BF101" s="216">
        <f t="shared" ref="BF101:BF123" si="5">IF(N101="snížená",J101,0)</f>
        <v>0</v>
      </c>
      <c r="BG101" s="216">
        <f t="shared" ref="BG101:BG123" si="6">IF(N101="zákl. přenesená",J101,0)</f>
        <v>0</v>
      </c>
      <c r="BH101" s="216">
        <f t="shared" ref="BH101:BH123" si="7">IF(N101="sníž. přenesená",J101,0)</f>
        <v>0</v>
      </c>
      <c r="BI101" s="216">
        <f t="shared" ref="BI101:BI123" si="8">IF(N101="nulová",J101,0)</f>
        <v>0</v>
      </c>
      <c r="BJ101" s="25" t="s">
        <v>83</v>
      </c>
      <c r="BK101" s="216">
        <f t="shared" ref="BK101:BK123" si="9">ROUND(I101*H101,2)</f>
        <v>0</v>
      </c>
      <c r="BL101" s="25" t="s">
        <v>309</v>
      </c>
      <c r="BM101" s="25" t="s">
        <v>3563</v>
      </c>
    </row>
    <row r="102" spans="2:65" s="1" customFormat="1" ht="22.5" customHeight="1">
      <c r="B102" s="42"/>
      <c r="C102" s="268" t="s">
        <v>85</v>
      </c>
      <c r="D102" s="268" t="s">
        <v>429</v>
      </c>
      <c r="E102" s="269" t="s">
        <v>3564</v>
      </c>
      <c r="F102" s="270" t="s">
        <v>3565</v>
      </c>
      <c r="G102" s="271" t="s">
        <v>275</v>
      </c>
      <c r="H102" s="272">
        <v>2</v>
      </c>
      <c r="I102" s="273"/>
      <c r="J102" s="274">
        <f t="shared" si="0"/>
        <v>0</v>
      </c>
      <c r="K102" s="270" t="s">
        <v>21</v>
      </c>
      <c r="L102" s="275"/>
      <c r="M102" s="276" t="s">
        <v>21</v>
      </c>
      <c r="N102" s="277" t="s">
        <v>47</v>
      </c>
      <c r="O102" s="43"/>
      <c r="P102" s="214">
        <f t="shared" si="1"/>
        <v>0</v>
      </c>
      <c r="Q102" s="214">
        <v>0</v>
      </c>
      <c r="R102" s="214">
        <f t="shared" si="2"/>
        <v>0</v>
      </c>
      <c r="S102" s="214">
        <v>0</v>
      </c>
      <c r="T102" s="215">
        <f t="shared" si="3"/>
        <v>0</v>
      </c>
      <c r="AR102" s="25" t="s">
        <v>424</v>
      </c>
      <c r="AT102" s="25" t="s">
        <v>429</v>
      </c>
      <c r="AU102" s="25" t="s">
        <v>85</v>
      </c>
      <c r="AY102" s="25" t="s">
        <v>211</v>
      </c>
      <c r="BE102" s="216">
        <f t="shared" si="4"/>
        <v>0</v>
      </c>
      <c r="BF102" s="216">
        <f t="shared" si="5"/>
        <v>0</v>
      </c>
      <c r="BG102" s="216">
        <f t="shared" si="6"/>
        <v>0</v>
      </c>
      <c r="BH102" s="216">
        <f t="shared" si="7"/>
        <v>0</v>
      </c>
      <c r="BI102" s="216">
        <f t="shared" si="8"/>
        <v>0</v>
      </c>
      <c r="BJ102" s="25" t="s">
        <v>83</v>
      </c>
      <c r="BK102" s="216">
        <f t="shared" si="9"/>
        <v>0</v>
      </c>
      <c r="BL102" s="25" t="s">
        <v>309</v>
      </c>
      <c r="BM102" s="25" t="s">
        <v>3566</v>
      </c>
    </row>
    <row r="103" spans="2:65" s="1" customFormat="1" ht="22.5" customHeight="1">
      <c r="B103" s="42"/>
      <c r="C103" s="268" t="s">
        <v>93</v>
      </c>
      <c r="D103" s="268" t="s">
        <v>429</v>
      </c>
      <c r="E103" s="269" t="s">
        <v>3567</v>
      </c>
      <c r="F103" s="270" t="s">
        <v>3568</v>
      </c>
      <c r="G103" s="271" t="s">
        <v>275</v>
      </c>
      <c r="H103" s="272">
        <v>2</v>
      </c>
      <c r="I103" s="273"/>
      <c r="J103" s="274">
        <f t="shared" si="0"/>
        <v>0</v>
      </c>
      <c r="K103" s="270" t="s">
        <v>21</v>
      </c>
      <c r="L103" s="275"/>
      <c r="M103" s="276" t="s">
        <v>21</v>
      </c>
      <c r="N103" s="277" t="s">
        <v>47</v>
      </c>
      <c r="O103" s="43"/>
      <c r="P103" s="214">
        <f t="shared" si="1"/>
        <v>0</v>
      </c>
      <c r="Q103" s="214">
        <v>0</v>
      </c>
      <c r="R103" s="214">
        <f t="shared" si="2"/>
        <v>0</v>
      </c>
      <c r="S103" s="214">
        <v>0</v>
      </c>
      <c r="T103" s="215">
        <f t="shared" si="3"/>
        <v>0</v>
      </c>
      <c r="AR103" s="25" t="s">
        <v>424</v>
      </c>
      <c r="AT103" s="25" t="s">
        <v>429</v>
      </c>
      <c r="AU103" s="25" t="s">
        <v>85</v>
      </c>
      <c r="AY103" s="25" t="s">
        <v>211</v>
      </c>
      <c r="BE103" s="216">
        <f t="shared" si="4"/>
        <v>0</v>
      </c>
      <c r="BF103" s="216">
        <f t="shared" si="5"/>
        <v>0</v>
      </c>
      <c r="BG103" s="216">
        <f t="shared" si="6"/>
        <v>0</v>
      </c>
      <c r="BH103" s="216">
        <f t="shared" si="7"/>
        <v>0</v>
      </c>
      <c r="BI103" s="216">
        <f t="shared" si="8"/>
        <v>0</v>
      </c>
      <c r="BJ103" s="25" t="s">
        <v>83</v>
      </c>
      <c r="BK103" s="216">
        <f t="shared" si="9"/>
        <v>0</v>
      </c>
      <c r="BL103" s="25" t="s">
        <v>309</v>
      </c>
      <c r="BM103" s="25" t="s">
        <v>3569</v>
      </c>
    </row>
    <row r="104" spans="2:65" s="1" customFormat="1" ht="22.5" customHeight="1">
      <c r="B104" s="42"/>
      <c r="C104" s="268" t="s">
        <v>100</v>
      </c>
      <c r="D104" s="268" t="s">
        <v>429</v>
      </c>
      <c r="E104" s="269" t="s">
        <v>3570</v>
      </c>
      <c r="F104" s="270" t="s">
        <v>3571</v>
      </c>
      <c r="G104" s="271" t="s">
        <v>275</v>
      </c>
      <c r="H104" s="272">
        <v>2</v>
      </c>
      <c r="I104" s="273"/>
      <c r="J104" s="274">
        <f t="shared" si="0"/>
        <v>0</v>
      </c>
      <c r="K104" s="270" t="s">
        <v>21</v>
      </c>
      <c r="L104" s="275"/>
      <c r="M104" s="276" t="s">
        <v>21</v>
      </c>
      <c r="N104" s="277" t="s">
        <v>47</v>
      </c>
      <c r="O104" s="43"/>
      <c r="P104" s="214">
        <f t="shared" si="1"/>
        <v>0</v>
      </c>
      <c r="Q104" s="214">
        <v>0</v>
      </c>
      <c r="R104" s="214">
        <f t="shared" si="2"/>
        <v>0</v>
      </c>
      <c r="S104" s="214">
        <v>0</v>
      </c>
      <c r="T104" s="215">
        <f t="shared" si="3"/>
        <v>0</v>
      </c>
      <c r="AR104" s="25" t="s">
        <v>424</v>
      </c>
      <c r="AT104" s="25" t="s">
        <v>429</v>
      </c>
      <c r="AU104" s="25" t="s">
        <v>85</v>
      </c>
      <c r="AY104" s="25" t="s">
        <v>211</v>
      </c>
      <c r="BE104" s="216">
        <f t="shared" si="4"/>
        <v>0</v>
      </c>
      <c r="BF104" s="216">
        <f t="shared" si="5"/>
        <v>0</v>
      </c>
      <c r="BG104" s="216">
        <f t="shared" si="6"/>
        <v>0</v>
      </c>
      <c r="BH104" s="216">
        <f t="shared" si="7"/>
        <v>0</v>
      </c>
      <c r="BI104" s="216">
        <f t="shared" si="8"/>
        <v>0</v>
      </c>
      <c r="BJ104" s="25" t="s">
        <v>83</v>
      </c>
      <c r="BK104" s="216">
        <f t="shared" si="9"/>
        <v>0</v>
      </c>
      <c r="BL104" s="25" t="s">
        <v>309</v>
      </c>
      <c r="BM104" s="25" t="s">
        <v>3572</v>
      </c>
    </row>
    <row r="105" spans="2:65" s="1" customFormat="1" ht="22.5" customHeight="1">
      <c r="B105" s="42"/>
      <c r="C105" s="268" t="s">
        <v>242</v>
      </c>
      <c r="D105" s="268" t="s">
        <v>429</v>
      </c>
      <c r="E105" s="269" t="s">
        <v>3573</v>
      </c>
      <c r="F105" s="270" t="s">
        <v>3574</v>
      </c>
      <c r="G105" s="271" t="s">
        <v>275</v>
      </c>
      <c r="H105" s="272">
        <v>1</v>
      </c>
      <c r="I105" s="273"/>
      <c r="J105" s="274">
        <f t="shared" si="0"/>
        <v>0</v>
      </c>
      <c r="K105" s="270" t="s">
        <v>21</v>
      </c>
      <c r="L105" s="275"/>
      <c r="M105" s="276" t="s">
        <v>21</v>
      </c>
      <c r="N105" s="277" t="s">
        <v>47</v>
      </c>
      <c r="O105" s="43"/>
      <c r="P105" s="214">
        <f t="shared" si="1"/>
        <v>0</v>
      </c>
      <c r="Q105" s="214">
        <v>0</v>
      </c>
      <c r="R105" s="214">
        <f t="shared" si="2"/>
        <v>0</v>
      </c>
      <c r="S105" s="214">
        <v>0</v>
      </c>
      <c r="T105" s="215">
        <f t="shared" si="3"/>
        <v>0</v>
      </c>
      <c r="AR105" s="25" t="s">
        <v>424</v>
      </c>
      <c r="AT105" s="25" t="s">
        <v>429</v>
      </c>
      <c r="AU105" s="25" t="s">
        <v>85</v>
      </c>
      <c r="AY105" s="25" t="s">
        <v>211</v>
      </c>
      <c r="BE105" s="216">
        <f t="shared" si="4"/>
        <v>0</v>
      </c>
      <c r="BF105" s="216">
        <f t="shared" si="5"/>
        <v>0</v>
      </c>
      <c r="BG105" s="216">
        <f t="shared" si="6"/>
        <v>0</v>
      </c>
      <c r="BH105" s="216">
        <f t="shared" si="7"/>
        <v>0</v>
      </c>
      <c r="BI105" s="216">
        <f t="shared" si="8"/>
        <v>0</v>
      </c>
      <c r="BJ105" s="25" t="s">
        <v>83</v>
      </c>
      <c r="BK105" s="216">
        <f t="shared" si="9"/>
        <v>0</v>
      </c>
      <c r="BL105" s="25" t="s">
        <v>309</v>
      </c>
      <c r="BM105" s="25" t="s">
        <v>3575</v>
      </c>
    </row>
    <row r="106" spans="2:65" s="1" customFormat="1" ht="22.5" customHeight="1">
      <c r="B106" s="42"/>
      <c r="C106" s="268" t="s">
        <v>250</v>
      </c>
      <c r="D106" s="268" t="s">
        <v>429</v>
      </c>
      <c r="E106" s="269" t="s">
        <v>3576</v>
      </c>
      <c r="F106" s="270" t="s">
        <v>3577</v>
      </c>
      <c r="G106" s="271" t="s">
        <v>553</v>
      </c>
      <c r="H106" s="272">
        <v>1</v>
      </c>
      <c r="I106" s="273"/>
      <c r="J106" s="274">
        <f t="shared" si="0"/>
        <v>0</v>
      </c>
      <c r="K106" s="270" t="s">
        <v>21</v>
      </c>
      <c r="L106" s="275"/>
      <c r="M106" s="276" t="s">
        <v>21</v>
      </c>
      <c r="N106" s="277" t="s">
        <v>47</v>
      </c>
      <c r="O106" s="43"/>
      <c r="P106" s="214">
        <f t="shared" si="1"/>
        <v>0</v>
      </c>
      <c r="Q106" s="214">
        <v>0</v>
      </c>
      <c r="R106" s="214">
        <f t="shared" si="2"/>
        <v>0</v>
      </c>
      <c r="S106" s="214">
        <v>0</v>
      </c>
      <c r="T106" s="215">
        <f t="shared" si="3"/>
        <v>0</v>
      </c>
      <c r="AR106" s="25" t="s">
        <v>424</v>
      </c>
      <c r="AT106" s="25" t="s">
        <v>429</v>
      </c>
      <c r="AU106" s="25" t="s">
        <v>85</v>
      </c>
      <c r="AY106" s="25" t="s">
        <v>211</v>
      </c>
      <c r="BE106" s="216">
        <f t="shared" si="4"/>
        <v>0</v>
      </c>
      <c r="BF106" s="216">
        <f t="shared" si="5"/>
        <v>0</v>
      </c>
      <c r="BG106" s="216">
        <f t="shared" si="6"/>
        <v>0</v>
      </c>
      <c r="BH106" s="216">
        <f t="shared" si="7"/>
        <v>0</v>
      </c>
      <c r="BI106" s="216">
        <f t="shared" si="8"/>
        <v>0</v>
      </c>
      <c r="BJ106" s="25" t="s">
        <v>83</v>
      </c>
      <c r="BK106" s="216">
        <f t="shared" si="9"/>
        <v>0</v>
      </c>
      <c r="BL106" s="25" t="s">
        <v>309</v>
      </c>
      <c r="BM106" s="25" t="s">
        <v>3578</v>
      </c>
    </row>
    <row r="107" spans="2:65" s="1" customFormat="1" ht="22.5" customHeight="1">
      <c r="B107" s="42"/>
      <c r="C107" s="268" t="s">
        <v>256</v>
      </c>
      <c r="D107" s="268" t="s">
        <v>429</v>
      </c>
      <c r="E107" s="269" t="s">
        <v>3579</v>
      </c>
      <c r="F107" s="270" t="s">
        <v>3580</v>
      </c>
      <c r="G107" s="271" t="s">
        <v>275</v>
      </c>
      <c r="H107" s="272">
        <v>1</v>
      </c>
      <c r="I107" s="273"/>
      <c r="J107" s="274">
        <f t="shared" si="0"/>
        <v>0</v>
      </c>
      <c r="K107" s="270" t="s">
        <v>21</v>
      </c>
      <c r="L107" s="275"/>
      <c r="M107" s="276" t="s">
        <v>21</v>
      </c>
      <c r="N107" s="277" t="s">
        <v>47</v>
      </c>
      <c r="O107" s="43"/>
      <c r="P107" s="214">
        <f t="shared" si="1"/>
        <v>0</v>
      </c>
      <c r="Q107" s="214">
        <v>0</v>
      </c>
      <c r="R107" s="214">
        <f t="shared" si="2"/>
        <v>0</v>
      </c>
      <c r="S107" s="214">
        <v>0</v>
      </c>
      <c r="T107" s="215">
        <f t="shared" si="3"/>
        <v>0</v>
      </c>
      <c r="AR107" s="25" t="s">
        <v>424</v>
      </c>
      <c r="AT107" s="25" t="s">
        <v>429</v>
      </c>
      <c r="AU107" s="25" t="s">
        <v>85</v>
      </c>
      <c r="AY107" s="25" t="s">
        <v>211</v>
      </c>
      <c r="BE107" s="216">
        <f t="shared" si="4"/>
        <v>0</v>
      </c>
      <c r="BF107" s="216">
        <f t="shared" si="5"/>
        <v>0</v>
      </c>
      <c r="BG107" s="216">
        <f t="shared" si="6"/>
        <v>0</v>
      </c>
      <c r="BH107" s="216">
        <f t="shared" si="7"/>
        <v>0</v>
      </c>
      <c r="BI107" s="216">
        <f t="shared" si="8"/>
        <v>0</v>
      </c>
      <c r="BJ107" s="25" t="s">
        <v>83</v>
      </c>
      <c r="BK107" s="216">
        <f t="shared" si="9"/>
        <v>0</v>
      </c>
      <c r="BL107" s="25" t="s">
        <v>309</v>
      </c>
      <c r="BM107" s="25" t="s">
        <v>3581</v>
      </c>
    </row>
    <row r="108" spans="2:65" s="1" customFormat="1" ht="22.5" customHeight="1">
      <c r="B108" s="42"/>
      <c r="C108" s="268" t="s">
        <v>261</v>
      </c>
      <c r="D108" s="268" t="s">
        <v>429</v>
      </c>
      <c r="E108" s="269" t="s">
        <v>3582</v>
      </c>
      <c r="F108" s="270" t="s">
        <v>3583</v>
      </c>
      <c r="G108" s="271" t="s">
        <v>275</v>
      </c>
      <c r="H108" s="272">
        <v>2</v>
      </c>
      <c r="I108" s="273"/>
      <c r="J108" s="274">
        <f t="shared" si="0"/>
        <v>0</v>
      </c>
      <c r="K108" s="270" t="s">
        <v>21</v>
      </c>
      <c r="L108" s="275"/>
      <c r="M108" s="276" t="s">
        <v>21</v>
      </c>
      <c r="N108" s="277" t="s">
        <v>47</v>
      </c>
      <c r="O108" s="43"/>
      <c r="P108" s="214">
        <f t="shared" si="1"/>
        <v>0</v>
      </c>
      <c r="Q108" s="214">
        <v>0</v>
      </c>
      <c r="R108" s="214">
        <f t="shared" si="2"/>
        <v>0</v>
      </c>
      <c r="S108" s="214">
        <v>0</v>
      </c>
      <c r="T108" s="215">
        <f t="shared" si="3"/>
        <v>0</v>
      </c>
      <c r="AR108" s="25" t="s">
        <v>424</v>
      </c>
      <c r="AT108" s="25" t="s">
        <v>429</v>
      </c>
      <c r="AU108" s="25" t="s">
        <v>85</v>
      </c>
      <c r="AY108" s="25" t="s">
        <v>211</v>
      </c>
      <c r="BE108" s="216">
        <f t="shared" si="4"/>
        <v>0</v>
      </c>
      <c r="BF108" s="216">
        <f t="shared" si="5"/>
        <v>0</v>
      </c>
      <c r="BG108" s="216">
        <f t="shared" si="6"/>
        <v>0</v>
      </c>
      <c r="BH108" s="216">
        <f t="shared" si="7"/>
        <v>0</v>
      </c>
      <c r="BI108" s="216">
        <f t="shared" si="8"/>
        <v>0</v>
      </c>
      <c r="BJ108" s="25" t="s">
        <v>83</v>
      </c>
      <c r="BK108" s="216">
        <f t="shared" si="9"/>
        <v>0</v>
      </c>
      <c r="BL108" s="25" t="s">
        <v>309</v>
      </c>
      <c r="BM108" s="25" t="s">
        <v>3584</v>
      </c>
    </row>
    <row r="109" spans="2:65" s="1" customFormat="1" ht="22.5" customHeight="1">
      <c r="B109" s="42"/>
      <c r="C109" s="268" t="s">
        <v>267</v>
      </c>
      <c r="D109" s="268" t="s">
        <v>429</v>
      </c>
      <c r="E109" s="269" t="s">
        <v>3585</v>
      </c>
      <c r="F109" s="270" t="s">
        <v>3586</v>
      </c>
      <c r="G109" s="271" t="s">
        <v>275</v>
      </c>
      <c r="H109" s="272">
        <v>1</v>
      </c>
      <c r="I109" s="273"/>
      <c r="J109" s="274">
        <f t="shared" si="0"/>
        <v>0</v>
      </c>
      <c r="K109" s="270" t="s">
        <v>21</v>
      </c>
      <c r="L109" s="275"/>
      <c r="M109" s="276" t="s">
        <v>21</v>
      </c>
      <c r="N109" s="277" t="s">
        <v>47</v>
      </c>
      <c r="O109" s="43"/>
      <c r="P109" s="214">
        <f t="shared" si="1"/>
        <v>0</v>
      </c>
      <c r="Q109" s="214">
        <v>0</v>
      </c>
      <c r="R109" s="214">
        <f t="shared" si="2"/>
        <v>0</v>
      </c>
      <c r="S109" s="214">
        <v>0</v>
      </c>
      <c r="T109" s="215">
        <f t="shared" si="3"/>
        <v>0</v>
      </c>
      <c r="AR109" s="25" t="s">
        <v>424</v>
      </c>
      <c r="AT109" s="25" t="s">
        <v>429</v>
      </c>
      <c r="AU109" s="25" t="s">
        <v>85</v>
      </c>
      <c r="AY109" s="25" t="s">
        <v>211</v>
      </c>
      <c r="BE109" s="216">
        <f t="shared" si="4"/>
        <v>0</v>
      </c>
      <c r="BF109" s="216">
        <f t="shared" si="5"/>
        <v>0</v>
      </c>
      <c r="BG109" s="216">
        <f t="shared" si="6"/>
        <v>0</v>
      </c>
      <c r="BH109" s="216">
        <f t="shared" si="7"/>
        <v>0</v>
      </c>
      <c r="BI109" s="216">
        <f t="shared" si="8"/>
        <v>0</v>
      </c>
      <c r="BJ109" s="25" t="s">
        <v>83</v>
      </c>
      <c r="BK109" s="216">
        <f t="shared" si="9"/>
        <v>0</v>
      </c>
      <c r="BL109" s="25" t="s">
        <v>309</v>
      </c>
      <c r="BM109" s="25" t="s">
        <v>3587</v>
      </c>
    </row>
    <row r="110" spans="2:65" s="1" customFormat="1" ht="22.5" customHeight="1">
      <c r="B110" s="42"/>
      <c r="C110" s="268" t="s">
        <v>272</v>
      </c>
      <c r="D110" s="268" t="s">
        <v>429</v>
      </c>
      <c r="E110" s="269" t="s">
        <v>3588</v>
      </c>
      <c r="F110" s="270" t="s">
        <v>3589</v>
      </c>
      <c r="G110" s="271" t="s">
        <v>275</v>
      </c>
      <c r="H110" s="272">
        <v>1</v>
      </c>
      <c r="I110" s="273"/>
      <c r="J110" s="274">
        <f t="shared" si="0"/>
        <v>0</v>
      </c>
      <c r="K110" s="270" t="s">
        <v>21</v>
      </c>
      <c r="L110" s="275"/>
      <c r="M110" s="276" t="s">
        <v>21</v>
      </c>
      <c r="N110" s="277" t="s">
        <v>47</v>
      </c>
      <c r="O110" s="43"/>
      <c r="P110" s="214">
        <f t="shared" si="1"/>
        <v>0</v>
      </c>
      <c r="Q110" s="214">
        <v>0</v>
      </c>
      <c r="R110" s="214">
        <f t="shared" si="2"/>
        <v>0</v>
      </c>
      <c r="S110" s="214">
        <v>0</v>
      </c>
      <c r="T110" s="215">
        <f t="shared" si="3"/>
        <v>0</v>
      </c>
      <c r="AR110" s="25" t="s">
        <v>424</v>
      </c>
      <c r="AT110" s="25" t="s">
        <v>429</v>
      </c>
      <c r="AU110" s="25" t="s">
        <v>85</v>
      </c>
      <c r="AY110" s="25" t="s">
        <v>211</v>
      </c>
      <c r="BE110" s="216">
        <f t="shared" si="4"/>
        <v>0</v>
      </c>
      <c r="BF110" s="216">
        <f t="shared" si="5"/>
        <v>0</v>
      </c>
      <c r="BG110" s="216">
        <f t="shared" si="6"/>
        <v>0</v>
      </c>
      <c r="BH110" s="216">
        <f t="shared" si="7"/>
        <v>0</v>
      </c>
      <c r="BI110" s="216">
        <f t="shared" si="8"/>
        <v>0</v>
      </c>
      <c r="BJ110" s="25" t="s">
        <v>83</v>
      </c>
      <c r="BK110" s="216">
        <f t="shared" si="9"/>
        <v>0</v>
      </c>
      <c r="BL110" s="25" t="s">
        <v>309</v>
      </c>
      <c r="BM110" s="25" t="s">
        <v>3590</v>
      </c>
    </row>
    <row r="111" spans="2:65" s="1" customFormat="1" ht="22.5" customHeight="1">
      <c r="B111" s="42"/>
      <c r="C111" s="268" t="s">
        <v>283</v>
      </c>
      <c r="D111" s="268" t="s">
        <v>429</v>
      </c>
      <c r="E111" s="269" t="s">
        <v>3591</v>
      </c>
      <c r="F111" s="270" t="s">
        <v>3592</v>
      </c>
      <c r="G111" s="271" t="s">
        <v>275</v>
      </c>
      <c r="H111" s="272">
        <v>24</v>
      </c>
      <c r="I111" s="273"/>
      <c r="J111" s="274">
        <f t="shared" si="0"/>
        <v>0</v>
      </c>
      <c r="K111" s="270" t="s">
        <v>21</v>
      </c>
      <c r="L111" s="275"/>
      <c r="M111" s="276" t="s">
        <v>21</v>
      </c>
      <c r="N111" s="277" t="s">
        <v>47</v>
      </c>
      <c r="O111" s="43"/>
      <c r="P111" s="214">
        <f t="shared" si="1"/>
        <v>0</v>
      </c>
      <c r="Q111" s="214">
        <v>0</v>
      </c>
      <c r="R111" s="214">
        <f t="shared" si="2"/>
        <v>0</v>
      </c>
      <c r="S111" s="214">
        <v>0</v>
      </c>
      <c r="T111" s="215">
        <f t="shared" si="3"/>
        <v>0</v>
      </c>
      <c r="AR111" s="25" t="s">
        <v>424</v>
      </c>
      <c r="AT111" s="25" t="s">
        <v>429</v>
      </c>
      <c r="AU111" s="25" t="s">
        <v>85</v>
      </c>
      <c r="AY111" s="25" t="s">
        <v>211</v>
      </c>
      <c r="BE111" s="216">
        <f t="shared" si="4"/>
        <v>0</v>
      </c>
      <c r="BF111" s="216">
        <f t="shared" si="5"/>
        <v>0</v>
      </c>
      <c r="BG111" s="216">
        <f t="shared" si="6"/>
        <v>0</v>
      </c>
      <c r="BH111" s="216">
        <f t="shared" si="7"/>
        <v>0</v>
      </c>
      <c r="BI111" s="216">
        <f t="shared" si="8"/>
        <v>0</v>
      </c>
      <c r="BJ111" s="25" t="s">
        <v>83</v>
      </c>
      <c r="BK111" s="216">
        <f t="shared" si="9"/>
        <v>0</v>
      </c>
      <c r="BL111" s="25" t="s">
        <v>309</v>
      </c>
      <c r="BM111" s="25" t="s">
        <v>3593</v>
      </c>
    </row>
    <row r="112" spans="2:65" s="1" customFormat="1" ht="22.5" customHeight="1">
      <c r="B112" s="42"/>
      <c r="C112" s="268" t="s">
        <v>290</v>
      </c>
      <c r="D112" s="268" t="s">
        <v>429</v>
      </c>
      <c r="E112" s="269" t="s">
        <v>3594</v>
      </c>
      <c r="F112" s="270" t="s">
        <v>3595</v>
      </c>
      <c r="G112" s="271" t="s">
        <v>275</v>
      </c>
      <c r="H112" s="272">
        <v>2</v>
      </c>
      <c r="I112" s="273"/>
      <c r="J112" s="274">
        <f t="shared" si="0"/>
        <v>0</v>
      </c>
      <c r="K112" s="270" t="s">
        <v>21</v>
      </c>
      <c r="L112" s="275"/>
      <c r="M112" s="276" t="s">
        <v>21</v>
      </c>
      <c r="N112" s="277" t="s">
        <v>47</v>
      </c>
      <c r="O112" s="43"/>
      <c r="P112" s="214">
        <f t="shared" si="1"/>
        <v>0</v>
      </c>
      <c r="Q112" s="214">
        <v>0</v>
      </c>
      <c r="R112" s="214">
        <f t="shared" si="2"/>
        <v>0</v>
      </c>
      <c r="S112" s="214">
        <v>0</v>
      </c>
      <c r="T112" s="215">
        <f t="shared" si="3"/>
        <v>0</v>
      </c>
      <c r="AR112" s="25" t="s">
        <v>424</v>
      </c>
      <c r="AT112" s="25" t="s">
        <v>429</v>
      </c>
      <c r="AU112" s="25" t="s">
        <v>85</v>
      </c>
      <c r="AY112" s="25" t="s">
        <v>211</v>
      </c>
      <c r="BE112" s="216">
        <f t="shared" si="4"/>
        <v>0</v>
      </c>
      <c r="BF112" s="216">
        <f t="shared" si="5"/>
        <v>0</v>
      </c>
      <c r="BG112" s="216">
        <f t="shared" si="6"/>
        <v>0</v>
      </c>
      <c r="BH112" s="216">
        <f t="shared" si="7"/>
        <v>0</v>
      </c>
      <c r="BI112" s="216">
        <f t="shared" si="8"/>
        <v>0</v>
      </c>
      <c r="BJ112" s="25" t="s">
        <v>83</v>
      </c>
      <c r="BK112" s="216">
        <f t="shared" si="9"/>
        <v>0</v>
      </c>
      <c r="BL112" s="25" t="s">
        <v>309</v>
      </c>
      <c r="BM112" s="25" t="s">
        <v>3596</v>
      </c>
    </row>
    <row r="113" spans="2:65" s="1" customFormat="1" ht="22.5" customHeight="1">
      <c r="B113" s="42"/>
      <c r="C113" s="268" t="s">
        <v>296</v>
      </c>
      <c r="D113" s="268" t="s">
        <v>429</v>
      </c>
      <c r="E113" s="269" t="s">
        <v>3597</v>
      </c>
      <c r="F113" s="270" t="s">
        <v>3598</v>
      </c>
      <c r="G113" s="271" t="s">
        <v>275</v>
      </c>
      <c r="H113" s="272">
        <v>1</v>
      </c>
      <c r="I113" s="273"/>
      <c r="J113" s="274">
        <f t="shared" si="0"/>
        <v>0</v>
      </c>
      <c r="K113" s="270" t="s">
        <v>21</v>
      </c>
      <c r="L113" s="275"/>
      <c r="M113" s="276" t="s">
        <v>21</v>
      </c>
      <c r="N113" s="277" t="s">
        <v>47</v>
      </c>
      <c r="O113" s="43"/>
      <c r="P113" s="214">
        <f t="shared" si="1"/>
        <v>0</v>
      </c>
      <c r="Q113" s="214">
        <v>0</v>
      </c>
      <c r="R113" s="214">
        <f t="shared" si="2"/>
        <v>0</v>
      </c>
      <c r="S113" s="214">
        <v>0</v>
      </c>
      <c r="T113" s="215">
        <f t="shared" si="3"/>
        <v>0</v>
      </c>
      <c r="AR113" s="25" t="s">
        <v>424</v>
      </c>
      <c r="AT113" s="25" t="s">
        <v>429</v>
      </c>
      <c r="AU113" s="25" t="s">
        <v>85</v>
      </c>
      <c r="AY113" s="25" t="s">
        <v>211</v>
      </c>
      <c r="BE113" s="216">
        <f t="shared" si="4"/>
        <v>0</v>
      </c>
      <c r="BF113" s="216">
        <f t="shared" si="5"/>
        <v>0</v>
      </c>
      <c r="BG113" s="216">
        <f t="shared" si="6"/>
        <v>0</v>
      </c>
      <c r="BH113" s="216">
        <f t="shared" si="7"/>
        <v>0</v>
      </c>
      <c r="BI113" s="216">
        <f t="shared" si="8"/>
        <v>0</v>
      </c>
      <c r="BJ113" s="25" t="s">
        <v>83</v>
      </c>
      <c r="BK113" s="216">
        <f t="shared" si="9"/>
        <v>0</v>
      </c>
      <c r="BL113" s="25" t="s">
        <v>309</v>
      </c>
      <c r="BM113" s="25" t="s">
        <v>3599</v>
      </c>
    </row>
    <row r="114" spans="2:65" s="1" customFormat="1" ht="22.5" customHeight="1">
      <c r="B114" s="42"/>
      <c r="C114" s="268" t="s">
        <v>300</v>
      </c>
      <c r="D114" s="268" t="s">
        <v>429</v>
      </c>
      <c r="E114" s="269" t="s">
        <v>3600</v>
      </c>
      <c r="F114" s="270" t="s">
        <v>3601</v>
      </c>
      <c r="G114" s="271" t="s">
        <v>275</v>
      </c>
      <c r="H114" s="272">
        <v>1</v>
      </c>
      <c r="I114" s="273"/>
      <c r="J114" s="274">
        <f t="shared" si="0"/>
        <v>0</v>
      </c>
      <c r="K114" s="270" t="s">
        <v>21</v>
      </c>
      <c r="L114" s="275"/>
      <c r="M114" s="276" t="s">
        <v>21</v>
      </c>
      <c r="N114" s="277" t="s">
        <v>47</v>
      </c>
      <c r="O114" s="43"/>
      <c r="P114" s="214">
        <f t="shared" si="1"/>
        <v>0</v>
      </c>
      <c r="Q114" s="214">
        <v>0</v>
      </c>
      <c r="R114" s="214">
        <f t="shared" si="2"/>
        <v>0</v>
      </c>
      <c r="S114" s="214">
        <v>0</v>
      </c>
      <c r="T114" s="215">
        <f t="shared" si="3"/>
        <v>0</v>
      </c>
      <c r="AR114" s="25" t="s">
        <v>424</v>
      </c>
      <c r="AT114" s="25" t="s">
        <v>429</v>
      </c>
      <c r="AU114" s="25" t="s">
        <v>85</v>
      </c>
      <c r="AY114" s="25" t="s">
        <v>211</v>
      </c>
      <c r="BE114" s="216">
        <f t="shared" si="4"/>
        <v>0</v>
      </c>
      <c r="BF114" s="216">
        <f t="shared" si="5"/>
        <v>0</v>
      </c>
      <c r="BG114" s="216">
        <f t="shared" si="6"/>
        <v>0</v>
      </c>
      <c r="BH114" s="216">
        <f t="shared" si="7"/>
        <v>0</v>
      </c>
      <c r="BI114" s="216">
        <f t="shared" si="8"/>
        <v>0</v>
      </c>
      <c r="BJ114" s="25" t="s">
        <v>83</v>
      </c>
      <c r="BK114" s="216">
        <f t="shared" si="9"/>
        <v>0</v>
      </c>
      <c r="BL114" s="25" t="s">
        <v>309</v>
      </c>
      <c r="BM114" s="25" t="s">
        <v>3602</v>
      </c>
    </row>
    <row r="115" spans="2:65" s="1" customFormat="1" ht="22.5" customHeight="1">
      <c r="B115" s="42"/>
      <c r="C115" s="268" t="s">
        <v>10</v>
      </c>
      <c r="D115" s="268" t="s">
        <v>429</v>
      </c>
      <c r="E115" s="269" t="s">
        <v>3603</v>
      </c>
      <c r="F115" s="270" t="s">
        <v>3604</v>
      </c>
      <c r="G115" s="271" t="s">
        <v>275</v>
      </c>
      <c r="H115" s="272">
        <v>30</v>
      </c>
      <c r="I115" s="273"/>
      <c r="J115" s="274">
        <f t="shared" si="0"/>
        <v>0</v>
      </c>
      <c r="K115" s="270" t="s">
        <v>21</v>
      </c>
      <c r="L115" s="275"/>
      <c r="M115" s="276" t="s">
        <v>21</v>
      </c>
      <c r="N115" s="277" t="s">
        <v>47</v>
      </c>
      <c r="O115" s="43"/>
      <c r="P115" s="214">
        <f t="shared" si="1"/>
        <v>0</v>
      </c>
      <c r="Q115" s="214">
        <v>0</v>
      </c>
      <c r="R115" s="214">
        <f t="shared" si="2"/>
        <v>0</v>
      </c>
      <c r="S115" s="214">
        <v>0</v>
      </c>
      <c r="T115" s="215">
        <f t="shared" si="3"/>
        <v>0</v>
      </c>
      <c r="AR115" s="25" t="s">
        <v>424</v>
      </c>
      <c r="AT115" s="25" t="s">
        <v>429</v>
      </c>
      <c r="AU115" s="25" t="s">
        <v>85</v>
      </c>
      <c r="AY115" s="25" t="s">
        <v>211</v>
      </c>
      <c r="BE115" s="216">
        <f t="shared" si="4"/>
        <v>0</v>
      </c>
      <c r="BF115" s="216">
        <f t="shared" si="5"/>
        <v>0</v>
      </c>
      <c r="BG115" s="216">
        <f t="shared" si="6"/>
        <v>0</v>
      </c>
      <c r="BH115" s="216">
        <f t="shared" si="7"/>
        <v>0</v>
      </c>
      <c r="BI115" s="216">
        <f t="shared" si="8"/>
        <v>0</v>
      </c>
      <c r="BJ115" s="25" t="s">
        <v>83</v>
      </c>
      <c r="BK115" s="216">
        <f t="shared" si="9"/>
        <v>0</v>
      </c>
      <c r="BL115" s="25" t="s">
        <v>309</v>
      </c>
      <c r="BM115" s="25" t="s">
        <v>3605</v>
      </c>
    </row>
    <row r="116" spans="2:65" s="1" customFormat="1" ht="22.5" customHeight="1">
      <c r="B116" s="42"/>
      <c r="C116" s="268" t="s">
        <v>309</v>
      </c>
      <c r="D116" s="268" t="s">
        <v>429</v>
      </c>
      <c r="E116" s="269" t="s">
        <v>3606</v>
      </c>
      <c r="F116" s="270" t="s">
        <v>3607</v>
      </c>
      <c r="G116" s="271" t="s">
        <v>275</v>
      </c>
      <c r="H116" s="272">
        <v>8</v>
      </c>
      <c r="I116" s="273"/>
      <c r="J116" s="274">
        <f t="shared" si="0"/>
        <v>0</v>
      </c>
      <c r="K116" s="270" t="s">
        <v>21</v>
      </c>
      <c r="L116" s="275"/>
      <c r="M116" s="276" t="s">
        <v>21</v>
      </c>
      <c r="N116" s="277" t="s">
        <v>47</v>
      </c>
      <c r="O116" s="43"/>
      <c r="P116" s="214">
        <f t="shared" si="1"/>
        <v>0</v>
      </c>
      <c r="Q116" s="214">
        <v>0</v>
      </c>
      <c r="R116" s="214">
        <f t="shared" si="2"/>
        <v>0</v>
      </c>
      <c r="S116" s="214">
        <v>0</v>
      </c>
      <c r="T116" s="215">
        <f t="shared" si="3"/>
        <v>0</v>
      </c>
      <c r="AR116" s="25" t="s">
        <v>424</v>
      </c>
      <c r="AT116" s="25" t="s">
        <v>429</v>
      </c>
      <c r="AU116" s="25" t="s">
        <v>85</v>
      </c>
      <c r="AY116" s="25" t="s">
        <v>211</v>
      </c>
      <c r="BE116" s="216">
        <f t="shared" si="4"/>
        <v>0</v>
      </c>
      <c r="BF116" s="216">
        <f t="shared" si="5"/>
        <v>0</v>
      </c>
      <c r="BG116" s="216">
        <f t="shared" si="6"/>
        <v>0</v>
      </c>
      <c r="BH116" s="216">
        <f t="shared" si="7"/>
        <v>0</v>
      </c>
      <c r="BI116" s="216">
        <f t="shared" si="8"/>
        <v>0</v>
      </c>
      <c r="BJ116" s="25" t="s">
        <v>83</v>
      </c>
      <c r="BK116" s="216">
        <f t="shared" si="9"/>
        <v>0</v>
      </c>
      <c r="BL116" s="25" t="s">
        <v>309</v>
      </c>
      <c r="BM116" s="25" t="s">
        <v>3608</v>
      </c>
    </row>
    <row r="117" spans="2:65" s="1" customFormat="1" ht="22.5" customHeight="1">
      <c r="B117" s="42"/>
      <c r="C117" s="268" t="s">
        <v>316</v>
      </c>
      <c r="D117" s="268" t="s">
        <v>429</v>
      </c>
      <c r="E117" s="269" t="s">
        <v>3609</v>
      </c>
      <c r="F117" s="270" t="s">
        <v>3610</v>
      </c>
      <c r="G117" s="271" t="s">
        <v>553</v>
      </c>
      <c r="H117" s="272">
        <v>1</v>
      </c>
      <c r="I117" s="273"/>
      <c r="J117" s="274">
        <f t="shared" si="0"/>
        <v>0</v>
      </c>
      <c r="K117" s="270" t="s">
        <v>21</v>
      </c>
      <c r="L117" s="275"/>
      <c r="M117" s="276" t="s">
        <v>21</v>
      </c>
      <c r="N117" s="277" t="s">
        <v>47</v>
      </c>
      <c r="O117" s="43"/>
      <c r="P117" s="214">
        <f t="shared" si="1"/>
        <v>0</v>
      </c>
      <c r="Q117" s="214">
        <v>0</v>
      </c>
      <c r="R117" s="214">
        <f t="shared" si="2"/>
        <v>0</v>
      </c>
      <c r="S117" s="214">
        <v>0</v>
      </c>
      <c r="T117" s="215">
        <f t="shared" si="3"/>
        <v>0</v>
      </c>
      <c r="AR117" s="25" t="s">
        <v>424</v>
      </c>
      <c r="AT117" s="25" t="s">
        <v>429</v>
      </c>
      <c r="AU117" s="25" t="s">
        <v>85</v>
      </c>
      <c r="AY117" s="25" t="s">
        <v>211</v>
      </c>
      <c r="BE117" s="216">
        <f t="shared" si="4"/>
        <v>0</v>
      </c>
      <c r="BF117" s="216">
        <f t="shared" si="5"/>
        <v>0</v>
      </c>
      <c r="BG117" s="216">
        <f t="shared" si="6"/>
        <v>0</v>
      </c>
      <c r="BH117" s="216">
        <f t="shared" si="7"/>
        <v>0</v>
      </c>
      <c r="BI117" s="216">
        <f t="shared" si="8"/>
        <v>0</v>
      </c>
      <c r="BJ117" s="25" t="s">
        <v>83</v>
      </c>
      <c r="BK117" s="216">
        <f t="shared" si="9"/>
        <v>0</v>
      </c>
      <c r="BL117" s="25" t="s">
        <v>309</v>
      </c>
      <c r="BM117" s="25" t="s">
        <v>3611</v>
      </c>
    </row>
    <row r="118" spans="2:65" s="1" customFormat="1" ht="22.5" customHeight="1">
      <c r="B118" s="42"/>
      <c r="C118" s="268" t="s">
        <v>324</v>
      </c>
      <c r="D118" s="268" t="s">
        <v>429</v>
      </c>
      <c r="E118" s="269" t="s">
        <v>3612</v>
      </c>
      <c r="F118" s="270" t="s">
        <v>3613</v>
      </c>
      <c r="G118" s="271" t="s">
        <v>275</v>
      </c>
      <c r="H118" s="272">
        <v>14</v>
      </c>
      <c r="I118" s="273"/>
      <c r="J118" s="274">
        <f t="shared" si="0"/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si="1"/>
        <v>0</v>
      </c>
      <c r="Q118" s="214">
        <v>0</v>
      </c>
      <c r="R118" s="214">
        <f t="shared" si="2"/>
        <v>0</v>
      </c>
      <c r="S118" s="214">
        <v>0</v>
      </c>
      <c r="T118" s="215">
        <f t="shared" si="3"/>
        <v>0</v>
      </c>
      <c r="AR118" s="25" t="s">
        <v>424</v>
      </c>
      <c r="AT118" s="25" t="s">
        <v>429</v>
      </c>
      <c r="AU118" s="25" t="s">
        <v>85</v>
      </c>
      <c r="AY118" s="25" t="s">
        <v>211</v>
      </c>
      <c r="BE118" s="216">
        <f t="shared" si="4"/>
        <v>0</v>
      </c>
      <c r="BF118" s="216">
        <f t="shared" si="5"/>
        <v>0</v>
      </c>
      <c r="BG118" s="216">
        <f t="shared" si="6"/>
        <v>0</v>
      </c>
      <c r="BH118" s="216">
        <f t="shared" si="7"/>
        <v>0</v>
      </c>
      <c r="BI118" s="216">
        <f t="shared" si="8"/>
        <v>0</v>
      </c>
      <c r="BJ118" s="25" t="s">
        <v>83</v>
      </c>
      <c r="BK118" s="216">
        <f t="shared" si="9"/>
        <v>0</v>
      </c>
      <c r="BL118" s="25" t="s">
        <v>309</v>
      </c>
      <c r="BM118" s="25" t="s">
        <v>3614</v>
      </c>
    </row>
    <row r="119" spans="2:65" s="1" customFormat="1" ht="22.5" customHeight="1">
      <c r="B119" s="42"/>
      <c r="C119" s="268" t="s">
        <v>329</v>
      </c>
      <c r="D119" s="268" t="s">
        <v>429</v>
      </c>
      <c r="E119" s="269" t="s">
        <v>3615</v>
      </c>
      <c r="F119" s="270" t="s">
        <v>3616</v>
      </c>
      <c r="G119" s="271" t="s">
        <v>275</v>
      </c>
      <c r="H119" s="272">
        <v>1</v>
      </c>
      <c r="I119" s="273"/>
      <c r="J119" s="274">
        <f t="shared" si="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"/>
        <v>0</v>
      </c>
      <c r="Q119" s="214">
        <v>0</v>
      </c>
      <c r="R119" s="214">
        <f t="shared" si="2"/>
        <v>0</v>
      </c>
      <c r="S119" s="214">
        <v>0</v>
      </c>
      <c r="T119" s="215">
        <f t="shared" si="3"/>
        <v>0</v>
      </c>
      <c r="AR119" s="25" t="s">
        <v>424</v>
      </c>
      <c r="AT119" s="25" t="s">
        <v>429</v>
      </c>
      <c r="AU119" s="25" t="s">
        <v>85</v>
      </c>
      <c r="AY119" s="25" t="s">
        <v>211</v>
      </c>
      <c r="BE119" s="216">
        <f t="shared" si="4"/>
        <v>0</v>
      </c>
      <c r="BF119" s="216">
        <f t="shared" si="5"/>
        <v>0</v>
      </c>
      <c r="BG119" s="216">
        <f t="shared" si="6"/>
        <v>0</v>
      </c>
      <c r="BH119" s="216">
        <f t="shared" si="7"/>
        <v>0</v>
      </c>
      <c r="BI119" s="216">
        <f t="shared" si="8"/>
        <v>0</v>
      </c>
      <c r="BJ119" s="25" t="s">
        <v>83</v>
      </c>
      <c r="BK119" s="216">
        <f t="shared" si="9"/>
        <v>0</v>
      </c>
      <c r="BL119" s="25" t="s">
        <v>309</v>
      </c>
      <c r="BM119" s="25" t="s">
        <v>3617</v>
      </c>
    </row>
    <row r="120" spans="2:65" s="1" customFormat="1" ht="22.5" customHeight="1">
      <c r="B120" s="42"/>
      <c r="C120" s="268" t="s">
        <v>365</v>
      </c>
      <c r="D120" s="268" t="s">
        <v>429</v>
      </c>
      <c r="E120" s="269" t="s">
        <v>3618</v>
      </c>
      <c r="F120" s="270" t="s">
        <v>3619</v>
      </c>
      <c r="G120" s="271" t="s">
        <v>275</v>
      </c>
      <c r="H120" s="272">
        <v>1</v>
      </c>
      <c r="I120" s="273"/>
      <c r="J120" s="274">
        <f t="shared" si="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AR120" s="25" t="s">
        <v>424</v>
      </c>
      <c r="AT120" s="25" t="s">
        <v>429</v>
      </c>
      <c r="AU120" s="25" t="s">
        <v>85</v>
      </c>
      <c r="AY120" s="25" t="s">
        <v>211</v>
      </c>
      <c r="BE120" s="216">
        <f t="shared" si="4"/>
        <v>0</v>
      </c>
      <c r="BF120" s="216">
        <f t="shared" si="5"/>
        <v>0</v>
      </c>
      <c r="BG120" s="216">
        <f t="shared" si="6"/>
        <v>0</v>
      </c>
      <c r="BH120" s="216">
        <f t="shared" si="7"/>
        <v>0</v>
      </c>
      <c r="BI120" s="216">
        <f t="shared" si="8"/>
        <v>0</v>
      </c>
      <c r="BJ120" s="25" t="s">
        <v>83</v>
      </c>
      <c r="BK120" s="216">
        <f t="shared" si="9"/>
        <v>0</v>
      </c>
      <c r="BL120" s="25" t="s">
        <v>309</v>
      </c>
      <c r="BM120" s="25" t="s">
        <v>3620</v>
      </c>
    </row>
    <row r="121" spans="2:65" s="1" customFormat="1" ht="22.5" customHeight="1">
      <c r="B121" s="42"/>
      <c r="C121" s="268" t="s">
        <v>9</v>
      </c>
      <c r="D121" s="268" t="s">
        <v>429</v>
      </c>
      <c r="E121" s="269" t="s">
        <v>3621</v>
      </c>
      <c r="F121" s="270" t="s">
        <v>3622</v>
      </c>
      <c r="G121" s="271" t="s">
        <v>611</v>
      </c>
      <c r="H121" s="272">
        <v>180</v>
      </c>
      <c r="I121" s="273"/>
      <c r="J121" s="274">
        <f t="shared" si="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AR121" s="25" t="s">
        <v>424</v>
      </c>
      <c r="AT121" s="25" t="s">
        <v>429</v>
      </c>
      <c r="AU121" s="25" t="s">
        <v>85</v>
      </c>
      <c r="AY121" s="25" t="s">
        <v>211</v>
      </c>
      <c r="BE121" s="216">
        <f t="shared" si="4"/>
        <v>0</v>
      </c>
      <c r="BF121" s="216">
        <f t="shared" si="5"/>
        <v>0</v>
      </c>
      <c r="BG121" s="216">
        <f t="shared" si="6"/>
        <v>0</v>
      </c>
      <c r="BH121" s="216">
        <f t="shared" si="7"/>
        <v>0</v>
      </c>
      <c r="BI121" s="216">
        <f t="shared" si="8"/>
        <v>0</v>
      </c>
      <c r="BJ121" s="25" t="s">
        <v>83</v>
      </c>
      <c r="BK121" s="216">
        <f t="shared" si="9"/>
        <v>0</v>
      </c>
      <c r="BL121" s="25" t="s">
        <v>309</v>
      </c>
      <c r="BM121" s="25" t="s">
        <v>3623</v>
      </c>
    </row>
    <row r="122" spans="2:65" s="1" customFormat="1" ht="22.5" customHeight="1">
      <c r="B122" s="42"/>
      <c r="C122" s="268" t="s">
        <v>374</v>
      </c>
      <c r="D122" s="268" t="s">
        <v>429</v>
      </c>
      <c r="E122" s="269" t="s">
        <v>3624</v>
      </c>
      <c r="F122" s="270" t="s">
        <v>1640</v>
      </c>
      <c r="G122" s="271" t="s">
        <v>611</v>
      </c>
      <c r="H122" s="272">
        <v>100</v>
      </c>
      <c r="I122" s="273"/>
      <c r="J122" s="274">
        <f t="shared" si="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AR122" s="25" t="s">
        <v>424</v>
      </c>
      <c r="AT122" s="25" t="s">
        <v>429</v>
      </c>
      <c r="AU122" s="25" t="s">
        <v>85</v>
      </c>
      <c r="AY122" s="25" t="s">
        <v>211</v>
      </c>
      <c r="BE122" s="216">
        <f t="shared" si="4"/>
        <v>0</v>
      </c>
      <c r="BF122" s="216">
        <f t="shared" si="5"/>
        <v>0</v>
      </c>
      <c r="BG122" s="216">
        <f t="shared" si="6"/>
        <v>0</v>
      </c>
      <c r="BH122" s="216">
        <f t="shared" si="7"/>
        <v>0</v>
      </c>
      <c r="BI122" s="216">
        <f t="shared" si="8"/>
        <v>0</v>
      </c>
      <c r="BJ122" s="25" t="s">
        <v>83</v>
      </c>
      <c r="BK122" s="216">
        <f t="shared" si="9"/>
        <v>0</v>
      </c>
      <c r="BL122" s="25" t="s">
        <v>309</v>
      </c>
      <c r="BM122" s="25" t="s">
        <v>3625</v>
      </c>
    </row>
    <row r="123" spans="2:65" s="1" customFormat="1" ht="22.5" customHeight="1">
      <c r="B123" s="42"/>
      <c r="C123" s="268" t="s">
        <v>378</v>
      </c>
      <c r="D123" s="268" t="s">
        <v>429</v>
      </c>
      <c r="E123" s="269" t="s">
        <v>3626</v>
      </c>
      <c r="F123" s="270" t="s">
        <v>3627</v>
      </c>
      <c r="G123" s="271" t="s">
        <v>611</v>
      </c>
      <c r="H123" s="272">
        <v>50</v>
      </c>
      <c r="I123" s="273"/>
      <c r="J123" s="274">
        <f t="shared" si="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AR123" s="25" t="s">
        <v>424</v>
      </c>
      <c r="AT123" s="25" t="s">
        <v>429</v>
      </c>
      <c r="AU123" s="25" t="s">
        <v>85</v>
      </c>
      <c r="AY123" s="25" t="s">
        <v>211</v>
      </c>
      <c r="BE123" s="216">
        <f t="shared" si="4"/>
        <v>0</v>
      </c>
      <c r="BF123" s="216">
        <f t="shared" si="5"/>
        <v>0</v>
      </c>
      <c r="BG123" s="216">
        <f t="shared" si="6"/>
        <v>0</v>
      </c>
      <c r="BH123" s="216">
        <f t="shared" si="7"/>
        <v>0</v>
      </c>
      <c r="BI123" s="216">
        <f t="shared" si="8"/>
        <v>0</v>
      </c>
      <c r="BJ123" s="25" t="s">
        <v>83</v>
      </c>
      <c r="BK123" s="216">
        <f t="shared" si="9"/>
        <v>0</v>
      </c>
      <c r="BL123" s="25" t="s">
        <v>309</v>
      </c>
      <c r="BM123" s="25" t="s">
        <v>3628</v>
      </c>
    </row>
    <row r="124" spans="2:65" s="11" customFormat="1" ht="29.85" customHeight="1">
      <c r="B124" s="188"/>
      <c r="C124" s="189"/>
      <c r="D124" s="202" t="s">
        <v>75</v>
      </c>
      <c r="E124" s="203" t="s">
        <v>3629</v>
      </c>
      <c r="F124" s="203" t="s">
        <v>3630</v>
      </c>
      <c r="G124" s="189"/>
      <c r="H124" s="189"/>
      <c r="I124" s="192"/>
      <c r="J124" s="204">
        <f>BK124</f>
        <v>0</v>
      </c>
      <c r="K124" s="189"/>
      <c r="L124" s="194"/>
      <c r="M124" s="195"/>
      <c r="N124" s="196"/>
      <c r="O124" s="196"/>
      <c r="P124" s="197">
        <f>SUM(P125:P137)</f>
        <v>0</v>
      </c>
      <c r="Q124" s="196"/>
      <c r="R124" s="197">
        <f>SUM(R125:R137)</f>
        <v>0</v>
      </c>
      <c r="S124" s="196"/>
      <c r="T124" s="198">
        <f>SUM(T125:T137)</f>
        <v>0</v>
      </c>
      <c r="AR124" s="199" t="s">
        <v>85</v>
      </c>
      <c r="AT124" s="200" t="s">
        <v>75</v>
      </c>
      <c r="AU124" s="200" t="s">
        <v>83</v>
      </c>
      <c r="AY124" s="199" t="s">
        <v>211</v>
      </c>
      <c r="BK124" s="201">
        <f>SUM(BK125:BK137)</f>
        <v>0</v>
      </c>
    </row>
    <row r="125" spans="2:65" s="1" customFormat="1" ht="22.5" customHeight="1">
      <c r="B125" s="42"/>
      <c r="C125" s="268" t="s">
        <v>383</v>
      </c>
      <c r="D125" s="268" t="s">
        <v>429</v>
      </c>
      <c r="E125" s="269" t="s">
        <v>3631</v>
      </c>
      <c r="F125" s="270" t="s">
        <v>3632</v>
      </c>
      <c r="G125" s="271" t="s">
        <v>275</v>
      </c>
      <c r="H125" s="272">
        <v>2</v>
      </c>
      <c r="I125" s="273"/>
      <c r="J125" s="274">
        <f t="shared" ref="J125:J137" si="10">ROUND(I125*H125,2)</f>
        <v>0</v>
      </c>
      <c r="K125" s="270" t="s">
        <v>21</v>
      </c>
      <c r="L125" s="275"/>
      <c r="M125" s="276" t="s">
        <v>21</v>
      </c>
      <c r="N125" s="277" t="s">
        <v>47</v>
      </c>
      <c r="O125" s="43"/>
      <c r="P125" s="214">
        <f t="shared" ref="P125:P137" si="11">O125*H125</f>
        <v>0</v>
      </c>
      <c r="Q125" s="214">
        <v>0</v>
      </c>
      <c r="R125" s="214">
        <f t="shared" ref="R125:R137" si="12">Q125*H125</f>
        <v>0</v>
      </c>
      <c r="S125" s="214">
        <v>0</v>
      </c>
      <c r="T125" s="215">
        <f t="shared" ref="T125:T137" si="13">S125*H125</f>
        <v>0</v>
      </c>
      <c r="AR125" s="25" t="s">
        <v>424</v>
      </c>
      <c r="AT125" s="25" t="s">
        <v>429</v>
      </c>
      <c r="AU125" s="25" t="s">
        <v>85</v>
      </c>
      <c r="AY125" s="25" t="s">
        <v>211</v>
      </c>
      <c r="BE125" s="216">
        <f t="shared" ref="BE125:BE137" si="14">IF(N125="základní",J125,0)</f>
        <v>0</v>
      </c>
      <c r="BF125" s="216">
        <f t="shared" ref="BF125:BF137" si="15">IF(N125="snížená",J125,0)</f>
        <v>0</v>
      </c>
      <c r="BG125" s="216">
        <f t="shared" ref="BG125:BG137" si="16">IF(N125="zákl. přenesená",J125,0)</f>
        <v>0</v>
      </c>
      <c r="BH125" s="216">
        <f t="shared" ref="BH125:BH137" si="17">IF(N125="sníž. přenesená",J125,0)</f>
        <v>0</v>
      </c>
      <c r="BI125" s="216">
        <f t="shared" ref="BI125:BI137" si="18">IF(N125="nulová",J125,0)</f>
        <v>0</v>
      </c>
      <c r="BJ125" s="25" t="s">
        <v>83</v>
      </c>
      <c r="BK125" s="216">
        <f t="shared" ref="BK125:BK137" si="19">ROUND(I125*H125,2)</f>
        <v>0</v>
      </c>
      <c r="BL125" s="25" t="s">
        <v>309</v>
      </c>
      <c r="BM125" s="25" t="s">
        <v>3633</v>
      </c>
    </row>
    <row r="126" spans="2:65" s="1" customFormat="1" ht="22.5" customHeight="1">
      <c r="B126" s="42"/>
      <c r="C126" s="268" t="s">
        <v>387</v>
      </c>
      <c r="D126" s="268" t="s">
        <v>429</v>
      </c>
      <c r="E126" s="269" t="s">
        <v>3634</v>
      </c>
      <c r="F126" s="270" t="s">
        <v>3607</v>
      </c>
      <c r="G126" s="271" t="s">
        <v>275</v>
      </c>
      <c r="H126" s="272">
        <v>2</v>
      </c>
      <c r="I126" s="273"/>
      <c r="J126" s="274">
        <f t="shared" si="10"/>
        <v>0</v>
      </c>
      <c r="K126" s="270" t="s">
        <v>21</v>
      </c>
      <c r="L126" s="275"/>
      <c r="M126" s="276" t="s">
        <v>21</v>
      </c>
      <c r="N126" s="277" t="s">
        <v>47</v>
      </c>
      <c r="O126" s="43"/>
      <c r="P126" s="214">
        <f t="shared" si="11"/>
        <v>0</v>
      </c>
      <c r="Q126" s="214">
        <v>0</v>
      </c>
      <c r="R126" s="214">
        <f t="shared" si="12"/>
        <v>0</v>
      </c>
      <c r="S126" s="214">
        <v>0</v>
      </c>
      <c r="T126" s="215">
        <f t="shared" si="13"/>
        <v>0</v>
      </c>
      <c r="AR126" s="25" t="s">
        <v>424</v>
      </c>
      <c r="AT126" s="25" t="s">
        <v>429</v>
      </c>
      <c r="AU126" s="25" t="s">
        <v>85</v>
      </c>
      <c r="AY126" s="25" t="s">
        <v>211</v>
      </c>
      <c r="BE126" s="216">
        <f t="shared" si="14"/>
        <v>0</v>
      </c>
      <c r="BF126" s="216">
        <f t="shared" si="15"/>
        <v>0</v>
      </c>
      <c r="BG126" s="216">
        <f t="shared" si="16"/>
        <v>0</v>
      </c>
      <c r="BH126" s="216">
        <f t="shared" si="17"/>
        <v>0</v>
      </c>
      <c r="BI126" s="216">
        <f t="shared" si="18"/>
        <v>0</v>
      </c>
      <c r="BJ126" s="25" t="s">
        <v>83</v>
      </c>
      <c r="BK126" s="216">
        <f t="shared" si="19"/>
        <v>0</v>
      </c>
      <c r="BL126" s="25" t="s">
        <v>309</v>
      </c>
      <c r="BM126" s="25" t="s">
        <v>3635</v>
      </c>
    </row>
    <row r="127" spans="2:65" s="1" customFormat="1" ht="22.5" customHeight="1">
      <c r="B127" s="42"/>
      <c r="C127" s="268" t="s">
        <v>382</v>
      </c>
      <c r="D127" s="268" t="s">
        <v>429</v>
      </c>
      <c r="E127" s="269" t="s">
        <v>3636</v>
      </c>
      <c r="F127" s="270" t="s">
        <v>3637</v>
      </c>
      <c r="G127" s="271" t="s">
        <v>275</v>
      </c>
      <c r="H127" s="272">
        <v>5</v>
      </c>
      <c r="I127" s="273"/>
      <c r="J127" s="274">
        <f t="shared" si="10"/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 t="shared" si="11"/>
        <v>0</v>
      </c>
      <c r="Q127" s="214">
        <v>0</v>
      </c>
      <c r="R127" s="214">
        <f t="shared" si="12"/>
        <v>0</v>
      </c>
      <c r="S127" s="214">
        <v>0</v>
      </c>
      <c r="T127" s="215">
        <f t="shared" si="13"/>
        <v>0</v>
      </c>
      <c r="AR127" s="25" t="s">
        <v>424</v>
      </c>
      <c r="AT127" s="25" t="s">
        <v>429</v>
      </c>
      <c r="AU127" s="25" t="s">
        <v>85</v>
      </c>
      <c r="AY127" s="25" t="s">
        <v>211</v>
      </c>
      <c r="BE127" s="216">
        <f t="shared" si="14"/>
        <v>0</v>
      </c>
      <c r="BF127" s="216">
        <f t="shared" si="15"/>
        <v>0</v>
      </c>
      <c r="BG127" s="216">
        <f t="shared" si="16"/>
        <v>0</v>
      </c>
      <c r="BH127" s="216">
        <f t="shared" si="17"/>
        <v>0</v>
      </c>
      <c r="BI127" s="216">
        <f t="shared" si="18"/>
        <v>0</v>
      </c>
      <c r="BJ127" s="25" t="s">
        <v>83</v>
      </c>
      <c r="BK127" s="216">
        <f t="shared" si="19"/>
        <v>0</v>
      </c>
      <c r="BL127" s="25" t="s">
        <v>309</v>
      </c>
      <c r="BM127" s="25" t="s">
        <v>3638</v>
      </c>
    </row>
    <row r="128" spans="2:65" s="1" customFormat="1" ht="22.5" customHeight="1">
      <c r="B128" s="42"/>
      <c r="C128" s="268" t="s">
        <v>395</v>
      </c>
      <c r="D128" s="268" t="s">
        <v>429</v>
      </c>
      <c r="E128" s="269" t="s">
        <v>3639</v>
      </c>
      <c r="F128" s="270" t="s">
        <v>3640</v>
      </c>
      <c r="G128" s="271" t="s">
        <v>275</v>
      </c>
      <c r="H128" s="272">
        <v>1</v>
      </c>
      <c r="I128" s="273"/>
      <c r="J128" s="274">
        <f t="shared" si="10"/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 t="shared" si="11"/>
        <v>0</v>
      </c>
      <c r="Q128" s="214">
        <v>0</v>
      </c>
      <c r="R128" s="214">
        <f t="shared" si="12"/>
        <v>0</v>
      </c>
      <c r="S128" s="214">
        <v>0</v>
      </c>
      <c r="T128" s="215">
        <f t="shared" si="13"/>
        <v>0</v>
      </c>
      <c r="AR128" s="25" t="s">
        <v>424</v>
      </c>
      <c r="AT128" s="25" t="s">
        <v>429</v>
      </c>
      <c r="AU128" s="25" t="s">
        <v>85</v>
      </c>
      <c r="AY128" s="25" t="s">
        <v>211</v>
      </c>
      <c r="BE128" s="216">
        <f t="shared" si="14"/>
        <v>0</v>
      </c>
      <c r="BF128" s="216">
        <f t="shared" si="15"/>
        <v>0</v>
      </c>
      <c r="BG128" s="216">
        <f t="shared" si="16"/>
        <v>0</v>
      </c>
      <c r="BH128" s="216">
        <f t="shared" si="17"/>
        <v>0</v>
      </c>
      <c r="BI128" s="216">
        <f t="shared" si="18"/>
        <v>0</v>
      </c>
      <c r="BJ128" s="25" t="s">
        <v>83</v>
      </c>
      <c r="BK128" s="216">
        <f t="shared" si="19"/>
        <v>0</v>
      </c>
      <c r="BL128" s="25" t="s">
        <v>309</v>
      </c>
      <c r="BM128" s="25" t="s">
        <v>3641</v>
      </c>
    </row>
    <row r="129" spans="2:65" s="1" customFormat="1" ht="22.5" customHeight="1">
      <c r="B129" s="42"/>
      <c r="C129" s="268" t="s">
        <v>401</v>
      </c>
      <c r="D129" s="268" t="s">
        <v>429</v>
      </c>
      <c r="E129" s="269" t="s">
        <v>3642</v>
      </c>
      <c r="F129" s="270" t="s">
        <v>3643</v>
      </c>
      <c r="G129" s="271" t="s">
        <v>275</v>
      </c>
      <c r="H129" s="272">
        <v>1</v>
      </c>
      <c r="I129" s="273"/>
      <c r="J129" s="274">
        <f t="shared" si="10"/>
        <v>0</v>
      </c>
      <c r="K129" s="270" t="s">
        <v>21</v>
      </c>
      <c r="L129" s="275"/>
      <c r="M129" s="276" t="s">
        <v>21</v>
      </c>
      <c r="N129" s="277" t="s">
        <v>47</v>
      </c>
      <c r="O129" s="43"/>
      <c r="P129" s="214">
        <f t="shared" si="11"/>
        <v>0</v>
      </c>
      <c r="Q129" s="214">
        <v>0</v>
      </c>
      <c r="R129" s="214">
        <f t="shared" si="12"/>
        <v>0</v>
      </c>
      <c r="S129" s="214">
        <v>0</v>
      </c>
      <c r="T129" s="215">
        <f t="shared" si="13"/>
        <v>0</v>
      </c>
      <c r="AR129" s="25" t="s">
        <v>424</v>
      </c>
      <c r="AT129" s="25" t="s">
        <v>429</v>
      </c>
      <c r="AU129" s="25" t="s">
        <v>85</v>
      </c>
      <c r="AY129" s="25" t="s">
        <v>211</v>
      </c>
      <c r="BE129" s="216">
        <f t="shared" si="14"/>
        <v>0</v>
      </c>
      <c r="BF129" s="216">
        <f t="shared" si="15"/>
        <v>0</v>
      </c>
      <c r="BG129" s="216">
        <f t="shared" si="16"/>
        <v>0</v>
      </c>
      <c r="BH129" s="216">
        <f t="shared" si="17"/>
        <v>0</v>
      </c>
      <c r="BI129" s="216">
        <f t="shared" si="18"/>
        <v>0</v>
      </c>
      <c r="BJ129" s="25" t="s">
        <v>83</v>
      </c>
      <c r="BK129" s="216">
        <f t="shared" si="19"/>
        <v>0</v>
      </c>
      <c r="BL129" s="25" t="s">
        <v>309</v>
      </c>
      <c r="BM129" s="25" t="s">
        <v>3644</v>
      </c>
    </row>
    <row r="130" spans="2:65" s="1" customFormat="1" ht="22.5" customHeight="1">
      <c r="B130" s="42"/>
      <c r="C130" s="268" t="s">
        <v>405</v>
      </c>
      <c r="D130" s="268" t="s">
        <v>429</v>
      </c>
      <c r="E130" s="269" t="s">
        <v>3645</v>
      </c>
      <c r="F130" s="270" t="s">
        <v>3646</v>
      </c>
      <c r="G130" s="271" t="s">
        <v>275</v>
      </c>
      <c r="H130" s="272">
        <v>1</v>
      </c>
      <c r="I130" s="273"/>
      <c r="J130" s="274">
        <f t="shared" si="10"/>
        <v>0</v>
      </c>
      <c r="K130" s="270" t="s">
        <v>21</v>
      </c>
      <c r="L130" s="275"/>
      <c r="M130" s="276" t="s">
        <v>21</v>
      </c>
      <c r="N130" s="277" t="s">
        <v>47</v>
      </c>
      <c r="O130" s="43"/>
      <c r="P130" s="214">
        <f t="shared" si="11"/>
        <v>0</v>
      </c>
      <c r="Q130" s="214">
        <v>0</v>
      </c>
      <c r="R130" s="214">
        <f t="shared" si="12"/>
        <v>0</v>
      </c>
      <c r="S130" s="214">
        <v>0</v>
      </c>
      <c r="T130" s="215">
        <f t="shared" si="13"/>
        <v>0</v>
      </c>
      <c r="AR130" s="25" t="s">
        <v>424</v>
      </c>
      <c r="AT130" s="25" t="s">
        <v>429</v>
      </c>
      <c r="AU130" s="25" t="s">
        <v>85</v>
      </c>
      <c r="AY130" s="25" t="s">
        <v>211</v>
      </c>
      <c r="BE130" s="216">
        <f t="shared" si="14"/>
        <v>0</v>
      </c>
      <c r="BF130" s="216">
        <f t="shared" si="15"/>
        <v>0</v>
      </c>
      <c r="BG130" s="216">
        <f t="shared" si="16"/>
        <v>0</v>
      </c>
      <c r="BH130" s="216">
        <f t="shared" si="17"/>
        <v>0</v>
      </c>
      <c r="BI130" s="216">
        <f t="shared" si="18"/>
        <v>0</v>
      </c>
      <c r="BJ130" s="25" t="s">
        <v>83</v>
      </c>
      <c r="BK130" s="216">
        <f t="shared" si="19"/>
        <v>0</v>
      </c>
      <c r="BL130" s="25" t="s">
        <v>309</v>
      </c>
      <c r="BM130" s="25" t="s">
        <v>3647</v>
      </c>
    </row>
    <row r="131" spans="2:65" s="1" customFormat="1" ht="22.5" customHeight="1">
      <c r="B131" s="42"/>
      <c r="C131" s="268" t="s">
        <v>410</v>
      </c>
      <c r="D131" s="268" t="s">
        <v>429</v>
      </c>
      <c r="E131" s="269" t="s">
        <v>3648</v>
      </c>
      <c r="F131" s="270" t="s">
        <v>3610</v>
      </c>
      <c r="G131" s="271" t="s">
        <v>553</v>
      </c>
      <c r="H131" s="272">
        <v>1</v>
      </c>
      <c r="I131" s="273"/>
      <c r="J131" s="274">
        <f t="shared" si="10"/>
        <v>0</v>
      </c>
      <c r="K131" s="270" t="s">
        <v>21</v>
      </c>
      <c r="L131" s="275"/>
      <c r="M131" s="276" t="s">
        <v>21</v>
      </c>
      <c r="N131" s="277" t="s">
        <v>47</v>
      </c>
      <c r="O131" s="43"/>
      <c r="P131" s="214">
        <f t="shared" si="11"/>
        <v>0</v>
      </c>
      <c r="Q131" s="214">
        <v>0</v>
      </c>
      <c r="R131" s="214">
        <f t="shared" si="12"/>
        <v>0</v>
      </c>
      <c r="S131" s="214">
        <v>0</v>
      </c>
      <c r="T131" s="215">
        <f t="shared" si="13"/>
        <v>0</v>
      </c>
      <c r="AR131" s="25" t="s">
        <v>424</v>
      </c>
      <c r="AT131" s="25" t="s">
        <v>429</v>
      </c>
      <c r="AU131" s="25" t="s">
        <v>85</v>
      </c>
      <c r="AY131" s="25" t="s">
        <v>211</v>
      </c>
      <c r="BE131" s="216">
        <f t="shared" si="14"/>
        <v>0</v>
      </c>
      <c r="BF131" s="216">
        <f t="shared" si="15"/>
        <v>0</v>
      </c>
      <c r="BG131" s="216">
        <f t="shared" si="16"/>
        <v>0</v>
      </c>
      <c r="BH131" s="216">
        <f t="shared" si="17"/>
        <v>0</v>
      </c>
      <c r="BI131" s="216">
        <f t="shared" si="18"/>
        <v>0</v>
      </c>
      <c r="BJ131" s="25" t="s">
        <v>83</v>
      </c>
      <c r="BK131" s="216">
        <f t="shared" si="19"/>
        <v>0</v>
      </c>
      <c r="BL131" s="25" t="s">
        <v>309</v>
      </c>
      <c r="BM131" s="25" t="s">
        <v>3649</v>
      </c>
    </row>
    <row r="132" spans="2:65" s="1" customFormat="1" ht="22.5" customHeight="1">
      <c r="B132" s="42"/>
      <c r="C132" s="268" t="s">
        <v>416</v>
      </c>
      <c r="D132" s="268" t="s">
        <v>429</v>
      </c>
      <c r="E132" s="269" t="s">
        <v>3650</v>
      </c>
      <c r="F132" s="270" t="s">
        <v>3651</v>
      </c>
      <c r="G132" s="271" t="s">
        <v>275</v>
      </c>
      <c r="H132" s="272">
        <v>1</v>
      </c>
      <c r="I132" s="273"/>
      <c r="J132" s="274">
        <f t="shared" si="10"/>
        <v>0</v>
      </c>
      <c r="K132" s="270" t="s">
        <v>21</v>
      </c>
      <c r="L132" s="275"/>
      <c r="M132" s="276" t="s">
        <v>21</v>
      </c>
      <c r="N132" s="277" t="s">
        <v>47</v>
      </c>
      <c r="O132" s="43"/>
      <c r="P132" s="214">
        <f t="shared" si="11"/>
        <v>0</v>
      </c>
      <c r="Q132" s="214">
        <v>0</v>
      </c>
      <c r="R132" s="214">
        <f t="shared" si="12"/>
        <v>0</v>
      </c>
      <c r="S132" s="214">
        <v>0</v>
      </c>
      <c r="T132" s="215">
        <f t="shared" si="13"/>
        <v>0</v>
      </c>
      <c r="AR132" s="25" t="s">
        <v>424</v>
      </c>
      <c r="AT132" s="25" t="s">
        <v>429</v>
      </c>
      <c r="AU132" s="25" t="s">
        <v>85</v>
      </c>
      <c r="AY132" s="25" t="s">
        <v>211</v>
      </c>
      <c r="BE132" s="216">
        <f t="shared" si="14"/>
        <v>0</v>
      </c>
      <c r="BF132" s="216">
        <f t="shared" si="15"/>
        <v>0</v>
      </c>
      <c r="BG132" s="216">
        <f t="shared" si="16"/>
        <v>0</v>
      </c>
      <c r="BH132" s="216">
        <f t="shared" si="17"/>
        <v>0</v>
      </c>
      <c r="BI132" s="216">
        <f t="shared" si="18"/>
        <v>0</v>
      </c>
      <c r="BJ132" s="25" t="s">
        <v>83</v>
      </c>
      <c r="BK132" s="216">
        <f t="shared" si="19"/>
        <v>0</v>
      </c>
      <c r="BL132" s="25" t="s">
        <v>309</v>
      </c>
      <c r="BM132" s="25" t="s">
        <v>3652</v>
      </c>
    </row>
    <row r="133" spans="2:65" s="1" customFormat="1" ht="22.5" customHeight="1">
      <c r="B133" s="42"/>
      <c r="C133" s="268" t="s">
        <v>424</v>
      </c>
      <c r="D133" s="268" t="s">
        <v>429</v>
      </c>
      <c r="E133" s="269" t="s">
        <v>3653</v>
      </c>
      <c r="F133" s="270" t="s">
        <v>3613</v>
      </c>
      <c r="G133" s="271" t="s">
        <v>275</v>
      </c>
      <c r="H133" s="272">
        <v>2</v>
      </c>
      <c r="I133" s="273"/>
      <c r="J133" s="274">
        <f t="shared" si="10"/>
        <v>0</v>
      </c>
      <c r="K133" s="270" t="s">
        <v>21</v>
      </c>
      <c r="L133" s="275"/>
      <c r="M133" s="276" t="s">
        <v>21</v>
      </c>
      <c r="N133" s="277" t="s">
        <v>47</v>
      </c>
      <c r="O133" s="43"/>
      <c r="P133" s="214">
        <f t="shared" si="11"/>
        <v>0</v>
      </c>
      <c r="Q133" s="214">
        <v>0</v>
      </c>
      <c r="R133" s="214">
        <f t="shared" si="12"/>
        <v>0</v>
      </c>
      <c r="S133" s="214">
        <v>0</v>
      </c>
      <c r="T133" s="215">
        <f t="shared" si="13"/>
        <v>0</v>
      </c>
      <c r="AR133" s="25" t="s">
        <v>424</v>
      </c>
      <c r="AT133" s="25" t="s">
        <v>429</v>
      </c>
      <c r="AU133" s="25" t="s">
        <v>85</v>
      </c>
      <c r="AY133" s="25" t="s">
        <v>211</v>
      </c>
      <c r="BE133" s="216">
        <f t="shared" si="14"/>
        <v>0</v>
      </c>
      <c r="BF133" s="216">
        <f t="shared" si="15"/>
        <v>0</v>
      </c>
      <c r="BG133" s="216">
        <f t="shared" si="16"/>
        <v>0</v>
      </c>
      <c r="BH133" s="216">
        <f t="shared" si="17"/>
        <v>0</v>
      </c>
      <c r="BI133" s="216">
        <f t="shared" si="18"/>
        <v>0</v>
      </c>
      <c r="BJ133" s="25" t="s">
        <v>83</v>
      </c>
      <c r="BK133" s="216">
        <f t="shared" si="19"/>
        <v>0</v>
      </c>
      <c r="BL133" s="25" t="s">
        <v>309</v>
      </c>
      <c r="BM133" s="25" t="s">
        <v>3654</v>
      </c>
    </row>
    <row r="134" spans="2:65" s="1" customFormat="1" ht="22.5" customHeight="1">
      <c r="B134" s="42"/>
      <c r="C134" s="268" t="s">
        <v>428</v>
      </c>
      <c r="D134" s="268" t="s">
        <v>429</v>
      </c>
      <c r="E134" s="269" t="s">
        <v>3655</v>
      </c>
      <c r="F134" s="270" t="s">
        <v>3610</v>
      </c>
      <c r="G134" s="271" t="s">
        <v>553</v>
      </c>
      <c r="H134" s="272">
        <v>1</v>
      </c>
      <c r="I134" s="273"/>
      <c r="J134" s="274">
        <f t="shared" si="10"/>
        <v>0</v>
      </c>
      <c r="K134" s="270" t="s">
        <v>21</v>
      </c>
      <c r="L134" s="275"/>
      <c r="M134" s="276" t="s">
        <v>21</v>
      </c>
      <c r="N134" s="277" t="s">
        <v>47</v>
      </c>
      <c r="O134" s="43"/>
      <c r="P134" s="214">
        <f t="shared" si="11"/>
        <v>0</v>
      </c>
      <c r="Q134" s="214">
        <v>0</v>
      </c>
      <c r="R134" s="214">
        <f t="shared" si="12"/>
        <v>0</v>
      </c>
      <c r="S134" s="214">
        <v>0</v>
      </c>
      <c r="T134" s="215">
        <f t="shared" si="13"/>
        <v>0</v>
      </c>
      <c r="AR134" s="25" t="s">
        <v>424</v>
      </c>
      <c r="AT134" s="25" t="s">
        <v>429</v>
      </c>
      <c r="AU134" s="25" t="s">
        <v>85</v>
      </c>
      <c r="AY134" s="25" t="s">
        <v>211</v>
      </c>
      <c r="BE134" s="216">
        <f t="shared" si="14"/>
        <v>0</v>
      </c>
      <c r="BF134" s="216">
        <f t="shared" si="15"/>
        <v>0</v>
      </c>
      <c r="BG134" s="216">
        <f t="shared" si="16"/>
        <v>0</v>
      </c>
      <c r="BH134" s="216">
        <f t="shared" si="17"/>
        <v>0</v>
      </c>
      <c r="BI134" s="216">
        <f t="shared" si="18"/>
        <v>0</v>
      </c>
      <c r="BJ134" s="25" t="s">
        <v>83</v>
      </c>
      <c r="BK134" s="216">
        <f t="shared" si="19"/>
        <v>0</v>
      </c>
      <c r="BL134" s="25" t="s">
        <v>309</v>
      </c>
      <c r="BM134" s="25" t="s">
        <v>3656</v>
      </c>
    </row>
    <row r="135" spans="2:65" s="1" customFormat="1" ht="22.5" customHeight="1">
      <c r="B135" s="42"/>
      <c r="C135" s="268" t="s">
        <v>436</v>
      </c>
      <c r="D135" s="268" t="s">
        <v>429</v>
      </c>
      <c r="E135" s="269" t="s">
        <v>3657</v>
      </c>
      <c r="F135" s="270" t="s">
        <v>3658</v>
      </c>
      <c r="G135" s="271" t="s">
        <v>611</v>
      </c>
      <c r="H135" s="272">
        <v>80</v>
      </c>
      <c r="I135" s="273"/>
      <c r="J135" s="274">
        <f t="shared" si="10"/>
        <v>0</v>
      </c>
      <c r="K135" s="270" t="s">
        <v>21</v>
      </c>
      <c r="L135" s="275"/>
      <c r="M135" s="276" t="s">
        <v>21</v>
      </c>
      <c r="N135" s="277" t="s">
        <v>47</v>
      </c>
      <c r="O135" s="43"/>
      <c r="P135" s="214">
        <f t="shared" si="11"/>
        <v>0</v>
      </c>
      <c r="Q135" s="214">
        <v>0</v>
      </c>
      <c r="R135" s="214">
        <f t="shared" si="12"/>
        <v>0</v>
      </c>
      <c r="S135" s="214">
        <v>0</v>
      </c>
      <c r="T135" s="215">
        <f t="shared" si="13"/>
        <v>0</v>
      </c>
      <c r="AR135" s="25" t="s">
        <v>424</v>
      </c>
      <c r="AT135" s="25" t="s">
        <v>429</v>
      </c>
      <c r="AU135" s="25" t="s">
        <v>85</v>
      </c>
      <c r="AY135" s="25" t="s">
        <v>211</v>
      </c>
      <c r="BE135" s="216">
        <f t="shared" si="14"/>
        <v>0</v>
      </c>
      <c r="BF135" s="216">
        <f t="shared" si="15"/>
        <v>0</v>
      </c>
      <c r="BG135" s="216">
        <f t="shared" si="16"/>
        <v>0</v>
      </c>
      <c r="BH135" s="216">
        <f t="shared" si="17"/>
        <v>0</v>
      </c>
      <c r="BI135" s="216">
        <f t="shared" si="18"/>
        <v>0</v>
      </c>
      <c r="BJ135" s="25" t="s">
        <v>83</v>
      </c>
      <c r="BK135" s="216">
        <f t="shared" si="19"/>
        <v>0</v>
      </c>
      <c r="BL135" s="25" t="s">
        <v>309</v>
      </c>
      <c r="BM135" s="25" t="s">
        <v>3659</v>
      </c>
    </row>
    <row r="136" spans="2:65" s="1" customFormat="1" ht="22.5" customHeight="1">
      <c r="B136" s="42"/>
      <c r="C136" s="268" t="s">
        <v>440</v>
      </c>
      <c r="D136" s="268" t="s">
        <v>429</v>
      </c>
      <c r="E136" s="269" t="s">
        <v>3660</v>
      </c>
      <c r="F136" s="270" t="s">
        <v>2820</v>
      </c>
      <c r="G136" s="271" t="s">
        <v>611</v>
      </c>
      <c r="H136" s="272">
        <v>20</v>
      </c>
      <c r="I136" s="273"/>
      <c r="J136" s="274">
        <f t="shared" si="10"/>
        <v>0</v>
      </c>
      <c r="K136" s="270" t="s">
        <v>21</v>
      </c>
      <c r="L136" s="275"/>
      <c r="M136" s="276" t="s">
        <v>21</v>
      </c>
      <c r="N136" s="277" t="s">
        <v>47</v>
      </c>
      <c r="O136" s="43"/>
      <c r="P136" s="214">
        <f t="shared" si="11"/>
        <v>0</v>
      </c>
      <c r="Q136" s="214">
        <v>0</v>
      </c>
      <c r="R136" s="214">
        <f t="shared" si="12"/>
        <v>0</v>
      </c>
      <c r="S136" s="214">
        <v>0</v>
      </c>
      <c r="T136" s="215">
        <f t="shared" si="13"/>
        <v>0</v>
      </c>
      <c r="AR136" s="25" t="s">
        <v>424</v>
      </c>
      <c r="AT136" s="25" t="s">
        <v>429</v>
      </c>
      <c r="AU136" s="25" t="s">
        <v>85</v>
      </c>
      <c r="AY136" s="25" t="s">
        <v>211</v>
      </c>
      <c r="BE136" s="216">
        <f t="shared" si="14"/>
        <v>0</v>
      </c>
      <c r="BF136" s="216">
        <f t="shared" si="15"/>
        <v>0</v>
      </c>
      <c r="BG136" s="216">
        <f t="shared" si="16"/>
        <v>0</v>
      </c>
      <c r="BH136" s="216">
        <f t="shared" si="17"/>
        <v>0</v>
      </c>
      <c r="BI136" s="216">
        <f t="shared" si="18"/>
        <v>0</v>
      </c>
      <c r="BJ136" s="25" t="s">
        <v>83</v>
      </c>
      <c r="BK136" s="216">
        <f t="shared" si="19"/>
        <v>0</v>
      </c>
      <c r="BL136" s="25" t="s">
        <v>309</v>
      </c>
      <c r="BM136" s="25" t="s">
        <v>3661</v>
      </c>
    </row>
    <row r="137" spans="2:65" s="1" customFormat="1" ht="22.5" customHeight="1">
      <c r="B137" s="42"/>
      <c r="C137" s="268" t="s">
        <v>446</v>
      </c>
      <c r="D137" s="268" t="s">
        <v>429</v>
      </c>
      <c r="E137" s="269" t="s">
        <v>3662</v>
      </c>
      <c r="F137" s="270" t="s">
        <v>3663</v>
      </c>
      <c r="G137" s="271" t="s">
        <v>611</v>
      </c>
      <c r="H137" s="272">
        <v>10</v>
      </c>
      <c r="I137" s="273"/>
      <c r="J137" s="274">
        <f t="shared" si="10"/>
        <v>0</v>
      </c>
      <c r="K137" s="270" t="s">
        <v>21</v>
      </c>
      <c r="L137" s="275"/>
      <c r="M137" s="276" t="s">
        <v>21</v>
      </c>
      <c r="N137" s="277" t="s">
        <v>47</v>
      </c>
      <c r="O137" s="43"/>
      <c r="P137" s="214">
        <f t="shared" si="11"/>
        <v>0</v>
      </c>
      <c r="Q137" s="214">
        <v>0</v>
      </c>
      <c r="R137" s="214">
        <f t="shared" si="12"/>
        <v>0</v>
      </c>
      <c r="S137" s="214">
        <v>0</v>
      </c>
      <c r="T137" s="215">
        <f t="shared" si="13"/>
        <v>0</v>
      </c>
      <c r="AR137" s="25" t="s">
        <v>424</v>
      </c>
      <c r="AT137" s="25" t="s">
        <v>429</v>
      </c>
      <c r="AU137" s="25" t="s">
        <v>85</v>
      </c>
      <c r="AY137" s="25" t="s">
        <v>211</v>
      </c>
      <c r="BE137" s="216">
        <f t="shared" si="14"/>
        <v>0</v>
      </c>
      <c r="BF137" s="216">
        <f t="shared" si="15"/>
        <v>0</v>
      </c>
      <c r="BG137" s="216">
        <f t="shared" si="16"/>
        <v>0</v>
      </c>
      <c r="BH137" s="216">
        <f t="shared" si="17"/>
        <v>0</v>
      </c>
      <c r="BI137" s="216">
        <f t="shared" si="18"/>
        <v>0</v>
      </c>
      <c r="BJ137" s="25" t="s">
        <v>83</v>
      </c>
      <c r="BK137" s="216">
        <f t="shared" si="19"/>
        <v>0</v>
      </c>
      <c r="BL137" s="25" t="s">
        <v>309</v>
      </c>
      <c r="BM137" s="25" t="s">
        <v>3664</v>
      </c>
    </row>
    <row r="138" spans="2:65" s="11" customFormat="1" ht="29.85" customHeight="1">
      <c r="B138" s="188"/>
      <c r="C138" s="189"/>
      <c r="D138" s="202" t="s">
        <v>75</v>
      </c>
      <c r="E138" s="203" t="s">
        <v>3665</v>
      </c>
      <c r="F138" s="203" t="s">
        <v>3666</v>
      </c>
      <c r="G138" s="189"/>
      <c r="H138" s="189"/>
      <c r="I138" s="192"/>
      <c r="J138" s="204">
        <f>BK138</f>
        <v>0</v>
      </c>
      <c r="K138" s="189"/>
      <c r="L138" s="194"/>
      <c r="M138" s="195"/>
      <c r="N138" s="196"/>
      <c r="O138" s="196"/>
      <c r="P138" s="197">
        <f>SUM(P139:P158)</f>
        <v>0</v>
      </c>
      <c r="Q138" s="196"/>
      <c r="R138" s="197">
        <f>SUM(R139:R158)</f>
        <v>0</v>
      </c>
      <c r="S138" s="196"/>
      <c r="T138" s="198">
        <f>SUM(T139:T158)</f>
        <v>0</v>
      </c>
      <c r="AR138" s="199" t="s">
        <v>85</v>
      </c>
      <c r="AT138" s="200" t="s">
        <v>75</v>
      </c>
      <c r="AU138" s="200" t="s">
        <v>83</v>
      </c>
      <c r="AY138" s="199" t="s">
        <v>211</v>
      </c>
      <c r="BK138" s="201">
        <f>SUM(BK139:BK158)</f>
        <v>0</v>
      </c>
    </row>
    <row r="139" spans="2:65" s="1" customFormat="1" ht="22.5" customHeight="1">
      <c r="B139" s="42"/>
      <c r="C139" s="268" t="s">
        <v>451</v>
      </c>
      <c r="D139" s="268" t="s">
        <v>429</v>
      </c>
      <c r="E139" s="269" t="s">
        <v>3667</v>
      </c>
      <c r="F139" s="270" t="s">
        <v>3668</v>
      </c>
      <c r="G139" s="271" t="s">
        <v>275</v>
      </c>
      <c r="H139" s="272">
        <v>2</v>
      </c>
      <c r="I139" s="273"/>
      <c r="J139" s="274">
        <f t="shared" ref="J139:J158" si="20">ROUND(I139*H139,2)</f>
        <v>0</v>
      </c>
      <c r="K139" s="270" t="s">
        <v>21</v>
      </c>
      <c r="L139" s="275"/>
      <c r="M139" s="276" t="s">
        <v>21</v>
      </c>
      <c r="N139" s="277" t="s">
        <v>47</v>
      </c>
      <c r="O139" s="43"/>
      <c r="P139" s="214">
        <f t="shared" ref="P139:P158" si="21">O139*H139</f>
        <v>0</v>
      </c>
      <c r="Q139" s="214">
        <v>0</v>
      </c>
      <c r="R139" s="214">
        <f t="shared" ref="R139:R158" si="22">Q139*H139</f>
        <v>0</v>
      </c>
      <c r="S139" s="214">
        <v>0</v>
      </c>
      <c r="T139" s="215">
        <f t="shared" ref="T139:T158" si="23">S139*H139</f>
        <v>0</v>
      </c>
      <c r="AR139" s="25" t="s">
        <v>424</v>
      </c>
      <c r="AT139" s="25" t="s">
        <v>429</v>
      </c>
      <c r="AU139" s="25" t="s">
        <v>85</v>
      </c>
      <c r="AY139" s="25" t="s">
        <v>211</v>
      </c>
      <c r="BE139" s="216">
        <f t="shared" ref="BE139:BE158" si="24">IF(N139="základní",J139,0)</f>
        <v>0</v>
      </c>
      <c r="BF139" s="216">
        <f t="shared" ref="BF139:BF158" si="25">IF(N139="snížená",J139,0)</f>
        <v>0</v>
      </c>
      <c r="BG139" s="216">
        <f t="shared" ref="BG139:BG158" si="26">IF(N139="zákl. přenesená",J139,0)</f>
        <v>0</v>
      </c>
      <c r="BH139" s="216">
        <f t="shared" ref="BH139:BH158" si="27">IF(N139="sníž. přenesená",J139,0)</f>
        <v>0</v>
      </c>
      <c r="BI139" s="216">
        <f t="shared" ref="BI139:BI158" si="28">IF(N139="nulová",J139,0)</f>
        <v>0</v>
      </c>
      <c r="BJ139" s="25" t="s">
        <v>83</v>
      </c>
      <c r="BK139" s="216">
        <f t="shared" ref="BK139:BK158" si="29">ROUND(I139*H139,2)</f>
        <v>0</v>
      </c>
      <c r="BL139" s="25" t="s">
        <v>309</v>
      </c>
      <c r="BM139" s="25" t="s">
        <v>3669</v>
      </c>
    </row>
    <row r="140" spans="2:65" s="1" customFormat="1" ht="22.5" customHeight="1">
      <c r="B140" s="42"/>
      <c r="C140" s="268" t="s">
        <v>455</v>
      </c>
      <c r="D140" s="268" t="s">
        <v>429</v>
      </c>
      <c r="E140" s="269" t="s">
        <v>3670</v>
      </c>
      <c r="F140" s="270" t="s">
        <v>3671</v>
      </c>
      <c r="G140" s="271" t="s">
        <v>275</v>
      </c>
      <c r="H140" s="272">
        <v>2</v>
      </c>
      <c r="I140" s="273"/>
      <c r="J140" s="274">
        <f t="shared" si="20"/>
        <v>0</v>
      </c>
      <c r="K140" s="270" t="s">
        <v>21</v>
      </c>
      <c r="L140" s="275"/>
      <c r="M140" s="276" t="s">
        <v>21</v>
      </c>
      <c r="N140" s="277" t="s">
        <v>47</v>
      </c>
      <c r="O140" s="43"/>
      <c r="P140" s="214">
        <f t="shared" si="21"/>
        <v>0</v>
      </c>
      <c r="Q140" s="214">
        <v>0</v>
      </c>
      <c r="R140" s="214">
        <f t="shared" si="22"/>
        <v>0</v>
      </c>
      <c r="S140" s="214">
        <v>0</v>
      </c>
      <c r="T140" s="215">
        <f t="shared" si="23"/>
        <v>0</v>
      </c>
      <c r="AR140" s="25" t="s">
        <v>424</v>
      </c>
      <c r="AT140" s="25" t="s">
        <v>429</v>
      </c>
      <c r="AU140" s="25" t="s">
        <v>85</v>
      </c>
      <c r="AY140" s="25" t="s">
        <v>211</v>
      </c>
      <c r="BE140" s="216">
        <f t="shared" si="24"/>
        <v>0</v>
      </c>
      <c r="BF140" s="216">
        <f t="shared" si="25"/>
        <v>0</v>
      </c>
      <c r="BG140" s="216">
        <f t="shared" si="26"/>
        <v>0</v>
      </c>
      <c r="BH140" s="216">
        <f t="shared" si="27"/>
        <v>0</v>
      </c>
      <c r="BI140" s="216">
        <f t="shared" si="28"/>
        <v>0</v>
      </c>
      <c r="BJ140" s="25" t="s">
        <v>83</v>
      </c>
      <c r="BK140" s="216">
        <f t="shared" si="29"/>
        <v>0</v>
      </c>
      <c r="BL140" s="25" t="s">
        <v>309</v>
      </c>
      <c r="BM140" s="25" t="s">
        <v>3672</v>
      </c>
    </row>
    <row r="141" spans="2:65" s="1" customFormat="1" ht="22.5" customHeight="1">
      <c r="B141" s="42"/>
      <c r="C141" s="268" t="s">
        <v>461</v>
      </c>
      <c r="D141" s="268" t="s">
        <v>429</v>
      </c>
      <c r="E141" s="269" t="s">
        <v>3673</v>
      </c>
      <c r="F141" s="270" t="s">
        <v>3674</v>
      </c>
      <c r="G141" s="271" t="s">
        <v>275</v>
      </c>
      <c r="H141" s="272">
        <v>2</v>
      </c>
      <c r="I141" s="273"/>
      <c r="J141" s="274">
        <f t="shared" si="20"/>
        <v>0</v>
      </c>
      <c r="K141" s="270" t="s">
        <v>21</v>
      </c>
      <c r="L141" s="275"/>
      <c r="M141" s="276" t="s">
        <v>21</v>
      </c>
      <c r="N141" s="277" t="s">
        <v>47</v>
      </c>
      <c r="O141" s="43"/>
      <c r="P141" s="214">
        <f t="shared" si="21"/>
        <v>0</v>
      </c>
      <c r="Q141" s="214">
        <v>0</v>
      </c>
      <c r="R141" s="214">
        <f t="shared" si="22"/>
        <v>0</v>
      </c>
      <c r="S141" s="214">
        <v>0</v>
      </c>
      <c r="T141" s="215">
        <f t="shared" si="23"/>
        <v>0</v>
      </c>
      <c r="AR141" s="25" t="s">
        <v>424</v>
      </c>
      <c r="AT141" s="25" t="s">
        <v>429</v>
      </c>
      <c r="AU141" s="25" t="s">
        <v>85</v>
      </c>
      <c r="AY141" s="25" t="s">
        <v>211</v>
      </c>
      <c r="BE141" s="216">
        <f t="shared" si="24"/>
        <v>0</v>
      </c>
      <c r="BF141" s="216">
        <f t="shared" si="25"/>
        <v>0</v>
      </c>
      <c r="BG141" s="216">
        <f t="shared" si="26"/>
        <v>0</v>
      </c>
      <c r="BH141" s="216">
        <f t="shared" si="27"/>
        <v>0</v>
      </c>
      <c r="BI141" s="216">
        <f t="shared" si="28"/>
        <v>0</v>
      </c>
      <c r="BJ141" s="25" t="s">
        <v>83</v>
      </c>
      <c r="BK141" s="216">
        <f t="shared" si="29"/>
        <v>0</v>
      </c>
      <c r="BL141" s="25" t="s">
        <v>309</v>
      </c>
      <c r="BM141" s="25" t="s">
        <v>3675</v>
      </c>
    </row>
    <row r="142" spans="2:65" s="1" customFormat="1" ht="22.5" customHeight="1">
      <c r="B142" s="42"/>
      <c r="C142" s="268" t="s">
        <v>466</v>
      </c>
      <c r="D142" s="268" t="s">
        <v>429</v>
      </c>
      <c r="E142" s="269" t="s">
        <v>3676</v>
      </c>
      <c r="F142" s="270" t="s">
        <v>3677</v>
      </c>
      <c r="G142" s="271" t="s">
        <v>275</v>
      </c>
      <c r="H142" s="272">
        <v>2</v>
      </c>
      <c r="I142" s="273"/>
      <c r="J142" s="274">
        <f t="shared" si="20"/>
        <v>0</v>
      </c>
      <c r="K142" s="270" t="s">
        <v>21</v>
      </c>
      <c r="L142" s="275"/>
      <c r="M142" s="276" t="s">
        <v>21</v>
      </c>
      <c r="N142" s="277" t="s">
        <v>47</v>
      </c>
      <c r="O142" s="43"/>
      <c r="P142" s="214">
        <f t="shared" si="21"/>
        <v>0</v>
      </c>
      <c r="Q142" s="214">
        <v>0</v>
      </c>
      <c r="R142" s="214">
        <f t="shared" si="22"/>
        <v>0</v>
      </c>
      <c r="S142" s="214">
        <v>0</v>
      </c>
      <c r="T142" s="215">
        <f t="shared" si="23"/>
        <v>0</v>
      </c>
      <c r="AR142" s="25" t="s">
        <v>424</v>
      </c>
      <c r="AT142" s="25" t="s">
        <v>429</v>
      </c>
      <c r="AU142" s="25" t="s">
        <v>85</v>
      </c>
      <c r="AY142" s="25" t="s">
        <v>211</v>
      </c>
      <c r="BE142" s="216">
        <f t="shared" si="24"/>
        <v>0</v>
      </c>
      <c r="BF142" s="216">
        <f t="shared" si="25"/>
        <v>0</v>
      </c>
      <c r="BG142" s="216">
        <f t="shared" si="26"/>
        <v>0</v>
      </c>
      <c r="BH142" s="216">
        <f t="shared" si="27"/>
        <v>0</v>
      </c>
      <c r="BI142" s="216">
        <f t="shared" si="28"/>
        <v>0</v>
      </c>
      <c r="BJ142" s="25" t="s">
        <v>83</v>
      </c>
      <c r="BK142" s="216">
        <f t="shared" si="29"/>
        <v>0</v>
      </c>
      <c r="BL142" s="25" t="s">
        <v>309</v>
      </c>
      <c r="BM142" s="25" t="s">
        <v>3678</v>
      </c>
    </row>
    <row r="143" spans="2:65" s="1" customFormat="1" ht="22.5" customHeight="1">
      <c r="B143" s="42"/>
      <c r="C143" s="268" t="s">
        <v>471</v>
      </c>
      <c r="D143" s="268" t="s">
        <v>429</v>
      </c>
      <c r="E143" s="269" t="s">
        <v>3679</v>
      </c>
      <c r="F143" s="270" t="s">
        <v>3671</v>
      </c>
      <c r="G143" s="271" t="s">
        <v>275</v>
      </c>
      <c r="H143" s="272">
        <v>2</v>
      </c>
      <c r="I143" s="273"/>
      <c r="J143" s="274">
        <f t="shared" si="20"/>
        <v>0</v>
      </c>
      <c r="K143" s="270" t="s">
        <v>21</v>
      </c>
      <c r="L143" s="275"/>
      <c r="M143" s="276" t="s">
        <v>21</v>
      </c>
      <c r="N143" s="277" t="s">
        <v>47</v>
      </c>
      <c r="O143" s="43"/>
      <c r="P143" s="214">
        <f t="shared" si="21"/>
        <v>0</v>
      </c>
      <c r="Q143" s="214">
        <v>0</v>
      </c>
      <c r="R143" s="214">
        <f t="shared" si="22"/>
        <v>0</v>
      </c>
      <c r="S143" s="214">
        <v>0</v>
      </c>
      <c r="T143" s="215">
        <f t="shared" si="23"/>
        <v>0</v>
      </c>
      <c r="AR143" s="25" t="s">
        <v>424</v>
      </c>
      <c r="AT143" s="25" t="s">
        <v>429</v>
      </c>
      <c r="AU143" s="25" t="s">
        <v>85</v>
      </c>
      <c r="AY143" s="25" t="s">
        <v>211</v>
      </c>
      <c r="BE143" s="216">
        <f t="shared" si="24"/>
        <v>0</v>
      </c>
      <c r="BF143" s="216">
        <f t="shared" si="25"/>
        <v>0</v>
      </c>
      <c r="BG143" s="216">
        <f t="shared" si="26"/>
        <v>0</v>
      </c>
      <c r="BH143" s="216">
        <f t="shared" si="27"/>
        <v>0</v>
      </c>
      <c r="BI143" s="216">
        <f t="shared" si="28"/>
        <v>0</v>
      </c>
      <c r="BJ143" s="25" t="s">
        <v>83</v>
      </c>
      <c r="BK143" s="216">
        <f t="shared" si="29"/>
        <v>0</v>
      </c>
      <c r="BL143" s="25" t="s">
        <v>309</v>
      </c>
      <c r="BM143" s="25" t="s">
        <v>3680</v>
      </c>
    </row>
    <row r="144" spans="2:65" s="1" customFormat="1" ht="22.5" customHeight="1">
      <c r="B144" s="42"/>
      <c r="C144" s="268" t="s">
        <v>475</v>
      </c>
      <c r="D144" s="268" t="s">
        <v>429</v>
      </c>
      <c r="E144" s="269" t="s">
        <v>3681</v>
      </c>
      <c r="F144" s="270" t="s">
        <v>3677</v>
      </c>
      <c r="G144" s="271" t="s">
        <v>275</v>
      </c>
      <c r="H144" s="272">
        <v>2</v>
      </c>
      <c r="I144" s="273"/>
      <c r="J144" s="274">
        <f t="shared" si="20"/>
        <v>0</v>
      </c>
      <c r="K144" s="270" t="s">
        <v>21</v>
      </c>
      <c r="L144" s="275"/>
      <c r="M144" s="276" t="s">
        <v>21</v>
      </c>
      <c r="N144" s="277" t="s">
        <v>47</v>
      </c>
      <c r="O144" s="43"/>
      <c r="P144" s="214">
        <f t="shared" si="21"/>
        <v>0</v>
      </c>
      <c r="Q144" s="214">
        <v>0</v>
      </c>
      <c r="R144" s="214">
        <f t="shared" si="22"/>
        <v>0</v>
      </c>
      <c r="S144" s="214">
        <v>0</v>
      </c>
      <c r="T144" s="215">
        <f t="shared" si="23"/>
        <v>0</v>
      </c>
      <c r="AR144" s="25" t="s">
        <v>424</v>
      </c>
      <c r="AT144" s="25" t="s">
        <v>429</v>
      </c>
      <c r="AU144" s="25" t="s">
        <v>85</v>
      </c>
      <c r="AY144" s="25" t="s">
        <v>211</v>
      </c>
      <c r="BE144" s="216">
        <f t="shared" si="24"/>
        <v>0</v>
      </c>
      <c r="BF144" s="216">
        <f t="shared" si="25"/>
        <v>0</v>
      </c>
      <c r="BG144" s="216">
        <f t="shared" si="26"/>
        <v>0</v>
      </c>
      <c r="BH144" s="216">
        <f t="shared" si="27"/>
        <v>0</v>
      </c>
      <c r="BI144" s="216">
        <f t="shared" si="28"/>
        <v>0</v>
      </c>
      <c r="BJ144" s="25" t="s">
        <v>83</v>
      </c>
      <c r="BK144" s="216">
        <f t="shared" si="29"/>
        <v>0</v>
      </c>
      <c r="BL144" s="25" t="s">
        <v>309</v>
      </c>
      <c r="BM144" s="25" t="s">
        <v>3682</v>
      </c>
    </row>
    <row r="145" spans="2:65" s="1" customFormat="1" ht="22.5" customHeight="1">
      <c r="B145" s="42"/>
      <c r="C145" s="268" t="s">
        <v>481</v>
      </c>
      <c r="D145" s="268" t="s">
        <v>429</v>
      </c>
      <c r="E145" s="269" t="s">
        <v>3683</v>
      </c>
      <c r="F145" s="270" t="s">
        <v>3684</v>
      </c>
      <c r="G145" s="271" t="s">
        <v>275</v>
      </c>
      <c r="H145" s="272">
        <v>2</v>
      </c>
      <c r="I145" s="273"/>
      <c r="J145" s="274">
        <f t="shared" si="20"/>
        <v>0</v>
      </c>
      <c r="K145" s="270" t="s">
        <v>21</v>
      </c>
      <c r="L145" s="275"/>
      <c r="M145" s="276" t="s">
        <v>21</v>
      </c>
      <c r="N145" s="277" t="s">
        <v>47</v>
      </c>
      <c r="O145" s="43"/>
      <c r="P145" s="214">
        <f t="shared" si="21"/>
        <v>0</v>
      </c>
      <c r="Q145" s="214">
        <v>0</v>
      </c>
      <c r="R145" s="214">
        <f t="shared" si="22"/>
        <v>0</v>
      </c>
      <c r="S145" s="214">
        <v>0</v>
      </c>
      <c r="T145" s="215">
        <f t="shared" si="23"/>
        <v>0</v>
      </c>
      <c r="AR145" s="25" t="s">
        <v>424</v>
      </c>
      <c r="AT145" s="25" t="s">
        <v>429</v>
      </c>
      <c r="AU145" s="25" t="s">
        <v>85</v>
      </c>
      <c r="AY145" s="25" t="s">
        <v>211</v>
      </c>
      <c r="BE145" s="216">
        <f t="shared" si="24"/>
        <v>0</v>
      </c>
      <c r="BF145" s="216">
        <f t="shared" si="25"/>
        <v>0</v>
      </c>
      <c r="BG145" s="216">
        <f t="shared" si="26"/>
        <v>0</v>
      </c>
      <c r="BH145" s="216">
        <f t="shared" si="27"/>
        <v>0</v>
      </c>
      <c r="BI145" s="216">
        <f t="shared" si="28"/>
        <v>0</v>
      </c>
      <c r="BJ145" s="25" t="s">
        <v>83</v>
      </c>
      <c r="BK145" s="216">
        <f t="shared" si="29"/>
        <v>0</v>
      </c>
      <c r="BL145" s="25" t="s">
        <v>309</v>
      </c>
      <c r="BM145" s="25" t="s">
        <v>3685</v>
      </c>
    </row>
    <row r="146" spans="2:65" s="1" customFormat="1" ht="22.5" customHeight="1">
      <c r="B146" s="42"/>
      <c r="C146" s="268" t="s">
        <v>484</v>
      </c>
      <c r="D146" s="268" t="s">
        <v>429</v>
      </c>
      <c r="E146" s="269" t="s">
        <v>3686</v>
      </c>
      <c r="F146" s="270" t="s">
        <v>3687</v>
      </c>
      <c r="G146" s="271" t="s">
        <v>275</v>
      </c>
      <c r="H146" s="272">
        <v>2</v>
      </c>
      <c r="I146" s="273"/>
      <c r="J146" s="274">
        <f t="shared" si="20"/>
        <v>0</v>
      </c>
      <c r="K146" s="270" t="s">
        <v>21</v>
      </c>
      <c r="L146" s="275"/>
      <c r="M146" s="276" t="s">
        <v>21</v>
      </c>
      <c r="N146" s="277" t="s">
        <v>47</v>
      </c>
      <c r="O146" s="43"/>
      <c r="P146" s="214">
        <f t="shared" si="21"/>
        <v>0</v>
      </c>
      <c r="Q146" s="214">
        <v>0</v>
      </c>
      <c r="R146" s="214">
        <f t="shared" si="22"/>
        <v>0</v>
      </c>
      <c r="S146" s="214">
        <v>0</v>
      </c>
      <c r="T146" s="215">
        <f t="shared" si="23"/>
        <v>0</v>
      </c>
      <c r="AR146" s="25" t="s">
        <v>424</v>
      </c>
      <c r="AT146" s="25" t="s">
        <v>429</v>
      </c>
      <c r="AU146" s="25" t="s">
        <v>85</v>
      </c>
      <c r="AY146" s="25" t="s">
        <v>211</v>
      </c>
      <c r="BE146" s="216">
        <f t="shared" si="24"/>
        <v>0</v>
      </c>
      <c r="BF146" s="216">
        <f t="shared" si="25"/>
        <v>0</v>
      </c>
      <c r="BG146" s="216">
        <f t="shared" si="26"/>
        <v>0</v>
      </c>
      <c r="BH146" s="216">
        <f t="shared" si="27"/>
        <v>0</v>
      </c>
      <c r="BI146" s="216">
        <f t="shared" si="28"/>
        <v>0</v>
      </c>
      <c r="BJ146" s="25" t="s">
        <v>83</v>
      </c>
      <c r="BK146" s="216">
        <f t="shared" si="29"/>
        <v>0</v>
      </c>
      <c r="BL146" s="25" t="s">
        <v>309</v>
      </c>
      <c r="BM146" s="25" t="s">
        <v>3688</v>
      </c>
    </row>
    <row r="147" spans="2:65" s="1" customFormat="1" ht="22.5" customHeight="1">
      <c r="B147" s="42"/>
      <c r="C147" s="268" t="s">
        <v>490</v>
      </c>
      <c r="D147" s="268" t="s">
        <v>429</v>
      </c>
      <c r="E147" s="269" t="s">
        <v>3689</v>
      </c>
      <c r="F147" s="270" t="s">
        <v>3690</v>
      </c>
      <c r="G147" s="271" t="s">
        <v>275</v>
      </c>
      <c r="H147" s="272">
        <v>1</v>
      </c>
      <c r="I147" s="273"/>
      <c r="J147" s="274">
        <f t="shared" si="20"/>
        <v>0</v>
      </c>
      <c r="K147" s="270" t="s">
        <v>21</v>
      </c>
      <c r="L147" s="275"/>
      <c r="M147" s="276" t="s">
        <v>21</v>
      </c>
      <c r="N147" s="277" t="s">
        <v>47</v>
      </c>
      <c r="O147" s="43"/>
      <c r="P147" s="214">
        <f t="shared" si="21"/>
        <v>0</v>
      </c>
      <c r="Q147" s="214">
        <v>0</v>
      </c>
      <c r="R147" s="214">
        <f t="shared" si="22"/>
        <v>0</v>
      </c>
      <c r="S147" s="214">
        <v>0</v>
      </c>
      <c r="T147" s="215">
        <f t="shared" si="23"/>
        <v>0</v>
      </c>
      <c r="AR147" s="25" t="s">
        <v>424</v>
      </c>
      <c r="AT147" s="25" t="s">
        <v>429</v>
      </c>
      <c r="AU147" s="25" t="s">
        <v>85</v>
      </c>
      <c r="AY147" s="25" t="s">
        <v>211</v>
      </c>
      <c r="BE147" s="216">
        <f t="shared" si="24"/>
        <v>0</v>
      </c>
      <c r="BF147" s="216">
        <f t="shared" si="25"/>
        <v>0</v>
      </c>
      <c r="BG147" s="216">
        <f t="shared" si="26"/>
        <v>0</v>
      </c>
      <c r="BH147" s="216">
        <f t="shared" si="27"/>
        <v>0</v>
      </c>
      <c r="BI147" s="216">
        <f t="shared" si="28"/>
        <v>0</v>
      </c>
      <c r="BJ147" s="25" t="s">
        <v>83</v>
      </c>
      <c r="BK147" s="216">
        <f t="shared" si="29"/>
        <v>0</v>
      </c>
      <c r="BL147" s="25" t="s">
        <v>309</v>
      </c>
      <c r="BM147" s="25" t="s">
        <v>3691</v>
      </c>
    </row>
    <row r="148" spans="2:65" s="1" customFormat="1" ht="22.5" customHeight="1">
      <c r="B148" s="42"/>
      <c r="C148" s="268" t="s">
        <v>496</v>
      </c>
      <c r="D148" s="268" t="s">
        <v>429</v>
      </c>
      <c r="E148" s="269" t="s">
        <v>3692</v>
      </c>
      <c r="F148" s="270" t="s">
        <v>3693</v>
      </c>
      <c r="G148" s="271" t="s">
        <v>275</v>
      </c>
      <c r="H148" s="272">
        <v>1</v>
      </c>
      <c r="I148" s="273"/>
      <c r="J148" s="274">
        <f t="shared" si="20"/>
        <v>0</v>
      </c>
      <c r="K148" s="270" t="s">
        <v>21</v>
      </c>
      <c r="L148" s="275"/>
      <c r="M148" s="276" t="s">
        <v>21</v>
      </c>
      <c r="N148" s="277" t="s">
        <v>47</v>
      </c>
      <c r="O148" s="43"/>
      <c r="P148" s="214">
        <f t="shared" si="21"/>
        <v>0</v>
      </c>
      <c r="Q148" s="214">
        <v>0</v>
      </c>
      <c r="R148" s="214">
        <f t="shared" si="22"/>
        <v>0</v>
      </c>
      <c r="S148" s="214">
        <v>0</v>
      </c>
      <c r="T148" s="215">
        <f t="shared" si="23"/>
        <v>0</v>
      </c>
      <c r="AR148" s="25" t="s">
        <v>424</v>
      </c>
      <c r="AT148" s="25" t="s">
        <v>429</v>
      </c>
      <c r="AU148" s="25" t="s">
        <v>85</v>
      </c>
      <c r="AY148" s="25" t="s">
        <v>211</v>
      </c>
      <c r="BE148" s="216">
        <f t="shared" si="24"/>
        <v>0</v>
      </c>
      <c r="BF148" s="216">
        <f t="shared" si="25"/>
        <v>0</v>
      </c>
      <c r="BG148" s="216">
        <f t="shared" si="26"/>
        <v>0</v>
      </c>
      <c r="BH148" s="216">
        <f t="shared" si="27"/>
        <v>0</v>
      </c>
      <c r="BI148" s="216">
        <f t="shared" si="28"/>
        <v>0</v>
      </c>
      <c r="BJ148" s="25" t="s">
        <v>83</v>
      </c>
      <c r="BK148" s="216">
        <f t="shared" si="29"/>
        <v>0</v>
      </c>
      <c r="BL148" s="25" t="s">
        <v>309</v>
      </c>
      <c r="BM148" s="25" t="s">
        <v>3694</v>
      </c>
    </row>
    <row r="149" spans="2:65" s="1" customFormat="1" ht="22.5" customHeight="1">
      <c r="B149" s="42"/>
      <c r="C149" s="268" t="s">
        <v>501</v>
      </c>
      <c r="D149" s="268" t="s">
        <v>429</v>
      </c>
      <c r="E149" s="269" t="s">
        <v>3695</v>
      </c>
      <c r="F149" s="270" t="s">
        <v>3696</v>
      </c>
      <c r="G149" s="271" t="s">
        <v>3697</v>
      </c>
      <c r="H149" s="272">
        <v>1</v>
      </c>
      <c r="I149" s="273"/>
      <c r="J149" s="274">
        <f t="shared" si="20"/>
        <v>0</v>
      </c>
      <c r="K149" s="270" t="s">
        <v>21</v>
      </c>
      <c r="L149" s="275"/>
      <c r="M149" s="276" t="s">
        <v>21</v>
      </c>
      <c r="N149" s="277" t="s">
        <v>47</v>
      </c>
      <c r="O149" s="43"/>
      <c r="P149" s="214">
        <f t="shared" si="21"/>
        <v>0</v>
      </c>
      <c r="Q149" s="214">
        <v>0</v>
      </c>
      <c r="R149" s="214">
        <f t="shared" si="22"/>
        <v>0</v>
      </c>
      <c r="S149" s="214">
        <v>0</v>
      </c>
      <c r="T149" s="215">
        <f t="shared" si="23"/>
        <v>0</v>
      </c>
      <c r="AR149" s="25" t="s">
        <v>424</v>
      </c>
      <c r="AT149" s="25" t="s">
        <v>429</v>
      </c>
      <c r="AU149" s="25" t="s">
        <v>85</v>
      </c>
      <c r="AY149" s="25" t="s">
        <v>211</v>
      </c>
      <c r="BE149" s="216">
        <f t="shared" si="24"/>
        <v>0</v>
      </c>
      <c r="BF149" s="216">
        <f t="shared" si="25"/>
        <v>0</v>
      </c>
      <c r="BG149" s="216">
        <f t="shared" si="26"/>
        <v>0</v>
      </c>
      <c r="BH149" s="216">
        <f t="shared" si="27"/>
        <v>0</v>
      </c>
      <c r="BI149" s="216">
        <f t="shared" si="28"/>
        <v>0</v>
      </c>
      <c r="BJ149" s="25" t="s">
        <v>83</v>
      </c>
      <c r="BK149" s="216">
        <f t="shared" si="29"/>
        <v>0</v>
      </c>
      <c r="BL149" s="25" t="s">
        <v>309</v>
      </c>
      <c r="BM149" s="25" t="s">
        <v>3698</v>
      </c>
    </row>
    <row r="150" spans="2:65" s="1" customFormat="1" ht="22.5" customHeight="1">
      <c r="B150" s="42"/>
      <c r="C150" s="268" t="s">
        <v>506</v>
      </c>
      <c r="D150" s="268" t="s">
        <v>429</v>
      </c>
      <c r="E150" s="269" t="s">
        <v>3699</v>
      </c>
      <c r="F150" s="270" t="s">
        <v>3700</v>
      </c>
      <c r="G150" s="271" t="s">
        <v>3697</v>
      </c>
      <c r="H150" s="272">
        <v>1</v>
      </c>
      <c r="I150" s="273"/>
      <c r="J150" s="274">
        <f t="shared" si="20"/>
        <v>0</v>
      </c>
      <c r="K150" s="270" t="s">
        <v>21</v>
      </c>
      <c r="L150" s="275"/>
      <c r="M150" s="276" t="s">
        <v>21</v>
      </c>
      <c r="N150" s="277" t="s">
        <v>47</v>
      </c>
      <c r="O150" s="43"/>
      <c r="P150" s="214">
        <f t="shared" si="21"/>
        <v>0</v>
      </c>
      <c r="Q150" s="214">
        <v>0</v>
      </c>
      <c r="R150" s="214">
        <f t="shared" si="22"/>
        <v>0</v>
      </c>
      <c r="S150" s="214">
        <v>0</v>
      </c>
      <c r="T150" s="215">
        <f t="shared" si="23"/>
        <v>0</v>
      </c>
      <c r="AR150" s="25" t="s">
        <v>424</v>
      </c>
      <c r="AT150" s="25" t="s">
        <v>429</v>
      </c>
      <c r="AU150" s="25" t="s">
        <v>85</v>
      </c>
      <c r="AY150" s="25" t="s">
        <v>211</v>
      </c>
      <c r="BE150" s="216">
        <f t="shared" si="24"/>
        <v>0</v>
      </c>
      <c r="BF150" s="216">
        <f t="shared" si="25"/>
        <v>0</v>
      </c>
      <c r="BG150" s="216">
        <f t="shared" si="26"/>
        <v>0</v>
      </c>
      <c r="BH150" s="216">
        <f t="shared" si="27"/>
        <v>0</v>
      </c>
      <c r="BI150" s="216">
        <f t="shared" si="28"/>
        <v>0</v>
      </c>
      <c r="BJ150" s="25" t="s">
        <v>83</v>
      </c>
      <c r="BK150" s="216">
        <f t="shared" si="29"/>
        <v>0</v>
      </c>
      <c r="BL150" s="25" t="s">
        <v>309</v>
      </c>
      <c r="BM150" s="25" t="s">
        <v>3701</v>
      </c>
    </row>
    <row r="151" spans="2:65" s="1" customFormat="1" ht="22.5" customHeight="1">
      <c r="B151" s="42"/>
      <c r="C151" s="268" t="s">
        <v>511</v>
      </c>
      <c r="D151" s="268" t="s">
        <v>429</v>
      </c>
      <c r="E151" s="269" t="s">
        <v>3702</v>
      </c>
      <c r="F151" s="270" t="s">
        <v>3703</v>
      </c>
      <c r="G151" s="271" t="s">
        <v>3697</v>
      </c>
      <c r="H151" s="272">
        <v>1</v>
      </c>
      <c r="I151" s="273"/>
      <c r="J151" s="274">
        <f t="shared" si="20"/>
        <v>0</v>
      </c>
      <c r="K151" s="270" t="s">
        <v>21</v>
      </c>
      <c r="L151" s="275"/>
      <c r="M151" s="276" t="s">
        <v>21</v>
      </c>
      <c r="N151" s="277" t="s">
        <v>47</v>
      </c>
      <c r="O151" s="43"/>
      <c r="P151" s="214">
        <f t="shared" si="21"/>
        <v>0</v>
      </c>
      <c r="Q151" s="214">
        <v>0</v>
      </c>
      <c r="R151" s="214">
        <f t="shared" si="22"/>
        <v>0</v>
      </c>
      <c r="S151" s="214">
        <v>0</v>
      </c>
      <c r="T151" s="215">
        <f t="shared" si="23"/>
        <v>0</v>
      </c>
      <c r="AR151" s="25" t="s">
        <v>424</v>
      </c>
      <c r="AT151" s="25" t="s">
        <v>429</v>
      </c>
      <c r="AU151" s="25" t="s">
        <v>85</v>
      </c>
      <c r="AY151" s="25" t="s">
        <v>211</v>
      </c>
      <c r="BE151" s="216">
        <f t="shared" si="24"/>
        <v>0</v>
      </c>
      <c r="BF151" s="216">
        <f t="shared" si="25"/>
        <v>0</v>
      </c>
      <c r="BG151" s="216">
        <f t="shared" si="26"/>
        <v>0</v>
      </c>
      <c r="BH151" s="216">
        <f t="shared" si="27"/>
        <v>0</v>
      </c>
      <c r="BI151" s="216">
        <f t="shared" si="28"/>
        <v>0</v>
      </c>
      <c r="BJ151" s="25" t="s">
        <v>83</v>
      </c>
      <c r="BK151" s="216">
        <f t="shared" si="29"/>
        <v>0</v>
      </c>
      <c r="BL151" s="25" t="s">
        <v>309</v>
      </c>
      <c r="BM151" s="25" t="s">
        <v>3704</v>
      </c>
    </row>
    <row r="152" spans="2:65" s="1" customFormat="1" ht="22.5" customHeight="1">
      <c r="B152" s="42"/>
      <c r="C152" s="268" t="s">
        <v>517</v>
      </c>
      <c r="D152" s="268" t="s">
        <v>429</v>
      </c>
      <c r="E152" s="269" t="s">
        <v>3705</v>
      </c>
      <c r="F152" s="270" t="s">
        <v>3706</v>
      </c>
      <c r="G152" s="271" t="s">
        <v>3697</v>
      </c>
      <c r="H152" s="272">
        <v>1</v>
      </c>
      <c r="I152" s="273"/>
      <c r="J152" s="274">
        <f t="shared" si="20"/>
        <v>0</v>
      </c>
      <c r="K152" s="270" t="s">
        <v>21</v>
      </c>
      <c r="L152" s="275"/>
      <c r="M152" s="276" t="s">
        <v>21</v>
      </c>
      <c r="N152" s="277" t="s">
        <v>47</v>
      </c>
      <c r="O152" s="43"/>
      <c r="P152" s="214">
        <f t="shared" si="21"/>
        <v>0</v>
      </c>
      <c r="Q152" s="214">
        <v>0</v>
      </c>
      <c r="R152" s="214">
        <f t="shared" si="22"/>
        <v>0</v>
      </c>
      <c r="S152" s="214">
        <v>0</v>
      </c>
      <c r="T152" s="215">
        <f t="shared" si="23"/>
        <v>0</v>
      </c>
      <c r="AR152" s="25" t="s">
        <v>424</v>
      </c>
      <c r="AT152" s="25" t="s">
        <v>429</v>
      </c>
      <c r="AU152" s="25" t="s">
        <v>85</v>
      </c>
      <c r="AY152" s="25" t="s">
        <v>211</v>
      </c>
      <c r="BE152" s="216">
        <f t="shared" si="24"/>
        <v>0</v>
      </c>
      <c r="BF152" s="216">
        <f t="shared" si="25"/>
        <v>0</v>
      </c>
      <c r="BG152" s="216">
        <f t="shared" si="26"/>
        <v>0</v>
      </c>
      <c r="BH152" s="216">
        <f t="shared" si="27"/>
        <v>0</v>
      </c>
      <c r="BI152" s="216">
        <f t="shared" si="28"/>
        <v>0</v>
      </c>
      <c r="BJ152" s="25" t="s">
        <v>83</v>
      </c>
      <c r="BK152" s="216">
        <f t="shared" si="29"/>
        <v>0</v>
      </c>
      <c r="BL152" s="25" t="s">
        <v>309</v>
      </c>
      <c r="BM152" s="25" t="s">
        <v>3707</v>
      </c>
    </row>
    <row r="153" spans="2:65" s="1" customFormat="1" ht="22.5" customHeight="1">
      <c r="B153" s="42"/>
      <c r="C153" s="268" t="s">
        <v>521</v>
      </c>
      <c r="D153" s="268" t="s">
        <v>429</v>
      </c>
      <c r="E153" s="269" t="s">
        <v>3708</v>
      </c>
      <c r="F153" s="270" t="s">
        <v>3709</v>
      </c>
      <c r="G153" s="271" t="s">
        <v>275</v>
      </c>
      <c r="H153" s="272">
        <v>4</v>
      </c>
      <c r="I153" s="273"/>
      <c r="J153" s="274">
        <f t="shared" si="20"/>
        <v>0</v>
      </c>
      <c r="K153" s="270" t="s">
        <v>21</v>
      </c>
      <c r="L153" s="275"/>
      <c r="M153" s="276" t="s">
        <v>21</v>
      </c>
      <c r="N153" s="277" t="s">
        <v>47</v>
      </c>
      <c r="O153" s="43"/>
      <c r="P153" s="214">
        <f t="shared" si="21"/>
        <v>0</v>
      </c>
      <c r="Q153" s="214">
        <v>0</v>
      </c>
      <c r="R153" s="214">
        <f t="shared" si="22"/>
        <v>0</v>
      </c>
      <c r="S153" s="214">
        <v>0</v>
      </c>
      <c r="T153" s="215">
        <f t="shared" si="23"/>
        <v>0</v>
      </c>
      <c r="AR153" s="25" t="s">
        <v>424</v>
      </c>
      <c r="AT153" s="25" t="s">
        <v>429</v>
      </c>
      <c r="AU153" s="25" t="s">
        <v>85</v>
      </c>
      <c r="AY153" s="25" t="s">
        <v>211</v>
      </c>
      <c r="BE153" s="216">
        <f t="shared" si="24"/>
        <v>0</v>
      </c>
      <c r="BF153" s="216">
        <f t="shared" si="25"/>
        <v>0</v>
      </c>
      <c r="BG153" s="216">
        <f t="shared" si="26"/>
        <v>0</v>
      </c>
      <c r="BH153" s="216">
        <f t="shared" si="27"/>
        <v>0</v>
      </c>
      <c r="BI153" s="216">
        <f t="shared" si="28"/>
        <v>0</v>
      </c>
      <c r="BJ153" s="25" t="s">
        <v>83</v>
      </c>
      <c r="BK153" s="216">
        <f t="shared" si="29"/>
        <v>0</v>
      </c>
      <c r="BL153" s="25" t="s">
        <v>309</v>
      </c>
      <c r="BM153" s="25" t="s">
        <v>3710</v>
      </c>
    </row>
    <row r="154" spans="2:65" s="1" customFormat="1" ht="22.5" customHeight="1">
      <c r="B154" s="42"/>
      <c r="C154" s="268" t="s">
        <v>525</v>
      </c>
      <c r="D154" s="268" t="s">
        <v>429</v>
      </c>
      <c r="E154" s="269" t="s">
        <v>3711</v>
      </c>
      <c r="F154" s="270" t="s">
        <v>3610</v>
      </c>
      <c r="G154" s="271" t="s">
        <v>553</v>
      </c>
      <c r="H154" s="272">
        <v>1</v>
      </c>
      <c r="I154" s="273"/>
      <c r="J154" s="274">
        <f t="shared" si="20"/>
        <v>0</v>
      </c>
      <c r="K154" s="270" t="s">
        <v>21</v>
      </c>
      <c r="L154" s="275"/>
      <c r="M154" s="276" t="s">
        <v>21</v>
      </c>
      <c r="N154" s="277" t="s">
        <v>47</v>
      </c>
      <c r="O154" s="43"/>
      <c r="P154" s="214">
        <f t="shared" si="21"/>
        <v>0</v>
      </c>
      <c r="Q154" s="214">
        <v>0</v>
      </c>
      <c r="R154" s="214">
        <f t="shared" si="22"/>
        <v>0</v>
      </c>
      <c r="S154" s="214">
        <v>0</v>
      </c>
      <c r="T154" s="215">
        <f t="shared" si="23"/>
        <v>0</v>
      </c>
      <c r="AR154" s="25" t="s">
        <v>424</v>
      </c>
      <c r="AT154" s="25" t="s">
        <v>429</v>
      </c>
      <c r="AU154" s="25" t="s">
        <v>85</v>
      </c>
      <c r="AY154" s="25" t="s">
        <v>211</v>
      </c>
      <c r="BE154" s="216">
        <f t="shared" si="24"/>
        <v>0</v>
      </c>
      <c r="BF154" s="216">
        <f t="shared" si="25"/>
        <v>0</v>
      </c>
      <c r="BG154" s="216">
        <f t="shared" si="26"/>
        <v>0</v>
      </c>
      <c r="BH154" s="216">
        <f t="shared" si="27"/>
        <v>0</v>
      </c>
      <c r="BI154" s="216">
        <f t="shared" si="28"/>
        <v>0</v>
      </c>
      <c r="BJ154" s="25" t="s">
        <v>83</v>
      </c>
      <c r="BK154" s="216">
        <f t="shared" si="29"/>
        <v>0</v>
      </c>
      <c r="BL154" s="25" t="s">
        <v>309</v>
      </c>
      <c r="BM154" s="25" t="s">
        <v>3712</v>
      </c>
    </row>
    <row r="155" spans="2:65" s="1" customFormat="1" ht="22.5" customHeight="1">
      <c r="B155" s="42"/>
      <c r="C155" s="268" t="s">
        <v>530</v>
      </c>
      <c r="D155" s="268" t="s">
        <v>429</v>
      </c>
      <c r="E155" s="269" t="s">
        <v>3713</v>
      </c>
      <c r="F155" s="270" t="s">
        <v>3714</v>
      </c>
      <c r="G155" s="271" t="s">
        <v>275</v>
      </c>
      <c r="H155" s="272">
        <v>1</v>
      </c>
      <c r="I155" s="273"/>
      <c r="J155" s="274">
        <f t="shared" si="20"/>
        <v>0</v>
      </c>
      <c r="K155" s="270" t="s">
        <v>21</v>
      </c>
      <c r="L155" s="275"/>
      <c r="M155" s="276" t="s">
        <v>21</v>
      </c>
      <c r="N155" s="277" t="s">
        <v>47</v>
      </c>
      <c r="O155" s="43"/>
      <c r="P155" s="214">
        <f t="shared" si="21"/>
        <v>0</v>
      </c>
      <c r="Q155" s="214">
        <v>0</v>
      </c>
      <c r="R155" s="214">
        <f t="shared" si="22"/>
        <v>0</v>
      </c>
      <c r="S155" s="214">
        <v>0</v>
      </c>
      <c r="T155" s="215">
        <f t="shared" si="23"/>
        <v>0</v>
      </c>
      <c r="AR155" s="25" t="s">
        <v>424</v>
      </c>
      <c r="AT155" s="25" t="s">
        <v>429</v>
      </c>
      <c r="AU155" s="25" t="s">
        <v>85</v>
      </c>
      <c r="AY155" s="25" t="s">
        <v>211</v>
      </c>
      <c r="BE155" s="216">
        <f t="shared" si="24"/>
        <v>0</v>
      </c>
      <c r="BF155" s="216">
        <f t="shared" si="25"/>
        <v>0</v>
      </c>
      <c r="BG155" s="216">
        <f t="shared" si="26"/>
        <v>0</v>
      </c>
      <c r="BH155" s="216">
        <f t="shared" si="27"/>
        <v>0</v>
      </c>
      <c r="BI155" s="216">
        <f t="shared" si="28"/>
        <v>0</v>
      </c>
      <c r="BJ155" s="25" t="s">
        <v>83</v>
      </c>
      <c r="BK155" s="216">
        <f t="shared" si="29"/>
        <v>0</v>
      </c>
      <c r="BL155" s="25" t="s">
        <v>309</v>
      </c>
      <c r="BM155" s="25" t="s">
        <v>3715</v>
      </c>
    </row>
    <row r="156" spans="2:65" s="1" customFormat="1" ht="22.5" customHeight="1">
      <c r="B156" s="42"/>
      <c r="C156" s="268" t="s">
        <v>536</v>
      </c>
      <c r="D156" s="268" t="s">
        <v>429</v>
      </c>
      <c r="E156" s="269" t="s">
        <v>3716</v>
      </c>
      <c r="F156" s="270" t="s">
        <v>3607</v>
      </c>
      <c r="G156" s="271" t="s">
        <v>275</v>
      </c>
      <c r="H156" s="272">
        <v>1</v>
      </c>
      <c r="I156" s="273"/>
      <c r="J156" s="274">
        <f t="shared" si="20"/>
        <v>0</v>
      </c>
      <c r="K156" s="270" t="s">
        <v>21</v>
      </c>
      <c r="L156" s="275"/>
      <c r="M156" s="276" t="s">
        <v>21</v>
      </c>
      <c r="N156" s="277" t="s">
        <v>47</v>
      </c>
      <c r="O156" s="43"/>
      <c r="P156" s="214">
        <f t="shared" si="21"/>
        <v>0</v>
      </c>
      <c r="Q156" s="214">
        <v>0</v>
      </c>
      <c r="R156" s="214">
        <f t="shared" si="22"/>
        <v>0</v>
      </c>
      <c r="S156" s="214">
        <v>0</v>
      </c>
      <c r="T156" s="215">
        <f t="shared" si="23"/>
        <v>0</v>
      </c>
      <c r="AR156" s="25" t="s">
        <v>424</v>
      </c>
      <c r="AT156" s="25" t="s">
        <v>429</v>
      </c>
      <c r="AU156" s="25" t="s">
        <v>85</v>
      </c>
      <c r="AY156" s="25" t="s">
        <v>211</v>
      </c>
      <c r="BE156" s="216">
        <f t="shared" si="24"/>
        <v>0</v>
      </c>
      <c r="BF156" s="216">
        <f t="shared" si="25"/>
        <v>0</v>
      </c>
      <c r="BG156" s="216">
        <f t="shared" si="26"/>
        <v>0</v>
      </c>
      <c r="BH156" s="216">
        <f t="shared" si="27"/>
        <v>0</v>
      </c>
      <c r="BI156" s="216">
        <f t="shared" si="28"/>
        <v>0</v>
      </c>
      <c r="BJ156" s="25" t="s">
        <v>83</v>
      </c>
      <c r="BK156" s="216">
        <f t="shared" si="29"/>
        <v>0</v>
      </c>
      <c r="BL156" s="25" t="s">
        <v>309</v>
      </c>
      <c r="BM156" s="25" t="s">
        <v>3717</v>
      </c>
    </row>
    <row r="157" spans="2:65" s="1" customFormat="1" ht="22.5" customHeight="1">
      <c r="B157" s="42"/>
      <c r="C157" s="268" t="s">
        <v>540</v>
      </c>
      <c r="D157" s="268" t="s">
        <v>429</v>
      </c>
      <c r="E157" s="269" t="s">
        <v>3718</v>
      </c>
      <c r="F157" s="270" t="s">
        <v>1640</v>
      </c>
      <c r="G157" s="271" t="s">
        <v>611</v>
      </c>
      <c r="H157" s="272">
        <v>110</v>
      </c>
      <c r="I157" s="273"/>
      <c r="J157" s="274">
        <f t="shared" si="20"/>
        <v>0</v>
      </c>
      <c r="K157" s="270" t="s">
        <v>21</v>
      </c>
      <c r="L157" s="275"/>
      <c r="M157" s="276" t="s">
        <v>21</v>
      </c>
      <c r="N157" s="277" t="s">
        <v>47</v>
      </c>
      <c r="O157" s="43"/>
      <c r="P157" s="214">
        <f t="shared" si="21"/>
        <v>0</v>
      </c>
      <c r="Q157" s="214">
        <v>0</v>
      </c>
      <c r="R157" s="214">
        <f t="shared" si="22"/>
        <v>0</v>
      </c>
      <c r="S157" s="214">
        <v>0</v>
      </c>
      <c r="T157" s="215">
        <f t="shared" si="23"/>
        <v>0</v>
      </c>
      <c r="AR157" s="25" t="s">
        <v>424</v>
      </c>
      <c r="AT157" s="25" t="s">
        <v>429</v>
      </c>
      <c r="AU157" s="25" t="s">
        <v>85</v>
      </c>
      <c r="AY157" s="25" t="s">
        <v>211</v>
      </c>
      <c r="BE157" s="216">
        <f t="shared" si="24"/>
        <v>0</v>
      </c>
      <c r="BF157" s="216">
        <f t="shared" si="25"/>
        <v>0</v>
      </c>
      <c r="BG157" s="216">
        <f t="shared" si="26"/>
        <v>0</v>
      </c>
      <c r="BH157" s="216">
        <f t="shared" si="27"/>
        <v>0</v>
      </c>
      <c r="BI157" s="216">
        <f t="shared" si="28"/>
        <v>0</v>
      </c>
      <c r="BJ157" s="25" t="s">
        <v>83</v>
      </c>
      <c r="BK157" s="216">
        <f t="shared" si="29"/>
        <v>0</v>
      </c>
      <c r="BL157" s="25" t="s">
        <v>309</v>
      </c>
      <c r="BM157" s="25" t="s">
        <v>3719</v>
      </c>
    </row>
    <row r="158" spans="2:65" s="1" customFormat="1" ht="22.5" customHeight="1">
      <c r="B158" s="42"/>
      <c r="C158" s="268" t="s">
        <v>544</v>
      </c>
      <c r="D158" s="268" t="s">
        <v>429</v>
      </c>
      <c r="E158" s="269" t="s">
        <v>3720</v>
      </c>
      <c r="F158" s="270" t="s">
        <v>3721</v>
      </c>
      <c r="G158" s="271" t="s">
        <v>611</v>
      </c>
      <c r="H158" s="272">
        <v>120</v>
      </c>
      <c r="I158" s="273"/>
      <c r="J158" s="274">
        <f t="shared" si="20"/>
        <v>0</v>
      </c>
      <c r="K158" s="270" t="s">
        <v>21</v>
      </c>
      <c r="L158" s="275"/>
      <c r="M158" s="276" t="s">
        <v>21</v>
      </c>
      <c r="N158" s="277" t="s">
        <v>47</v>
      </c>
      <c r="O158" s="43"/>
      <c r="P158" s="214">
        <f t="shared" si="21"/>
        <v>0</v>
      </c>
      <c r="Q158" s="214">
        <v>0</v>
      </c>
      <c r="R158" s="214">
        <f t="shared" si="22"/>
        <v>0</v>
      </c>
      <c r="S158" s="214">
        <v>0</v>
      </c>
      <c r="T158" s="215">
        <f t="shared" si="23"/>
        <v>0</v>
      </c>
      <c r="AR158" s="25" t="s">
        <v>424</v>
      </c>
      <c r="AT158" s="25" t="s">
        <v>429</v>
      </c>
      <c r="AU158" s="25" t="s">
        <v>85</v>
      </c>
      <c r="AY158" s="25" t="s">
        <v>211</v>
      </c>
      <c r="BE158" s="216">
        <f t="shared" si="24"/>
        <v>0</v>
      </c>
      <c r="BF158" s="216">
        <f t="shared" si="25"/>
        <v>0</v>
      </c>
      <c r="BG158" s="216">
        <f t="shared" si="26"/>
        <v>0</v>
      </c>
      <c r="BH158" s="216">
        <f t="shared" si="27"/>
        <v>0</v>
      </c>
      <c r="BI158" s="216">
        <f t="shared" si="28"/>
        <v>0</v>
      </c>
      <c r="BJ158" s="25" t="s">
        <v>83</v>
      </c>
      <c r="BK158" s="216">
        <f t="shared" si="29"/>
        <v>0</v>
      </c>
      <c r="BL158" s="25" t="s">
        <v>309</v>
      </c>
      <c r="BM158" s="25" t="s">
        <v>3722</v>
      </c>
    </row>
    <row r="159" spans="2:65" s="11" customFormat="1" ht="29.85" customHeight="1">
      <c r="B159" s="188"/>
      <c r="C159" s="189"/>
      <c r="D159" s="202" t="s">
        <v>75</v>
      </c>
      <c r="E159" s="203" t="s">
        <v>3723</v>
      </c>
      <c r="F159" s="203" t="s">
        <v>3724</v>
      </c>
      <c r="G159" s="189"/>
      <c r="H159" s="189"/>
      <c r="I159" s="192"/>
      <c r="J159" s="204">
        <f>BK159</f>
        <v>0</v>
      </c>
      <c r="K159" s="189"/>
      <c r="L159" s="194"/>
      <c r="M159" s="195"/>
      <c r="N159" s="196"/>
      <c r="O159" s="196"/>
      <c r="P159" s="197">
        <f>SUM(P160:P175)</f>
        <v>0</v>
      </c>
      <c r="Q159" s="196"/>
      <c r="R159" s="197">
        <f>SUM(R160:R175)</f>
        <v>0</v>
      </c>
      <c r="S159" s="196"/>
      <c r="T159" s="198">
        <f>SUM(T160:T175)</f>
        <v>0</v>
      </c>
      <c r="AR159" s="199" t="s">
        <v>85</v>
      </c>
      <c r="AT159" s="200" t="s">
        <v>75</v>
      </c>
      <c r="AU159" s="200" t="s">
        <v>83</v>
      </c>
      <c r="AY159" s="199" t="s">
        <v>211</v>
      </c>
      <c r="BK159" s="201">
        <f>SUM(BK160:BK175)</f>
        <v>0</v>
      </c>
    </row>
    <row r="160" spans="2:65" s="1" customFormat="1" ht="22.5" customHeight="1">
      <c r="B160" s="42"/>
      <c r="C160" s="268" t="s">
        <v>550</v>
      </c>
      <c r="D160" s="268" t="s">
        <v>429</v>
      </c>
      <c r="E160" s="269" t="s">
        <v>3725</v>
      </c>
      <c r="F160" s="270" t="s">
        <v>3726</v>
      </c>
      <c r="G160" s="271" t="s">
        <v>553</v>
      </c>
      <c r="H160" s="272">
        <v>1</v>
      </c>
      <c r="I160" s="273"/>
      <c r="J160" s="274">
        <f t="shared" ref="J160:J175" si="30">ROUND(I160*H160,2)</f>
        <v>0</v>
      </c>
      <c r="K160" s="270" t="s">
        <v>21</v>
      </c>
      <c r="L160" s="275"/>
      <c r="M160" s="276" t="s">
        <v>21</v>
      </c>
      <c r="N160" s="277" t="s">
        <v>47</v>
      </c>
      <c r="O160" s="43"/>
      <c r="P160" s="214">
        <f t="shared" ref="P160:P175" si="31">O160*H160</f>
        <v>0</v>
      </c>
      <c r="Q160" s="214">
        <v>0</v>
      </c>
      <c r="R160" s="214">
        <f t="shared" ref="R160:R175" si="32">Q160*H160</f>
        <v>0</v>
      </c>
      <c r="S160" s="214">
        <v>0</v>
      </c>
      <c r="T160" s="215">
        <f t="shared" ref="T160:T175" si="33">S160*H160</f>
        <v>0</v>
      </c>
      <c r="AR160" s="25" t="s">
        <v>424</v>
      </c>
      <c r="AT160" s="25" t="s">
        <v>429</v>
      </c>
      <c r="AU160" s="25" t="s">
        <v>85</v>
      </c>
      <c r="AY160" s="25" t="s">
        <v>211</v>
      </c>
      <c r="BE160" s="216">
        <f t="shared" ref="BE160:BE175" si="34">IF(N160="základní",J160,0)</f>
        <v>0</v>
      </c>
      <c r="BF160" s="216">
        <f t="shared" ref="BF160:BF175" si="35">IF(N160="snížená",J160,0)</f>
        <v>0</v>
      </c>
      <c r="BG160" s="216">
        <f t="shared" ref="BG160:BG175" si="36">IF(N160="zákl. přenesená",J160,0)</f>
        <v>0</v>
      </c>
      <c r="BH160" s="216">
        <f t="shared" ref="BH160:BH175" si="37">IF(N160="sníž. přenesená",J160,0)</f>
        <v>0</v>
      </c>
      <c r="BI160" s="216">
        <f t="shared" ref="BI160:BI175" si="38">IF(N160="nulová",J160,0)</f>
        <v>0</v>
      </c>
      <c r="BJ160" s="25" t="s">
        <v>83</v>
      </c>
      <c r="BK160" s="216">
        <f t="shared" ref="BK160:BK175" si="39">ROUND(I160*H160,2)</f>
        <v>0</v>
      </c>
      <c r="BL160" s="25" t="s">
        <v>309</v>
      </c>
      <c r="BM160" s="25" t="s">
        <v>3727</v>
      </c>
    </row>
    <row r="161" spans="2:65" s="1" customFormat="1" ht="22.5" customHeight="1">
      <c r="B161" s="42"/>
      <c r="C161" s="268" t="s">
        <v>558</v>
      </c>
      <c r="D161" s="268" t="s">
        <v>429</v>
      </c>
      <c r="E161" s="269" t="s">
        <v>3728</v>
      </c>
      <c r="F161" s="270" t="s">
        <v>3729</v>
      </c>
      <c r="G161" s="271" t="s">
        <v>553</v>
      </c>
      <c r="H161" s="272">
        <v>1</v>
      </c>
      <c r="I161" s="273"/>
      <c r="J161" s="274">
        <f t="shared" si="30"/>
        <v>0</v>
      </c>
      <c r="K161" s="270" t="s">
        <v>21</v>
      </c>
      <c r="L161" s="275"/>
      <c r="M161" s="276" t="s">
        <v>21</v>
      </c>
      <c r="N161" s="277" t="s">
        <v>47</v>
      </c>
      <c r="O161" s="43"/>
      <c r="P161" s="214">
        <f t="shared" si="31"/>
        <v>0</v>
      </c>
      <c r="Q161" s="214">
        <v>0</v>
      </c>
      <c r="R161" s="214">
        <f t="shared" si="32"/>
        <v>0</v>
      </c>
      <c r="S161" s="214">
        <v>0</v>
      </c>
      <c r="T161" s="215">
        <f t="shared" si="33"/>
        <v>0</v>
      </c>
      <c r="AR161" s="25" t="s">
        <v>424</v>
      </c>
      <c r="AT161" s="25" t="s">
        <v>429</v>
      </c>
      <c r="AU161" s="25" t="s">
        <v>85</v>
      </c>
      <c r="AY161" s="25" t="s">
        <v>211</v>
      </c>
      <c r="BE161" s="216">
        <f t="shared" si="34"/>
        <v>0</v>
      </c>
      <c r="BF161" s="216">
        <f t="shared" si="35"/>
        <v>0</v>
      </c>
      <c r="BG161" s="216">
        <f t="shared" si="36"/>
        <v>0</v>
      </c>
      <c r="BH161" s="216">
        <f t="shared" si="37"/>
        <v>0</v>
      </c>
      <c r="BI161" s="216">
        <f t="shared" si="38"/>
        <v>0</v>
      </c>
      <c r="BJ161" s="25" t="s">
        <v>83</v>
      </c>
      <c r="BK161" s="216">
        <f t="shared" si="39"/>
        <v>0</v>
      </c>
      <c r="BL161" s="25" t="s">
        <v>309</v>
      </c>
      <c r="BM161" s="25" t="s">
        <v>3730</v>
      </c>
    </row>
    <row r="162" spans="2:65" s="1" customFormat="1" ht="22.5" customHeight="1">
      <c r="B162" s="42"/>
      <c r="C162" s="268" t="s">
        <v>563</v>
      </c>
      <c r="D162" s="268" t="s">
        <v>429</v>
      </c>
      <c r="E162" s="269" t="s">
        <v>3731</v>
      </c>
      <c r="F162" s="270" t="s">
        <v>3732</v>
      </c>
      <c r="G162" s="271" t="s">
        <v>553</v>
      </c>
      <c r="H162" s="272">
        <v>1</v>
      </c>
      <c r="I162" s="273"/>
      <c r="J162" s="274">
        <f t="shared" si="30"/>
        <v>0</v>
      </c>
      <c r="K162" s="270" t="s">
        <v>21</v>
      </c>
      <c r="L162" s="275"/>
      <c r="M162" s="276" t="s">
        <v>21</v>
      </c>
      <c r="N162" s="277" t="s">
        <v>47</v>
      </c>
      <c r="O162" s="43"/>
      <c r="P162" s="214">
        <f t="shared" si="31"/>
        <v>0</v>
      </c>
      <c r="Q162" s="214">
        <v>0</v>
      </c>
      <c r="R162" s="214">
        <f t="shared" si="32"/>
        <v>0</v>
      </c>
      <c r="S162" s="214">
        <v>0</v>
      </c>
      <c r="T162" s="215">
        <f t="shared" si="33"/>
        <v>0</v>
      </c>
      <c r="AR162" s="25" t="s">
        <v>424</v>
      </c>
      <c r="AT162" s="25" t="s">
        <v>429</v>
      </c>
      <c r="AU162" s="25" t="s">
        <v>85</v>
      </c>
      <c r="AY162" s="25" t="s">
        <v>211</v>
      </c>
      <c r="BE162" s="216">
        <f t="shared" si="34"/>
        <v>0</v>
      </c>
      <c r="BF162" s="216">
        <f t="shared" si="35"/>
        <v>0</v>
      </c>
      <c r="BG162" s="216">
        <f t="shared" si="36"/>
        <v>0</v>
      </c>
      <c r="BH162" s="216">
        <f t="shared" si="37"/>
        <v>0</v>
      </c>
      <c r="BI162" s="216">
        <f t="shared" si="38"/>
        <v>0</v>
      </c>
      <c r="BJ162" s="25" t="s">
        <v>83</v>
      </c>
      <c r="BK162" s="216">
        <f t="shared" si="39"/>
        <v>0</v>
      </c>
      <c r="BL162" s="25" t="s">
        <v>309</v>
      </c>
      <c r="BM162" s="25" t="s">
        <v>3733</v>
      </c>
    </row>
    <row r="163" spans="2:65" s="1" customFormat="1" ht="22.5" customHeight="1">
      <c r="B163" s="42"/>
      <c r="C163" s="268" t="s">
        <v>568</v>
      </c>
      <c r="D163" s="268" t="s">
        <v>429</v>
      </c>
      <c r="E163" s="269" t="s">
        <v>3734</v>
      </c>
      <c r="F163" s="270" t="s">
        <v>3735</v>
      </c>
      <c r="G163" s="271" t="s">
        <v>553</v>
      </c>
      <c r="H163" s="272">
        <v>2</v>
      </c>
      <c r="I163" s="273"/>
      <c r="J163" s="274">
        <f t="shared" si="30"/>
        <v>0</v>
      </c>
      <c r="K163" s="270" t="s">
        <v>21</v>
      </c>
      <c r="L163" s="275"/>
      <c r="M163" s="276" t="s">
        <v>21</v>
      </c>
      <c r="N163" s="277" t="s">
        <v>47</v>
      </c>
      <c r="O163" s="43"/>
      <c r="P163" s="214">
        <f t="shared" si="31"/>
        <v>0</v>
      </c>
      <c r="Q163" s="214">
        <v>0</v>
      </c>
      <c r="R163" s="214">
        <f t="shared" si="32"/>
        <v>0</v>
      </c>
      <c r="S163" s="214">
        <v>0</v>
      </c>
      <c r="T163" s="215">
        <f t="shared" si="33"/>
        <v>0</v>
      </c>
      <c r="AR163" s="25" t="s">
        <v>424</v>
      </c>
      <c r="AT163" s="25" t="s">
        <v>429</v>
      </c>
      <c r="AU163" s="25" t="s">
        <v>85</v>
      </c>
      <c r="AY163" s="25" t="s">
        <v>211</v>
      </c>
      <c r="BE163" s="216">
        <f t="shared" si="34"/>
        <v>0</v>
      </c>
      <c r="BF163" s="216">
        <f t="shared" si="35"/>
        <v>0</v>
      </c>
      <c r="BG163" s="216">
        <f t="shared" si="36"/>
        <v>0</v>
      </c>
      <c r="BH163" s="216">
        <f t="shared" si="37"/>
        <v>0</v>
      </c>
      <c r="BI163" s="216">
        <f t="shared" si="38"/>
        <v>0</v>
      </c>
      <c r="BJ163" s="25" t="s">
        <v>83</v>
      </c>
      <c r="BK163" s="216">
        <f t="shared" si="39"/>
        <v>0</v>
      </c>
      <c r="BL163" s="25" t="s">
        <v>309</v>
      </c>
      <c r="BM163" s="25" t="s">
        <v>3736</v>
      </c>
    </row>
    <row r="164" spans="2:65" s="1" customFormat="1" ht="22.5" customHeight="1">
      <c r="B164" s="42"/>
      <c r="C164" s="268" t="s">
        <v>572</v>
      </c>
      <c r="D164" s="268" t="s">
        <v>429</v>
      </c>
      <c r="E164" s="269" t="s">
        <v>3737</v>
      </c>
      <c r="F164" s="270" t="s">
        <v>3738</v>
      </c>
      <c r="G164" s="271" t="s">
        <v>553</v>
      </c>
      <c r="H164" s="272">
        <v>1</v>
      </c>
      <c r="I164" s="273"/>
      <c r="J164" s="274">
        <f t="shared" si="30"/>
        <v>0</v>
      </c>
      <c r="K164" s="270" t="s">
        <v>21</v>
      </c>
      <c r="L164" s="275"/>
      <c r="M164" s="276" t="s">
        <v>21</v>
      </c>
      <c r="N164" s="277" t="s">
        <v>47</v>
      </c>
      <c r="O164" s="43"/>
      <c r="P164" s="214">
        <f t="shared" si="31"/>
        <v>0</v>
      </c>
      <c r="Q164" s="214">
        <v>0</v>
      </c>
      <c r="R164" s="214">
        <f t="shared" si="32"/>
        <v>0</v>
      </c>
      <c r="S164" s="214">
        <v>0</v>
      </c>
      <c r="T164" s="215">
        <f t="shared" si="33"/>
        <v>0</v>
      </c>
      <c r="AR164" s="25" t="s">
        <v>424</v>
      </c>
      <c r="AT164" s="25" t="s">
        <v>429</v>
      </c>
      <c r="AU164" s="25" t="s">
        <v>85</v>
      </c>
      <c r="AY164" s="25" t="s">
        <v>211</v>
      </c>
      <c r="BE164" s="216">
        <f t="shared" si="34"/>
        <v>0</v>
      </c>
      <c r="BF164" s="216">
        <f t="shared" si="35"/>
        <v>0</v>
      </c>
      <c r="BG164" s="216">
        <f t="shared" si="36"/>
        <v>0</v>
      </c>
      <c r="BH164" s="216">
        <f t="shared" si="37"/>
        <v>0</v>
      </c>
      <c r="BI164" s="216">
        <f t="shared" si="38"/>
        <v>0</v>
      </c>
      <c r="BJ164" s="25" t="s">
        <v>83</v>
      </c>
      <c r="BK164" s="216">
        <f t="shared" si="39"/>
        <v>0</v>
      </c>
      <c r="BL164" s="25" t="s">
        <v>309</v>
      </c>
      <c r="BM164" s="25" t="s">
        <v>3739</v>
      </c>
    </row>
    <row r="165" spans="2:65" s="1" customFormat="1" ht="22.5" customHeight="1">
      <c r="B165" s="42"/>
      <c r="C165" s="268" t="s">
        <v>576</v>
      </c>
      <c r="D165" s="268" t="s">
        <v>429</v>
      </c>
      <c r="E165" s="269" t="s">
        <v>3740</v>
      </c>
      <c r="F165" s="270" t="s">
        <v>3741</v>
      </c>
      <c r="G165" s="271" t="s">
        <v>553</v>
      </c>
      <c r="H165" s="272">
        <v>20</v>
      </c>
      <c r="I165" s="273"/>
      <c r="J165" s="274">
        <f t="shared" si="30"/>
        <v>0</v>
      </c>
      <c r="K165" s="270" t="s">
        <v>21</v>
      </c>
      <c r="L165" s="275"/>
      <c r="M165" s="276" t="s">
        <v>21</v>
      </c>
      <c r="N165" s="277" t="s">
        <v>47</v>
      </c>
      <c r="O165" s="43"/>
      <c r="P165" s="214">
        <f t="shared" si="31"/>
        <v>0</v>
      </c>
      <c r="Q165" s="214">
        <v>0</v>
      </c>
      <c r="R165" s="214">
        <f t="shared" si="32"/>
        <v>0</v>
      </c>
      <c r="S165" s="214">
        <v>0</v>
      </c>
      <c r="T165" s="215">
        <f t="shared" si="33"/>
        <v>0</v>
      </c>
      <c r="AR165" s="25" t="s">
        <v>424</v>
      </c>
      <c r="AT165" s="25" t="s">
        <v>429</v>
      </c>
      <c r="AU165" s="25" t="s">
        <v>85</v>
      </c>
      <c r="AY165" s="25" t="s">
        <v>211</v>
      </c>
      <c r="BE165" s="216">
        <f t="shared" si="34"/>
        <v>0</v>
      </c>
      <c r="BF165" s="216">
        <f t="shared" si="35"/>
        <v>0</v>
      </c>
      <c r="BG165" s="216">
        <f t="shared" si="36"/>
        <v>0</v>
      </c>
      <c r="BH165" s="216">
        <f t="shared" si="37"/>
        <v>0</v>
      </c>
      <c r="BI165" s="216">
        <f t="shared" si="38"/>
        <v>0</v>
      </c>
      <c r="BJ165" s="25" t="s">
        <v>83</v>
      </c>
      <c r="BK165" s="216">
        <f t="shared" si="39"/>
        <v>0</v>
      </c>
      <c r="BL165" s="25" t="s">
        <v>309</v>
      </c>
      <c r="BM165" s="25" t="s">
        <v>3742</v>
      </c>
    </row>
    <row r="166" spans="2:65" s="1" customFormat="1" ht="22.5" customHeight="1">
      <c r="B166" s="42"/>
      <c r="C166" s="268" t="s">
        <v>582</v>
      </c>
      <c r="D166" s="268" t="s">
        <v>429</v>
      </c>
      <c r="E166" s="269" t="s">
        <v>3743</v>
      </c>
      <c r="F166" s="270" t="s">
        <v>3744</v>
      </c>
      <c r="G166" s="271" t="s">
        <v>553</v>
      </c>
      <c r="H166" s="272">
        <v>1</v>
      </c>
      <c r="I166" s="273"/>
      <c r="J166" s="274">
        <f t="shared" si="30"/>
        <v>0</v>
      </c>
      <c r="K166" s="270" t="s">
        <v>21</v>
      </c>
      <c r="L166" s="275"/>
      <c r="M166" s="276" t="s">
        <v>21</v>
      </c>
      <c r="N166" s="277" t="s">
        <v>47</v>
      </c>
      <c r="O166" s="43"/>
      <c r="P166" s="214">
        <f t="shared" si="31"/>
        <v>0</v>
      </c>
      <c r="Q166" s="214">
        <v>0</v>
      </c>
      <c r="R166" s="214">
        <f t="shared" si="32"/>
        <v>0</v>
      </c>
      <c r="S166" s="214">
        <v>0</v>
      </c>
      <c r="T166" s="215">
        <f t="shared" si="33"/>
        <v>0</v>
      </c>
      <c r="AR166" s="25" t="s">
        <v>424</v>
      </c>
      <c r="AT166" s="25" t="s">
        <v>429</v>
      </c>
      <c r="AU166" s="25" t="s">
        <v>85</v>
      </c>
      <c r="AY166" s="25" t="s">
        <v>211</v>
      </c>
      <c r="BE166" s="216">
        <f t="shared" si="34"/>
        <v>0</v>
      </c>
      <c r="BF166" s="216">
        <f t="shared" si="35"/>
        <v>0</v>
      </c>
      <c r="BG166" s="216">
        <f t="shared" si="36"/>
        <v>0</v>
      </c>
      <c r="BH166" s="216">
        <f t="shared" si="37"/>
        <v>0</v>
      </c>
      <c r="BI166" s="216">
        <f t="shared" si="38"/>
        <v>0</v>
      </c>
      <c r="BJ166" s="25" t="s">
        <v>83</v>
      </c>
      <c r="BK166" s="216">
        <f t="shared" si="39"/>
        <v>0</v>
      </c>
      <c r="BL166" s="25" t="s">
        <v>309</v>
      </c>
      <c r="BM166" s="25" t="s">
        <v>3745</v>
      </c>
    </row>
    <row r="167" spans="2:65" s="1" customFormat="1" ht="22.5" customHeight="1">
      <c r="B167" s="42"/>
      <c r="C167" s="268" t="s">
        <v>586</v>
      </c>
      <c r="D167" s="268" t="s">
        <v>429</v>
      </c>
      <c r="E167" s="269" t="s">
        <v>3746</v>
      </c>
      <c r="F167" s="270" t="s">
        <v>3747</v>
      </c>
      <c r="G167" s="271" t="s">
        <v>553</v>
      </c>
      <c r="H167" s="272">
        <v>7</v>
      </c>
      <c r="I167" s="273"/>
      <c r="J167" s="274">
        <f t="shared" si="30"/>
        <v>0</v>
      </c>
      <c r="K167" s="270" t="s">
        <v>21</v>
      </c>
      <c r="L167" s="275"/>
      <c r="M167" s="276" t="s">
        <v>21</v>
      </c>
      <c r="N167" s="277" t="s">
        <v>47</v>
      </c>
      <c r="O167" s="43"/>
      <c r="P167" s="214">
        <f t="shared" si="31"/>
        <v>0</v>
      </c>
      <c r="Q167" s="214">
        <v>0</v>
      </c>
      <c r="R167" s="214">
        <f t="shared" si="32"/>
        <v>0</v>
      </c>
      <c r="S167" s="214">
        <v>0</v>
      </c>
      <c r="T167" s="215">
        <f t="shared" si="33"/>
        <v>0</v>
      </c>
      <c r="AR167" s="25" t="s">
        <v>424</v>
      </c>
      <c r="AT167" s="25" t="s">
        <v>429</v>
      </c>
      <c r="AU167" s="25" t="s">
        <v>85</v>
      </c>
      <c r="AY167" s="25" t="s">
        <v>211</v>
      </c>
      <c r="BE167" s="216">
        <f t="shared" si="34"/>
        <v>0</v>
      </c>
      <c r="BF167" s="216">
        <f t="shared" si="35"/>
        <v>0</v>
      </c>
      <c r="BG167" s="216">
        <f t="shared" si="36"/>
        <v>0</v>
      </c>
      <c r="BH167" s="216">
        <f t="shared" si="37"/>
        <v>0</v>
      </c>
      <c r="BI167" s="216">
        <f t="shared" si="38"/>
        <v>0</v>
      </c>
      <c r="BJ167" s="25" t="s">
        <v>83</v>
      </c>
      <c r="BK167" s="216">
        <f t="shared" si="39"/>
        <v>0</v>
      </c>
      <c r="BL167" s="25" t="s">
        <v>309</v>
      </c>
      <c r="BM167" s="25" t="s">
        <v>3748</v>
      </c>
    </row>
    <row r="168" spans="2:65" s="1" customFormat="1" ht="22.5" customHeight="1">
      <c r="B168" s="42"/>
      <c r="C168" s="268" t="s">
        <v>590</v>
      </c>
      <c r="D168" s="268" t="s">
        <v>429</v>
      </c>
      <c r="E168" s="269" t="s">
        <v>3749</v>
      </c>
      <c r="F168" s="270" t="s">
        <v>3750</v>
      </c>
      <c r="G168" s="271" t="s">
        <v>553</v>
      </c>
      <c r="H168" s="272">
        <v>1</v>
      </c>
      <c r="I168" s="273"/>
      <c r="J168" s="274">
        <f t="shared" si="30"/>
        <v>0</v>
      </c>
      <c r="K168" s="270" t="s">
        <v>21</v>
      </c>
      <c r="L168" s="275"/>
      <c r="M168" s="276" t="s">
        <v>21</v>
      </c>
      <c r="N168" s="277" t="s">
        <v>47</v>
      </c>
      <c r="O168" s="43"/>
      <c r="P168" s="214">
        <f t="shared" si="31"/>
        <v>0</v>
      </c>
      <c r="Q168" s="214">
        <v>0</v>
      </c>
      <c r="R168" s="214">
        <f t="shared" si="32"/>
        <v>0</v>
      </c>
      <c r="S168" s="214">
        <v>0</v>
      </c>
      <c r="T168" s="215">
        <f t="shared" si="33"/>
        <v>0</v>
      </c>
      <c r="AR168" s="25" t="s">
        <v>424</v>
      </c>
      <c r="AT168" s="25" t="s">
        <v>429</v>
      </c>
      <c r="AU168" s="25" t="s">
        <v>85</v>
      </c>
      <c r="AY168" s="25" t="s">
        <v>211</v>
      </c>
      <c r="BE168" s="216">
        <f t="shared" si="34"/>
        <v>0</v>
      </c>
      <c r="BF168" s="216">
        <f t="shared" si="35"/>
        <v>0</v>
      </c>
      <c r="BG168" s="216">
        <f t="shared" si="36"/>
        <v>0</v>
      </c>
      <c r="BH168" s="216">
        <f t="shared" si="37"/>
        <v>0</v>
      </c>
      <c r="BI168" s="216">
        <f t="shared" si="38"/>
        <v>0</v>
      </c>
      <c r="BJ168" s="25" t="s">
        <v>83</v>
      </c>
      <c r="BK168" s="216">
        <f t="shared" si="39"/>
        <v>0</v>
      </c>
      <c r="BL168" s="25" t="s">
        <v>309</v>
      </c>
      <c r="BM168" s="25" t="s">
        <v>3751</v>
      </c>
    </row>
    <row r="169" spans="2:65" s="1" customFormat="1" ht="22.5" customHeight="1">
      <c r="B169" s="42"/>
      <c r="C169" s="268" t="s">
        <v>594</v>
      </c>
      <c r="D169" s="268" t="s">
        <v>429</v>
      </c>
      <c r="E169" s="269" t="s">
        <v>3752</v>
      </c>
      <c r="F169" s="270" t="s">
        <v>3753</v>
      </c>
      <c r="G169" s="271" t="s">
        <v>553</v>
      </c>
      <c r="H169" s="272">
        <v>1</v>
      </c>
      <c r="I169" s="273"/>
      <c r="J169" s="274">
        <f t="shared" si="30"/>
        <v>0</v>
      </c>
      <c r="K169" s="270" t="s">
        <v>21</v>
      </c>
      <c r="L169" s="275"/>
      <c r="M169" s="276" t="s">
        <v>21</v>
      </c>
      <c r="N169" s="277" t="s">
        <v>47</v>
      </c>
      <c r="O169" s="43"/>
      <c r="P169" s="214">
        <f t="shared" si="31"/>
        <v>0</v>
      </c>
      <c r="Q169" s="214">
        <v>0</v>
      </c>
      <c r="R169" s="214">
        <f t="shared" si="32"/>
        <v>0</v>
      </c>
      <c r="S169" s="214">
        <v>0</v>
      </c>
      <c r="T169" s="215">
        <f t="shared" si="33"/>
        <v>0</v>
      </c>
      <c r="AR169" s="25" t="s">
        <v>424</v>
      </c>
      <c r="AT169" s="25" t="s">
        <v>429</v>
      </c>
      <c r="AU169" s="25" t="s">
        <v>85</v>
      </c>
      <c r="AY169" s="25" t="s">
        <v>211</v>
      </c>
      <c r="BE169" s="216">
        <f t="shared" si="34"/>
        <v>0</v>
      </c>
      <c r="BF169" s="216">
        <f t="shared" si="35"/>
        <v>0</v>
      </c>
      <c r="BG169" s="216">
        <f t="shared" si="36"/>
        <v>0</v>
      </c>
      <c r="BH169" s="216">
        <f t="shared" si="37"/>
        <v>0</v>
      </c>
      <c r="BI169" s="216">
        <f t="shared" si="38"/>
        <v>0</v>
      </c>
      <c r="BJ169" s="25" t="s">
        <v>83</v>
      </c>
      <c r="BK169" s="216">
        <f t="shared" si="39"/>
        <v>0</v>
      </c>
      <c r="BL169" s="25" t="s">
        <v>309</v>
      </c>
      <c r="BM169" s="25" t="s">
        <v>3754</v>
      </c>
    </row>
    <row r="170" spans="2:65" s="1" customFormat="1" ht="22.5" customHeight="1">
      <c r="B170" s="42"/>
      <c r="C170" s="268" t="s">
        <v>598</v>
      </c>
      <c r="D170" s="268" t="s">
        <v>429</v>
      </c>
      <c r="E170" s="269" t="s">
        <v>3755</v>
      </c>
      <c r="F170" s="270" t="s">
        <v>3756</v>
      </c>
      <c r="G170" s="271" t="s">
        <v>553</v>
      </c>
      <c r="H170" s="272">
        <v>1</v>
      </c>
      <c r="I170" s="273"/>
      <c r="J170" s="274">
        <f t="shared" si="30"/>
        <v>0</v>
      </c>
      <c r="K170" s="270" t="s">
        <v>21</v>
      </c>
      <c r="L170" s="275"/>
      <c r="M170" s="276" t="s">
        <v>21</v>
      </c>
      <c r="N170" s="277" t="s">
        <v>47</v>
      </c>
      <c r="O170" s="43"/>
      <c r="P170" s="214">
        <f t="shared" si="31"/>
        <v>0</v>
      </c>
      <c r="Q170" s="214">
        <v>0</v>
      </c>
      <c r="R170" s="214">
        <f t="shared" si="32"/>
        <v>0</v>
      </c>
      <c r="S170" s="214">
        <v>0</v>
      </c>
      <c r="T170" s="215">
        <f t="shared" si="33"/>
        <v>0</v>
      </c>
      <c r="AR170" s="25" t="s">
        <v>424</v>
      </c>
      <c r="AT170" s="25" t="s">
        <v>429</v>
      </c>
      <c r="AU170" s="25" t="s">
        <v>85</v>
      </c>
      <c r="AY170" s="25" t="s">
        <v>211</v>
      </c>
      <c r="BE170" s="216">
        <f t="shared" si="34"/>
        <v>0</v>
      </c>
      <c r="BF170" s="216">
        <f t="shared" si="35"/>
        <v>0</v>
      </c>
      <c r="BG170" s="216">
        <f t="shared" si="36"/>
        <v>0</v>
      </c>
      <c r="BH170" s="216">
        <f t="shared" si="37"/>
        <v>0</v>
      </c>
      <c r="BI170" s="216">
        <f t="shared" si="38"/>
        <v>0</v>
      </c>
      <c r="BJ170" s="25" t="s">
        <v>83</v>
      </c>
      <c r="BK170" s="216">
        <f t="shared" si="39"/>
        <v>0</v>
      </c>
      <c r="BL170" s="25" t="s">
        <v>309</v>
      </c>
      <c r="BM170" s="25" t="s">
        <v>3757</v>
      </c>
    </row>
    <row r="171" spans="2:65" s="1" customFormat="1" ht="22.5" customHeight="1">
      <c r="B171" s="42"/>
      <c r="C171" s="268" t="s">
        <v>602</v>
      </c>
      <c r="D171" s="268" t="s">
        <v>429</v>
      </c>
      <c r="E171" s="269" t="s">
        <v>3758</v>
      </c>
      <c r="F171" s="270" t="s">
        <v>3759</v>
      </c>
      <c r="G171" s="271" t="s">
        <v>275</v>
      </c>
      <c r="H171" s="272">
        <v>2</v>
      </c>
      <c r="I171" s="273"/>
      <c r="J171" s="274">
        <f t="shared" si="30"/>
        <v>0</v>
      </c>
      <c r="K171" s="270" t="s">
        <v>21</v>
      </c>
      <c r="L171" s="275"/>
      <c r="M171" s="276" t="s">
        <v>21</v>
      </c>
      <c r="N171" s="277" t="s">
        <v>47</v>
      </c>
      <c r="O171" s="43"/>
      <c r="P171" s="214">
        <f t="shared" si="31"/>
        <v>0</v>
      </c>
      <c r="Q171" s="214">
        <v>0</v>
      </c>
      <c r="R171" s="214">
        <f t="shared" si="32"/>
        <v>0</v>
      </c>
      <c r="S171" s="214">
        <v>0</v>
      </c>
      <c r="T171" s="215">
        <f t="shared" si="33"/>
        <v>0</v>
      </c>
      <c r="AR171" s="25" t="s">
        <v>424</v>
      </c>
      <c r="AT171" s="25" t="s">
        <v>429</v>
      </c>
      <c r="AU171" s="25" t="s">
        <v>85</v>
      </c>
      <c r="AY171" s="25" t="s">
        <v>211</v>
      </c>
      <c r="BE171" s="216">
        <f t="shared" si="34"/>
        <v>0</v>
      </c>
      <c r="BF171" s="216">
        <f t="shared" si="35"/>
        <v>0</v>
      </c>
      <c r="BG171" s="216">
        <f t="shared" si="36"/>
        <v>0</v>
      </c>
      <c r="BH171" s="216">
        <f t="shared" si="37"/>
        <v>0</v>
      </c>
      <c r="BI171" s="216">
        <f t="shared" si="38"/>
        <v>0</v>
      </c>
      <c r="BJ171" s="25" t="s">
        <v>83</v>
      </c>
      <c r="BK171" s="216">
        <f t="shared" si="39"/>
        <v>0</v>
      </c>
      <c r="BL171" s="25" t="s">
        <v>309</v>
      </c>
      <c r="BM171" s="25" t="s">
        <v>3760</v>
      </c>
    </row>
    <row r="172" spans="2:65" s="1" customFormat="1" ht="22.5" customHeight="1">
      <c r="B172" s="42"/>
      <c r="C172" s="268" t="s">
        <v>608</v>
      </c>
      <c r="D172" s="268" t="s">
        <v>429</v>
      </c>
      <c r="E172" s="269" t="s">
        <v>3761</v>
      </c>
      <c r="F172" s="270" t="s">
        <v>3762</v>
      </c>
      <c r="G172" s="271" t="s">
        <v>3697</v>
      </c>
      <c r="H172" s="272">
        <v>1</v>
      </c>
      <c r="I172" s="273"/>
      <c r="J172" s="274">
        <f t="shared" si="30"/>
        <v>0</v>
      </c>
      <c r="K172" s="270" t="s">
        <v>21</v>
      </c>
      <c r="L172" s="275"/>
      <c r="M172" s="276" t="s">
        <v>21</v>
      </c>
      <c r="N172" s="277" t="s">
        <v>47</v>
      </c>
      <c r="O172" s="43"/>
      <c r="P172" s="214">
        <f t="shared" si="31"/>
        <v>0</v>
      </c>
      <c r="Q172" s="214">
        <v>0</v>
      </c>
      <c r="R172" s="214">
        <f t="shared" si="32"/>
        <v>0</v>
      </c>
      <c r="S172" s="214">
        <v>0</v>
      </c>
      <c r="T172" s="215">
        <f t="shared" si="33"/>
        <v>0</v>
      </c>
      <c r="AR172" s="25" t="s">
        <v>424</v>
      </c>
      <c r="AT172" s="25" t="s">
        <v>429</v>
      </c>
      <c r="AU172" s="25" t="s">
        <v>85</v>
      </c>
      <c r="AY172" s="25" t="s">
        <v>211</v>
      </c>
      <c r="BE172" s="216">
        <f t="shared" si="34"/>
        <v>0</v>
      </c>
      <c r="BF172" s="216">
        <f t="shared" si="35"/>
        <v>0</v>
      </c>
      <c r="BG172" s="216">
        <f t="shared" si="36"/>
        <v>0</v>
      </c>
      <c r="BH172" s="216">
        <f t="shared" si="37"/>
        <v>0</v>
      </c>
      <c r="BI172" s="216">
        <f t="shared" si="38"/>
        <v>0</v>
      </c>
      <c r="BJ172" s="25" t="s">
        <v>83</v>
      </c>
      <c r="BK172" s="216">
        <f t="shared" si="39"/>
        <v>0</v>
      </c>
      <c r="BL172" s="25" t="s">
        <v>309</v>
      </c>
      <c r="BM172" s="25" t="s">
        <v>3763</v>
      </c>
    </row>
    <row r="173" spans="2:65" s="1" customFormat="1" ht="22.5" customHeight="1">
      <c r="B173" s="42"/>
      <c r="C173" s="268" t="s">
        <v>614</v>
      </c>
      <c r="D173" s="268" t="s">
        <v>429</v>
      </c>
      <c r="E173" s="269" t="s">
        <v>3764</v>
      </c>
      <c r="F173" s="270" t="s">
        <v>3765</v>
      </c>
      <c r="G173" s="271" t="s">
        <v>3697</v>
      </c>
      <c r="H173" s="272">
        <v>1</v>
      </c>
      <c r="I173" s="273"/>
      <c r="J173" s="274">
        <f t="shared" si="30"/>
        <v>0</v>
      </c>
      <c r="K173" s="270" t="s">
        <v>21</v>
      </c>
      <c r="L173" s="275"/>
      <c r="M173" s="276" t="s">
        <v>21</v>
      </c>
      <c r="N173" s="277" t="s">
        <v>47</v>
      </c>
      <c r="O173" s="43"/>
      <c r="P173" s="214">
        <f t="shared" si="31"/>
        <v>0</v>
      </c>
      <c r="Q173" s="214">
        <v>0</v>
      </c>
      <c r="R173" s="214">
        <f t="shared" si="32"/>
        <v>0</v>
      </c>
      <c r="S173" s="214">
        <v>0</v>
      </c>
      <c r="T173" s="215">
        <f t="shared" si="33"/>
        <v>0</v>
      </c>
      <c r="AR173" s="25" t="s">
        <v>424</v>
      </c>
      <c r="AT173" s="25" t="s">
        <v>429</v>
      </c>
      <c r="AU173" s="25" t="s">
        <v>85</v>
      </c>
      <c r="AY173" s="25" t="s">
        <v>211</v>
      </c>
      <c r="BE173" s="216">
        <f t="shared" si="34"/>
        <v>0</v>
      </c>
      <c r="BF173" s="216">
        <f t="shared" si="35"/>
        <v>0</v>
      </c>
      <c r="BG173" s="216">
        <f t="shared" si="36"/>
        <v>0</v>
      </c>
      <c r="BH173" s="216">
        <f t="shared" si="37"/>
        <v>0</v>
      </c>
      <c r="BI173" s="216">
        <f t="shared" si="38"/>
        <v>0</v>
      </c>
      <c r="BJ173" s="25" t="s">
        <v>83</v>
      </c>
      <c r="BK173" s="216">
        <f t="shared" si="39"/>
        <v>0</v>
      </c>
      <c r="BL173" s="25" t="s">
        <v>309</v>
      </c>
      <c r="BM173" s="25" t="s">
        <v>3766</v>
      </c>
    </row>
    <row r="174" spans="2:65" s="1" customFormat="1" ht="22.5" customHeight="1">
      <c r="B174" s="42"/>
      <c r="C174" s="268" t="s">
        <v>619</v>
      </c>
      <c r="D174" s="268" t="s">
        <v>429</v>
      </c>
      <c r="E174" s="269" t="s">
        <v>3767</v>
      </c>
      <c r="F174" s="270" t="s">
        <v>1640</v>
      </c>
      <c r="G174" s="271" t="s">
        <v>611</v>
      </c>
      <c r="H174" s="272">
        <v>120</v>
      </c>
      <c r="I174" s="273"/>
      <c r="J174" s="274">
        <f t="shared" si="30"/>
        <v>0</v>
      </c>
      <c r="K174" s="270" t="s">
        <v>21</v>
      </c>
      <c r="L174" s="275"/>
      <c r="M174" s="276" t="s">
        <v>21</v>
      </c>
      <c r="N174" s="277" t="s">
        <v>47</v>
      </c>
      <c r="O174" s="43"/>
      <c r="P174" s="214">
        <f t="shared" si="31"/>
        <v>0</v>
      </c>
      <c r="Q174" s="214">
        <v>0</v>
      </c>
      <c r="R174" s="214">
        <f t="shared" si="32"/>
        <v>0</v>
      </c>
      <c r="S174" s="214">
        <v>0</v>
      </c>
      <c r="T174" s="215">
        <f t="shared" si="33"/>
        <v>0</v>
      </c>
      <c r="AR174" s="25" t="s">
        <v>424</v>
      </c>
      <c r="AT174" s="25" t="s">
        <v>429</v>
      </c>
      <c r="AU174" s="25" t="s">
        <v>85</v>
      </c>
      <c r="AY174" s="25" t="s">
        <v>211</v>
      </c>
      <c r="BE174" s="216">
        <f t="shared" si="34"/>
        <v>0</v>
      </c>
      <c r="BF174" s="216">
        <f t="shared" si="35"/>
        <v>0</v>
      </c>
      <c r="BG174" s="216">
        <f t="shared" si="36"/>
        <v>0</v>
      </c>
      <c r="BH174" s="216">
        <f t="shared" si="37"/>
        <v>0</v>
      </c>
      <c r="BI174" s="216">
        <f t="shared" si="38"/>
        <v>0</v>
      </c>
      <c r="BJ174" s="25" t="s">
        <v>83</v>
      </c>
      <c r="BK174" s="216">
        <f t="shared" si="39"/>
        <v>0</v>
      </c>
      <c r="BL174" s="25" t="s">
        <v>309</v>
      </c>
      <c r="BM174" s="25" t="s">
        <v>3768</v>
      </c>
    </row>
    <row r="175" spans="2:65" s="1" customFormat="1" ht="22.5" customHeight="1">
      <c r="B175" s="42"/>
      <c r="C175" s="268" t="s">
        <v>625</v>
      </c>
      <c r="D175" s="268" t="s">
        <v>429</v>
      </c>
      <c r="E175" s="269" t="s">
        <v>3769</v>
      </c>
      <c r="F175" s="270" t="s">
        <v>3610</v>
      </c>
      <c r="G175" s="271" t="s">
        <v>553</v>
      </c>
      <c r="H175" s="272">
        <v>1</v>
      </c>
      <c r="I175" s="273"/>
      <c r="J175" s="274">
        <f t="shared" si="30"/>
        <v>0</v>
      </c>
      <c r="K175" s="270" t="s">
        <v>21</v>
      </c>
      <c r="L175" s="275"/>
      <c r="M175" s="276" t="s">
        <v>21</v>
      </c>
      <c r="N175" s="277" t="s">
        <v>47</v>
      </c>
      <c r="O175" s="43"/>
      <c r="P175" s="214">
        <f t="shared" si="31"/>
        <v>0</v>
      </c>
      <c r="Q175" s="214">
        <v>0</v>
      </c>
      <c r="R175" s="214">
        <f t="shared" si="32"/>
        <v>0</v>
      </c>
      <c r="S175" s="214">
        <v>0</v>
      </c>
      <c r="T175" s="215">
        <f t="shared" si="33"/>
        <v>0</v>
      </c>
      <c r="AR175" s="25" t="s">
        <v>424</v>
      </c>
      <c r="AT175" s="25" t="s">
        <v>429</v>
      </c>
      <c r="AU175" s="25" t="s">
        <v>85</v>
      </c>
      <c r="AY175" s="25" t="s">
        <v>211</v>
      </c>
      <c r="BE175" s="216">
        <f t="shared" si="34"/>
        <v>0</v>
      </c>
      <c r="BF175" s="216">
        <f t="shared" si="35"/>
        <v>0</v>
      </c>
      <c r="BG175" s="216">
        <f t="shared" si="36"/>
        <v>0</v>
      </c>
      <c r="BH175" s="216">
        <f t="shared" si="37"/>
        <v>0</v>
      </c>
      <c r="BI175" s="216">
        <f t="shared" si="38"/>
        <v>0</v>
      </c>
      <c r="BJ175" s="25" t="s">
        <v>83</v>
      </c>
      <c r="BK175" s="216">
        <f t="shared" si="39"/>
        <v>0</v>
      </c>
      <c r="BL175" s="25" t="s">
        <v>309</v>
      </c>
      <c r="BM175" s="25" t="s">
        <v>3770</v>
      </c>
    </row>
    <row r="176" spans="2:65" s="11" customFormat="1" ht="29.85" customHeight="1">
      <c r="B176" s="188"/>
      <c r="C176" s="189"/>
      <c r="D176" s="202" t="s">
        <v>75</v>
      </c>
      <c r="E176" s="203" t="s">
        <v>3771</v>
      </c>
      <c r="F176" s="203" t="s">
        <v>3772</v>
      </c>
      <c r="G176" s="189"/>
      <c r="H176" s="189"/>
      <c r="I176" s="192"/>
      <c r="J176" s="204">
        <f>BK176</f>
        <v>0</v>
      </c>
      <c r="K176" s="189"/>
      <c r="L176" s="194"/>
      <c r="M176" s="195"/>
      <c r="N176" s="196"/>
      <c r="O176" s="196"/>
      <c r="P176" s="197">
        <f>SUM(P177:P186)</f>
        <v>0</v>
      </c>
      <c r="Q176" s="196"/>
      <c r="R176" s="197">
        <f>SUM(R177:R186)</f>
        <v>0</v>
      </c>
      <c r="S176" s="196"/>
      <c r="T176" s="198">
        <f>SUM(T177:T186)</f>
        <v>0</v>
      </c>
      <c r="AR176" s="199" t="s">
        <v>85</v>
      </c>
      <c r="AT176" s="200" t="s">
        <v>75</v>
      </c>
      <c r="AU176" s="200" t="s">
        <v>83</v>
      </c>
      <c r="AY176" s="199" t="s">
        <v>211</v>
      </c>
      <c r="BK176" s="201">
        <f>SUM(BK177:BK186)</f>
        <v>0</v>
      </c>
    </row>
    <row r="177" spans="2:65" s="1" customFormat="1" ht="22.5" customHeight="1">
      <c r="B177" s="42"/>
      <c r="C177" s="205" t="s">
        <v>636</v>
      </c>
      <c r="D177" s="205" t="s">
        <v>213</v>
      </c>
      <c r="E177" s="206" t="s">
        <v>3773</v>
      </c>
      <c r="F177" s="207" t="s">
        <v>3774</v>
      </c>
      <c r="G177" s="208" t="s">
        <v>275</v>
      </c>
      <c r="H177" s="209">
        <v>10</v>
      </c>
      <c r="I177" s="210"/>
      <c r="J177" s="211">
        <f t="shared" ref="J177:J186" si="40">ROUND(I177*H177,2)</f>
        <v>0</v>
      </c>
      <c r="K177" s="207" t="s">
        <v>21</v>
      </c>
      <c r="L177" s="62"/>
      <c r="M177" s="212" t="s">
        <v>21</v>
      </c>
      <c r="N177" s="213" t="s">
        <v>47</v>
      </c>
      <c r="O177" s="43"/>
      <c r="P177" s="214">
        <f t="shared" ref="P177:P186" si="41">O177*H177</f>
        <v>0</v>
      </c>
      <c r="Q177" s="214">
        <v>0</v>
      </c>
      <c r="R177" s="214">
        <f t="shared" ref="R177:R186" si="42">Q177*H177</f>
        <v>0</v>
      </c>
      <c r="S177" s="214">
        <v>0</v>
      </c>
      <c r="T177" s="215">
        <f t="shared" ref="T177:T186" si="43">S177*H177</f>
        <v>0</v>
      </c>
      <c r="AR177" s="25" t="s">
        <v>309</v>
      </c>
      <c r="AT177" s="25" t="s">
        <v>213</v>
      </c>
      <c r="AU177" s="25" t="s">
        <v>85</v>
      </c>
      <c r="AY177" s="25" t="s">
        <v>211</v>
      </c>
      <c r="BE177" s="216">
        <f t="shared" ref="BE177:BE186" si="44">IF(N177="základní",J177,0)</f>
        <v>0</v>
      </c>
      <c r="BF177" s="216">
        <f t="shared" ref="BF177:BF186" si="45">IF(N177="snížená",J177,0)</f>
        <v>0</v>
      </c>
      <c r="BG177" s="216">
        <f t="shared" ref="BG177:BG186" si="46">IF(N177="zákl. přenesená",J177,0)</f>
        <v>0</v>
      </c>
      <c r="BH177" s="216">
        <f t="shared" ref="BH177:BH186" si="47">IF(N177="sníž. přenesená",J177,0)</f>
        <v>0</v>
      </c>
      <c r="BI177" s="216">
        <f t="shared" ref="BI177:BI186" si="48">IF(N177="nulová",J177,0)</f>
        <v>0</v>
      </c>
      <c r="BJ177" s="25" t="s">
        <v>83</v>
      </c>
      <c r="BK177" s="216">
        <f t="shared" ref="BK177:BK186" si="49">ROUND(I177*H177,2)</f>
        <v>0</v>
      </c>
      <c r="BL177" s="25" t="s">
        <v>309</v>
      </c>
      <c r="BM177" s="25" t="s">
        <v>3775</v>
      </c>
    </row>
    <row r="178" spans="2:65" s="1" customFormat="1" ht="22.5" customHeight="1">
      <c r="B178" s="42"/>
      <c r="C178" s="205" t="s">
        <v>642</v>
      </c>
      <c r="D178" s="205" t="s">
        <v>213</v>
      </c>
      <c r="E178" s="206" t="s">
        <v>3776</v>
      </c>
      <c r="F178" s="207" t="s">
        <v>3777</v>
      </c>
      <c r="G178" s="208" t="s">
        <v>275</v>
      </c>
      <c r="H178" s="209">
        <v>2</v>
      </c>
      <c r="I178" s="210"/>
      <c r="J178" s="211">
        <f t="shared" si="40"/>
        <v>0</v>
      </c>
      <c r="K178" s="207" t="s">
        <v>21</v>
      </c>
      <c r="L178" s="62"/>
      <c r="M178" s="212" t="s">
        <v>21</v>
      </c>
      <c r="N178" s="213" t="s">
        <v>47</v>
      </c>
      <c r="O178" s="43"/>
      <c r="P178" s="214">
        <f t="shared" si="41"/>
        <v>0</v>
      </c>
      <c r="Q178" s="214">
        <v>0</v>
      </c>
      <c r="R178" s="214">
        <f t="shared" si="42"/>
        <v>0</v>
      </c>
      <c r="S178" s="214">
        <v>0</v>
      </c>
      <c r="T178" s="215">
        <f t="shared" si="43"/>
        <v>0</v>
      </c>
      <c r="AR178" s="25" t="s">
        <v>309</v>
      </c>
      <c r="AT178" s="25" t="s">
        <v>213</v>
      </c>
      <c r="AU178" s="25" t="s">
        <v>85</v>
      </c>
      <c r="AY178" s="25" t="s">
        <v>211</v>
      </c>
      <c r="BE178" s="216">
        <f t="shared" si="44"/>
        <v>0</v>
      </c>
      <c r="BF178" s="216">
        <f t="shared" si="45"/>
        <v>0</v>
      </c>
      <c r="BG178" s="216">
        <f t="shared" si="46"/>
        <v>0</v>
      </c>
      <c r="BH178" s="216">
        <f t="shared" si="47"/>
        <v>0</v>
      </c>
      <c r="BI178" s="216">
        <f t="shared" si="48"/>
        <v>0</v>
      </c>
      <c r="BJ178" s="25" t="s">
        <v>83</v>
      </c>
      <c r="BK178" s="216">
        <f t="shared" si="49"/>
        <v>0</v>
      </c>
      <c r="BL178" s="25" t="s">
        <v>309</v>
      </c>
      <c r="BM178" s="25" t="s">
        <v>3778</v>
      </c>
    </row>
    <row r="179" spans="2:65" s="1" customFormat="1" ht="22.5" customHeight="1">
      <c r="B179" s="42"/>
      <c r="C179" s="205" t="s">
        <v>677</v>
      </c>
      <c r="D179" s="205" t="s">
        <v>213</v>
      </c>
      <c r="E179" s="206" t="s">
        <v>3779</v>
      </c>
      <c r="F179" s="207" t="s">
        <v>3780</v>
      </c>
      <c r="G179" s="208" t="s">
        <v>275</v>
      </c>
      <c r="H179" s="209">
        <v>2</v>
      </c>
      <c r="I179" s="210"/>
      <c r="J179" s="211">
        <f t="shared" si="40"/>
        <v>0</v>
      </c>
      <c r="K179" s="207" t="s">
        <v>21</v>
      </c>
      <c r="L179" s="62"/>
      <c r="M179" s="212" t="s">
        <v>21</v>
      </c>
      <c r="N179" s="213" t="s">
        <v>47</v>
      </c>
      <c r="O179" s="43"/>
      <c r="P179" s="214">
        <f t="shared" si="41"/>
        <v>0</v>
      </c>
      <c r="Q179" s="214">
        <v>0</v>
      </c>
      <c r="R179" s="214">
        <f t="shared" si="42"/>
        <v>0</v>
      </c>
      <c r="S179" s="214">
        <v>0</v>
      </c>
      <c r="T179" s="215">
        <f t="shared" si="43"/>
        <v>0</v>
      </c>
      <c r="AR179" s="25" t="s">
        <v>309</v>
      </c>
      <c r="AT179" s="25" t="s">
        <v>213</v>
      </c>
      <c r="AU179" s="25" t="s">
        <v>85</v>
      </c>
      <c r="AY179" s="25" t="s">
        <v>211</v>
      </c>
      <c r="BE179" s="216">
        <f t="shared" si="44"/>
        <v>0</v>
      </c>
      <c r="BF179" s="216">
        <f t="shared" si="45"/>
        <v>0</v>
      </c>
      <c r="BG179" s="216">
        <f t="shared" si="46"/>
        <v>0</v>
      </c>
      <c r="BH179" s="216">
        <f t="shared" si="47"/>
        <v>0</v>
      </c>
      <c r="BI179" s="216">
        <f t="shared" si="48"/>
        <v>0</v>
      </c>
      <c r="BJ179" s="25" t="s">
        <v>83</v>
      </c>
      <c r="BK179" s="216">
        <f t="shared" si="49"/>
        <v>0</v>
      </c>
      <c r="BL179" s="25" t="s">
        <v>309</v>
      </c>
      <c r="BM179" s="25" t="s">
        <v>3781</v>
      </c>
    </row>
    <row r="180" spans="2:65" s="1" customFormat="1" ht="22.5" customHeight="1">
      <c r="B180" s="42"/>
      <c r="C180" s="205" t="s">
        <v>681</v>
      </c>
      <c r="D180" s="205" t="s">
        <v>213</v>
      </c>
      <c r="E180" s="206" t="s">
        <v>3782</v>
      </c>
      <c r="F180" s="207" t="s">
        <v>3783</v>
      </c>
      <c r="G180" s="208" t="s">
        <v>275</v>
      </c>
      <c r="H180" s="209">
        <v>1</v>
      </c>
      <c r="I180" s="210"/>
      <c r="J180" s="211">
        <f t="shared" si="40"/>
        <v>0</v>
      </c>
      <c r="K180" s="207" t="s">
        <v>21</v>
      </c>
      <c r="L180" s="62"/>
      <c r="M180" s="212" t="s">
        <v>21</v>
      </c>
      <c r="N180" s="213" t="s">
        <v>47</v>
      </c>
      <c r="O180" s="43"/>
      <c r="P180" s="214">
        <f t="shared" si="41"/>
        <v>0</v>
      </c>
      <c r="Q180" s="214">
        <v>0</v>
      </c>
      <c r="R180" s="214">
        <f t="shared" si="42"/>
        <v>0</v>
      </c>
      <c r="S180" s="214">
        <v>0</v>
      </c>
      <c r="T180" s="215">
        <f t="shared" si="43"/>
        <v>0</v>
      </c>
      <c r="AR180" s="25" t="s">
        <v>309</v>
      </c>
      <c r="AT180" s="25" t="s">
        <v>213</v>
      </c>
      <c r="AU180" s="25" t="s">
        <v>85</v>
      </c>
      <c r="AY180" s="25" t="s">
        <v>211</v>
      </c>
      <c r="BE180" s="216">
        <f t="shared" si="44"/>
        <v>0</v>
      </c>
      <c r="BF180" s="216">
        <f t="shared" si="45"/>
        <v>0</v>
      </c>
      <c r="BG180" s="216">
        <f t="shared" si="46"/>
        <v>0</v>
      </c>
      <c r="BH180" s="216">
        <f t="shared" si="47"/>
        <v>0</v>
      </c>
      <c r="BI180" s="216">
        <f t="shared" si="48"/>
        <v>0</v>
      </c>
      <c r="BJ180" s="25" t="s">
        <v>83</v>
      </c>
      <c r="BK180" s="216">
        <f t="shared" si="49"/>
        <v>0</v>
      </c>
      <c r="BL180" s="25" t="s">
        <v>309</v>
      </c>
      <c r="BM180" s="25" t="s">
        <v>3784</v>
      </c>
    </row>
    <row r="181" spans="2:65" s="1" customFormat="1" ht="22.5" customHeight="1">
      <c r="B181" s="42"/>
      <c r="C181" s="205" t="s">
        <v>685</v>
      </c>
      <c r="D181" s="205" t="s">
        <v>213</v>
      </c>
      <c r="E181" s="206" t="s">
        <v>3785</v>
      </c>
      <c r="F181" s="207" t="s">
        <v>1749</v>
      </c>
      <c r="G181" s="208" t="s">
        <v>275</v>
      </c>
      <c r="H181" s="209">
        <v>14</v>
      </c>
      <c r="I181" s="210"/>
      <c r="J181" s="211">
        <f t="shared" si="40"/>
        <v>0</v>
      </c>
      <c r="K181" s="207" t="s">
        <v>21</v>
      </c>
      <c r="L181" s="62"/>
      <c r="M181" s="212" t="s">
        <v>21</v>
      </c>
      <c r="N181" s="213" t="s">
        <v>47</v>
      </c>
      <c r="O181" s="43"/>
      <c r="P181" s="214">
        <f t="shared" si="41"/>
        <v>0</v>
      </c>
      <c r="Q181" s="214">
        <v>0</v>
      </c>
      <c r="R181" s="214">
        <f t="shared" si="42"/>
        <v>0</v>
      </c>
      <c r="S181" s="214">
        <v>0</v>
      </c>
      <c r="T181" s="215">
        <f t="shared" si="43"/>
        <v>0</v>
      </c>
      <c r="AR181" s="25" t="s">
        <v>309</v>
      </c>
      <c r="AT181" s="25" t="s">
        <v>213</v>
      </c>
      <c r="AU181" s="25" t="s">
        <v>85</v>
      </c>
      <c r="AY181" s="25" t="s">
        <v>211</v>
      </c>
      <c r="BE181" s="216">
        <f t="shared" si="44"/>
        <v>0</v>
      </c>
      <c r="BF181" s="216">
        <f t="shared" si="45"/>
        <v>0</v>
      </c>
      <c r="BG181" s="216">
        <f t="shared" si="46"/>
        <v>0</v>
      </c>
      <c r="BH181" s="216">
        <f t="shared" si="47"/>
        <v>0</v>
      </c>
      <c r="BI181" s="216">
        <f t="shared" si="48"/>
        <v>0</v>
      </c>
      <c r="BJ181" s="25" t="s">
        <v>83</v>
      </c>
      <c r="BK181" s="216">
        <f t="shared" si="49"/>
        <v>0</v>
      </c>
      <c r="BL181" s="25" t="s">
        <v>309</v>
      </c>
      <c r="BM181" s="25" t="s">
        <v>3786</v>
      </c>
    </row>
    <row r="182" spans="2:65" s="1" customFormat="1" ht="22.5" customHeight="1">
      <c r="B182" s="42"/>
      <c r="C182" s="205" t="s">
        <v>689</v>
      </c>
      <c r="D182" s="205" t="s">
        <v>213</v>
      </c>
      <c r="E182" s="206" t="s">
        <v>3787</v>
      </c>
      <c r="F182" s="207" t="s">
        <v>3788</v>
      </c>
      <c r="G182" s="208" t="s">
        <v>611</v>
      </c>
      <c r="H182" s="209">
        <v>20</v>
      </c>
      <c r="I182" s="210"/>
      <c r="J182" s="211">
        <f t="shared" si="40"/>
        <v>0</v>
      </c>
      <c r="K182" s="207" t="s">
        <v>21</v>
      </c>
      <c r="L182" s="62"/>
      <c r="M182" s="212" t="s">
        <v>21</v>
      </c>
      <c r="N182" s="213" t="s">
        <v>47</v>
      </c>
      <c r="O182" s="43"/>
      <c r="P182" s="214">
        <f t="shared" si="41"/>
        <v>0</v>
      </c>
      <c r="Q182" s="214">
        <v>0</v>
      </c>
      <c r="R182" s="214">
        <f t="shared" si="42"/>
        <v>0</v>
      </c>
      <c r="S182" s="214">
        <v>0</v>
      </c>
      <c r="T182" s="215">
        <f t="shared" si="43"/>
        <v>0</v>
      </c>
      <c r="AR182" s="25" t="s">
        <v>309</v>
      </c>
      <c r="AT182" s="25" t="s">
        <v>213</v>
      </c>
      <c r="AU182" s="25" t="s">
        <v>85</v>
      </c>
      <c r="AY182" s="25" t="s">
        <v>211</v>
      </c>
      <c r="BE182" s="216">
        <f t="shared" si="44"/>
        <v>0</v>
      </c>
      <c r="BF182" s="216">
        <f t="shared" si="45"/>
        <v>0</v>
      </c>
      <c r="BG182" s="216">
        <f t="shared" si="46"/>
        <v>0</v>
      </c>
      <c r="BH182" s="216">
        <f t="shared" si="47"/>
        <v>0</v>
      </c>
      <c r="BI182" s="216">
        <f t="shared" si="48"/>
        <v>0</v>
      </c>
      <c r="BJ182" s="25" t="s">
        <v>83</v>
      </c>
      <c r="BK182" s="216">
        <f t="shared" si="49"/>
        <v>0</v>
      </c>
      <c r="BL182" s="25" t="s">
        <v>309</v>
      </c>
      <c r="BM182" s="25" t="s">
        <v>3789</v>
      </c>
    </row>
    <row r="183" spans="2:65" s="1" customFormat="1" ht="22.5" customHeight="1">
      <c r="B183" s="42"/>
      <c r="C183" s="205" t="s">
        <v>695</v>
      </c>
      <c r="D183" s="205" t="s">
        <v>213</v>
      </c>
      <c r="E183" s="206" t="s">
        <v>3790</v>
      </c>
      <c r="F183" s="207" t="s">
        <v>3791</v>
      </c>
      <c r="G183" s="208" t="s">
        <v>611</v>
      </c>
      <c r="H183" s="209">
        <v>20</v>
      </c>
      <c r="I183" s="210"/>
      <c r="J183" s="211">
        <f t="shared" si="40"/>
        <v>0</v>
      </c>
      <c r="K183" s="207" t="s">
        <v>21</v>
      </c>
      <c r="L183" s="62"/>
      <c r="M183" s="212" t="s">
        <v>21</v>
      </c>
      <c r="N183" s="213" t="s">
        <v>47</v>
      </c>
      <c r="O183" s="43"/>
      <c r="P183" s="214">
        <f t="shared" si="41"/>
        <v>0</v>
      </c>
      <c r="Q183" s="214">
        <v>0</v>
      </c>
      <c r="R183" s="214">
        <f t="shared" si="42"/>
        <v>0</v>
      </c>
      <c r="S183" s="214">
        <v>0</v>
      </c>
      <c r="T183" s="215">
        <f t="shared" si="43"/>
        <v>0</v>
      </c>
      <c r="AR183" s="25" t="s">
        <v>309</v>
      </c>
      <c r="AT183" s="25" t="s">
        <v>213</v>
      </c>
      <c r="AU183" s="25" t="s">
        <v>85</v>
      </c>
      <c r="AY183" s="25" t="s">
        <v>211</v>
      </c>
      <c r="BE183" s="216">
        <f t="shared" si="44"/>
        <v>0</v>
      </c>
      <c r="BF183" s="216">
        <f t="shared" si="45"/>
        <v>0</v>
      </c>
      <c r="BG183" s="216">
        <f t="shared" si="46"/>
        <v>0</v>
      </c>
      <c r="BH183" s="216">
        <f t="shared" si="47"/>
        <v>0</v>
      </c>
      <c r="BI183" s="216">
        <f t="shared" si="48"/>
        <v>0</v>
      </c>
      <c r="BJ183" s="25" t="s">
        <v>83</v>
      </c>
      <c r="BK183" s="216">
        <f t="shared" si="49"/>
        <v>0</v>
      </c>
      <c r="BL183" s="25" t="s">
        <v>309</v>
      </c>
      <c r="BM183" s="25" t="s">
        <v>3792</v>
      </c>
    </row>
    <row r="184" spans="2:65" s="1" customFormat="1" ht="22.5" customHeight="1">
      <c r="B184" s="42"/>
      <c r="C184" s="205" t="s">
        <v>699</v>
      </c>
      <c r="D184" s="205" t="s">
        <v>213</v>
      </c>
      <c r="E184" s="206" t="s">
        <v>3793</v>
      </c>
      <c r="F184" s="207" t="s">
        <v>3794</v>
      </c>
      <c r="G184" s="208" t="s">
        <v>611</v>
      </c>
      <c r="H184" s="209">
        <v>180</v>
      </c>
      <c r="I184" s="210"/>
      <c r="J184" s="211">
        <f t="shared" si="40"/>
        <v>0</v>
      </c>
      <c r="K184" s="207" t="s">
        <v>21</v>
      </c>
      <c r="L184" s="62"/>
      <c r="M184" s="212" t="s">
        <v>21</v>
      </c>
      <c r="N184" s="213" t="s">
        <v>47</v>
      </c>
      <c r="O184" s="43"/>
      <c r="P184" s="214">
        <f t="shared" si="41"/>
        <v>0</v>
      </c>
      <c r="Q184" s="214">
        <v>0</v>
      </c>
      <c r="R184" s="214">
        <f t="shared" si="42"/>
        <v>0</v>
      </c>
      <c r="S184" s="214">
        <v>0</v>
      </c>
      <c r="T184" s="215">
        <f t="shared" si="43"/>
        <v>0</v>
      </c>
      <c r="AR184" s="25" t="s">
        <v>309</v>
      </c>
      <c r="AT184" s="25" t="s">
        <v>213</v>
      </c>
      <c r="AU184" s="25" t="s">
        <v>85</v>
      </c>
      <c r="AY184" s="25" t="s">
        <v>211</v>
      </c>
      <c r="BE184" s="216">
        <f t="shared" si="44"/>
        <v>0</v>
      </c>
      <c r="BF184" s="216">
        <f t="shared" si="45"/>
        <v>0</v>
      </c>
      <c r="BG184" s="216">
        <f t="shared" si="46"/>
        <v>0</v>
      </c>
      <c r="BH184" s="216">
        <f t="shared" si="47"/>
        <v>0</v>
      </c>
      <c r="BI184" s="216">
        <f t="shared" si="48"/>
        <v>0</v>
      </c>
      <c r="BJ184" s="25" t="s">
        <v>83</v>
      </c>
      <c r="BK184" s="216">
        <f t="shared" si="49"/>
        <v>0</v>
      </c>
      <c r="BL184" s="25" t="s">
        <v>309</v>
      </c>
      <c r="BM184" s="25" t="s">
        <v>3795</v>
      </c>
    </row>
    <row r="185" spans="2:65" s="1" customFormat="1" ht="22.5" customHeight="1">
      <c r="B185" s="42"/>
      <c r="C185" s="205" t="s">
        <v>1215</v>
      </c>
      <c r="D185" s="205" t="s">
        <v>213</v>
      </c>
      <c r="E185" s="206" t="s">
        <v>3796</v>
      </c>
      <c r="F185" s="207" t="s">
        <v>1759</v>
      </c>
      <c r="G185" s="208" t="s">
        <v>611</v>
      </c>
      <c r="H185" s="209">
        <v>100</v>
      </c>
      <c r="I185" s="210"/>
      <c r="J185" s="211">
        <f t="shared" si="40"/>
        <v>0</v>
      </c>
      <c r="K185" s="207" t="s">
        <v>21</v>
      </c>
      <c r="L185" s="62"/>
      <c r="M185" s="212" t="s">
        <v>21</v>
      </c>
      <c r="N185" s="213" t="s">
        <v>47</v>
      </c>
      <c r="O185" s="43"/>
      <c r="P185" s="214">
        <f t="shared" si="41"/>
        <v>0</v>
      </c>
      <c r="Q185" s="214">
        <v>0</v>
      </c>
      <c r="R185" s="214">
        <f t="shared" si="42"/>
        <v>0</v>
      </c>
      <c r="S185" s="214">
        <v>0</v>
      </c>
      <c r="T185" s="215">
        <f t="shared" si="43"/>
        <v>0</v>
      </c>
      <c r="AR185" s="25" t="s">
        <v>309</v>
      </c>
      <c r="AT185" s="25" t="s">
        <v>213</v>
      </c>
      <c r="AU185" s="25" t="s">
        <v>85</v>
      </c>
      <c r="AY185" s="25" t="s">
        <v>211</v>
      </c>
      <c r="BE185" s="216">
        <f t="shared" si="44"/>
        <v>0</v>
      </c>
      <c r="BF185" s="216">
        <f t="shared" si="45"/>
        <v>0</v>
      </c>
      <c r="BG185" s="216">
        <f t="shared" si="46"/>
        <v>0</v>
      </c>
      <c r="BH185" s="216">
        <f t="shared" si="47"/>
        <v>0</v>
      </c>
      <c r="BI185" s="216">
        <f t="shared" si="48"/>
        <v>0</v>
      </c>
      <c r="BJ185" s="25" t="s">
        <v>83</v>
      </c>
      <c r="BK185" s="216">
        <f t="shared" si="49"/>
        <v>0</v>
      </c>
      <c r="BL185" s="25" t="s">
        <v>309</v>
      </c>
      <c r="BM185" s="25" t="s">
        <v>3797</v>
      </c>
    </row>
    <row r="186" spans="2:65" s="1" customFormat="1" ht="22.5" customHeight="1">
      <c r="B186" s="42"/>
      <c r="C186" s="205" t="s">
        <v>1220</v>
      </c>
      <c r="D186" s="205" t="s">
        <v>213</v>
      </c>
      <c r="E186" s="206" t="s">
        <v>3798</v>
      </c>
      <c r="F186" s="207" t="s">
        <v>3799</v>
      </c>
      <c r="G186" s="208" t="s">
        <v>611</v>
      </c>
      <c r="H186" s="209">
        <v>50</v>
      </c>
      <c r="I186" s="210"/>
      <c r="J186" s="211">
        <f t="shared" si="40"/>
        <v>0</v>
      </c>
      <c r="K186" s="207" t="s">
        <v>21</v>
      </c>
      <c r="L186" s="62"/>
      <c r="M186" s="212" t="s">
        <v>21</v>
      </c>
      <c r="N186" s="213" t="s">
        <v>47</v>
      </c>
      <c r="O186" s="43"/>
      <c r="P186" s="214">
        <f t="shared" si="41"/>
        <v>0</v>
      </c>
      <c r="Q186" s="214">
        <v>0</v>
      </c>
      <c r="R186" s="214">
        <f t="shared" si="42"/>
        <v>0</v>
      </c>
      <c r="S186" s="214">
        <v>0</v>
      </c>
      <c r="T186" s="215">
        <f t="shared" si="43"/>
        <v>0</v>
      </c>
      <c r="AR186" s="25" t="s">
        <v>309</v>
      </c>
      <c r="AT186" s="25" t="s">
        <v>213</v>
      </c>
      <c r="AU186" s="25" t="s">
        <v>85</v>
      </c>
      <c r="AY186" s="25" t="s">
        <v>211</v>
      </c>
      <c r="BE186" s="216">
        <f t="shared" si="44"/>
        <v>0</v>
      </c>
      <c r="BF186" s="216">
        <f t="shared" si="45"/>
        <v>0</v>
      </c>
      <c r="BG186" s="216">
        <f t="shared" si="46"/>
        <v>0</v>
      </c>
      <c r="BH186" s="216">
        <f t="shared" si="47"/>
        <v>0</v>
      </c>
      <c r="BI186" s="216">
        <f t="shared" si="48"/>
        <v>0</v>
      </c>
      <c r="BJ186" s="25" t="s">
        <v>83</v>
      </c>
      <c r="BK186" s="216">
        <f t="shared" si="49"/>
        <v>0</v>
      </c>
      <c r="BL186" s="25" t="s">
        <v>309</v>
      </c>
      <c r="BM186" s="25" t="s">
        <v>3800</v>
      </c>
    </row>
    <row r="187" spans="2:65" s="11" customFormat="1" ht="29.85" customHeight="1">
      <c r="B187" s="188"/>
      <c r="C187" s="189"/>
      <c r="D187" s="202" t="s">
        <v>75</v>
      </c>
      <c r="E187" s="203" t="s">
        <v>3801</v>
      </c>
      <c r="F187" s="203" t="s">
        <v>3802</v>
      </c>
      <c r="G187" s="189"/>
      <c r="H187" s="189"/>
      <c r="I187" s="192"/>
      <c r="J187" s="204">
        <f>BK187</f>
        <v>0</v>
      </c>
      <c r="K187" s="189"/>
      <c r="L187" s="194"/>
      <c r="M187" s="195"/>
      <c r="N187" s="196"/>
      <c r="O187" s="196"/>
      <c r="P187" s="197">
        <f>SUM(P188:P197)</f>
        <v>0</v>
      </c>
      <c r="Q187" s="196"/>
      <c r="R187" s="197">
        <f>SUM(R188:R197)</f>
        <v>0</v>
      </c>
      <c r="S187" s="196"/>
      <c r="T187" s="198">
        <f>SUM(T188:T197)</f>
        <v>0</v>
      </c>
      <c r="AR187" s="199" t="s">
        <v>85</v>
      </c>
      <c r="AT187" s="200" t="s">
        <v>75</v>
      </c>
      <c r="AU187" s="200" t="s">
        <v>83</v>
      </c>
      <c r="AY187" s="199" t="s">
        <v>211</v>
      </c>
      <c r="BK187" s="201">
        <f>SUM(BK188:BK197)</f>
        <v>0</v>
      </c>
    </row>
    <row r="188" spans="2:65" s="1" customFormat="1" ht="22.5" customHeight="1">
      <c r="B188" s="42"/>
      <c r="C188" s="205" t="s">
        <v>1225</v>
      </c>
      <c r="D188" s="205" t="s">
        <v>213</v>
      </c>
      <c r="E188" s="206" t="s">
        <v>3803</v>
      </c>
      <c r="F188" s="207" t="s">
        <v>3804</v>
      </c>
      <c r="G188" s="208" t="s">
        <v>275</v>
      </c>
      <c r="H188" s="209">
        <v>2</v>
      </c>
      <c r="I188" s="210"/>
      <c r="J188" s="211">
        <f t="shared" ref="J188:J197" si="50">ROUND(I188*H188,2)</f>
        <v>0</v>
      </c>
      <c r="K188" s="207" t="s">
        <v>21</v>
      </c>
      <c r="L188" s="62"/>
      <c r="M188" s="212" t="s">
        <v>21</v>
      </c>
      <c r="N188" s="213" t="s">
        <v>47</v>
      </c>
      <c r="O188" s="43"/>
      <c r="P188" s="214">
        <f t="shared" ref="P188:P197" si="51">O188*H188</f>
        <v>0</v>
      </c>
      <c r="Q188" s="214">
        <v>0</v>
      </c>
      <c r="R188" s="214">
        <f t="shared" ref="R188:R197" si="52">Q188*H188</f>
        <v>0</v>
      </c>
      <c r="S188" s="214">
        <v>0</v>
      </c>
      <c r="T188" s="215">
        <f t="shared" ref="T188:T197" si="53">S188*H188</f>
        <v>0</v>
      </c>
      <c r="AR188" s="25" t="s">
        <v>309</v>
      </c>
      <c r="AT188" s="25" t="s">
        <v>213</v>
      </c>
      <c r="AU188" s="25" t="s">
        <v>85</v>
      </c>
      <c r="AY188" s="25" t="s">
        <v>211</v>
      </c>
      <c r="BE188" s="216">
        <f t="shared" ref="BE188:BE197" si="54">IF(N188="základní",J188,0)</f>
        <v>0</v>
      </c>
      <c r="BF188" s="216">
        <f t="shared" ref="BF188:BF197" si="55">IF(N188="snížená",J188,0)</f>
        <v>0</v>
      </c>
      <c r="BG188" s="216">
        <f t="shared" ref="BG188:BG197" si="56">IF(N188="zákl. přenesená",J188,0)</f>
        <v>0</v>
      </c>
      <c r="BH188" s="216">
        <f t="shared" ref="BH188:BH197" si="57">IF(N188="sníž. přenesená",J188,0)</f>
        <v>0</v>
      </c>
      <c r="BI188" s="216">
        <f t="shared" ref="BI188:BI197" si="58">IF(N188="nulová",J188,0)</f>
        <v>0</v>
      </c>
      <c r="BJ188" s="25" t="s">
        <v>83</v>
      </c>
      <c r="BK188" s="216">
        <f t="shared" ref="BK188:BK197" si="59">ROUND(I188*H188,2)</f>
        <v>0</v>
      </c>
      <c r="BL188" s="25" t="s">
        <v>309</v>
      </c>
      <c r="BM188" s="25" t="s">
        <v>3805</v>
      </c>
    </row>
    <row r="189" spans="2:65" s="1" customFormat="1" ht="22.5" customHeight="1">
      <c r="B189" s="42"/>
      <c r="C189" s="205" t="s">
        <v>1230</v>
      </c>
      <c r="D189" s="205" t="s">
        <v>213</v>
      </c>
      <c r="E189" s="206" t="s">
        <v>3806</v>
      </c>
      <c r="F189" s="207" t="s">
        <v>3807</v>
      </c>
      <c r="G189" s="208" t="s">
        <v>275</v>
      </c>
      <c r="H189" s="209">
        <v>5</v>
      </c>
      <c r="I189" s="210"/>
      <c r="J189" s="211">
        <f t="shared" si="50"/>
        <v>0</v>
      </c>
      <c r="K189" s="207" t="s">
        <v>21</v>
      </c>
      <c r="L189" s="62"/>
      <c r="M189" s="212" t="s">
        <v>21</v>
      </c>
      <c r="N189" s="213" t="s">
        <v>47</v>
      </c>
      <c r="O189" s="43"/>
      <c r="P189" s="214">
        <f t="shared" si="51"/>
        <v>0</v>
      </c>
      <c r="Q189" s="214">
        <v>0</v>
      </c>
      <c r="R189" s="214">
        <f t="shared" si="52"/>
        <v>0</v>
      </c>
      <c r="S189" s="214">
        <v>0</v>
      </c>
      <c r="T189" s="215">
        <f t="shared" si="53"/>
        <v>0</v>
      </c>
      <c r="AR189" s="25" t="s">
        <v>309</v>
      </c>
      <c r="AT189" s="25" t="s">
        <v>213</v>
      </c>
      <c r="AU189" s="25" t="s">
        <v>85</v>
      </c>
      <c r="AY189" s="25" t="s">
        <v>211</v>
      </c>
      <c r="BE189" s="216">
        <f t="shared" si="54"/>
        <v>0</v>
      </c>
      <c r="BF189" s="216">
        <f t="shared" si="55"/>
        <v>0</v>
      </c>
      <c r="BG189" s="216">
        <f t="shared" si="56"/>
        <v>0</v>
      </c>
      <c r="BH189" s="216">
        <f t="shared" si="57"/>
        <v>0</v>
      </c>
      <c r="BI189" s="216">
        <f t="shared" si="58"/>
        <v>0</v>
      </c>
      <c r="BJ189" s="25" t="s">
        <v>83</v>
      </c>
      <c r="BK189" s="216">
        <f t="shared" si="59"/>
        <v>0</v>
      </c>
      <c r="BL189" s="25" t="s">
        <v>309</v>
      </c>
      <c r="BM189" s="25" t="s">
        <v>3808</v>
      </c>
    </row>
    <row r="190" spans="2:65" s="1" customFormat="1" ht="22.5" customHeight="1">
      <c r="B190" s="42"/>
      <c r="C190" s="205" t="s">
        <v>1237</v>
      </c>
      <c r="D190" s="205" t="s">
        <v>213</v>
      </c>
      <c r="E190" s="206" t="s">
        <v>3809</v>
      </c>
      <c r="F190" s="207" t="s">
        <v>3810</v>
      </c>
      <c r="G190" s="208" t="s">
        <v>275</v>
      </c>
      <c r="H190" s="209">
        <v>1</v>
      </c>
      <c r="I190" s="210"/>
      <c r="J190" s="211">
        <f t="shared" si="50"/>
        <v>0</v>
      </c>
      <c r="K190" s="207" t="s">
        <v>21</v>
      </c>
      <c r="L190" s="62"/>
      <c r="M190" s="212" t="s">
        <v>21</v>
      </c>
      <c r="N190" s="213" t="s">
        <v>47</v>
      </c>
      <c r="O190" s="43"/>
      <c r="P190" s="214">
        <f t="shared" si="51"/>
        <v>0</v>
      </c>
      <c r="Q190" s="214">
        <v>0</v>
      </c>
      <c r="R190" s="214">
        <f t="shared" si="52"/>
        <v>0</v>
      </c>
      <c r="S190" s="214">
        <v>0</v>
      </c>
      <c r="T190" s="215">
        <f t="shared" si="53"/>
        <v>0</v>
      </c>
      <c r="AR190" s="25" t="s">
        <v>309</v>
      </c>
      <c r="AT190" s="25" t="s">
        <v>213</v>
      </c>
      <c r="AU190" s="25" t="s">
        <v>85</v>
      </c>
      <c r="AY190" s="25" t="s">
        <v>211</v>
      </c>
      <c r="BE190" s="216">
        <f t="shared" si="54"/>
        <v>0</v>
      </c>
      <c r="BF190" s="216">
        <f t="shared" si="55"/>
        <v>0</v>
      </c>
      <c r="BG190" s="216">
        <f t="shared" si="56"/>
        <v>0</v>
      </c>
      <c r="BH190" s="216">
        <f t="shared" si="57"/>
        <v>0</v>
      </c>
      <c r="BI190" s="216">
        <f t="shared" si="58"/>
        <v>0</v>
      </c>
      <c r="BJ190" s="25" t="s">
        <v>83</v>
      </c>
      <c r="BK190" s="216">
        <f t="shared" si="59"/>
        <v>0</v>
      </c>
      <c r="BL190" s="25" t="s">
        <v>309</v>
      </c>
      <c r="BM190" s="25" t="s">
        <v>3811</v>
      </c>
    </row>
    <row r="191" spans="2:65" s="1" customFormat="1" ht="22.5" customHeight="1">
      <c r="B191" s="42"/>
      <c r="C191" s="205" t="s">
        <v>1241</v>
      </c>
      <c r="D191" s="205" t="s">
        <v>213</v>
      </c>
      <c r="E191" s="206" t="s">
        <v>3812</v>
      </c>
      <c r="F191" s="207" t="s">
        <v>3813</v>
      </c>
      <c r="G191" s="208" t="s">
        <v>275</v>
      </c>
      <c r="H191" s="209">
        <v>1</v>
      </c>
      <c r="I191" s="210"/>
      <c r="J191" s="211">
        <f t="shared" si="50"/>
        <v>0</v>
      </c>
      <c r="K191" s="207" t="s">
        <v>21</v>
      </c>
      <c r="L191" s="62"/>
      <c r="M191" s="212" t="s">
        <v>21</v>
      </c>
      <c r="N191" s="213" t="s">
        <v>47</v>
      </c>
      <c r="O191" s="43"/>
      <c r="P191" s="214">
        <f t="shared" si="51"/>
        <v>0</v>
      </c>
      <c r="Q191" s="214">
        <v>0</v>
      </c>
      <c r="R191" s="214">
        <f t="shared" si="52"/>
        <v>0</v>
      </c>
      <c r="S191" s="214">
        <v>0</v>
      </c>
      <c r="T191" s="215">
        <f t="shared" si="53"/>
        <v>0</v>
      </c>
      <c r="AR191" s="25" t="s">
        <v>309</v>
      </c>
      <c r="AT191" s="25" t="s">
        <v>213</v>
      </c>
      <c r="AU191" s="25" t="s">
        <v>85</v>
      </c>
      <c r="AY191" s="25" t="s">
        <v>211</v>
      </c>
      <c r="BE191" s="216">
        <f t="shared" si="54"/>
        <v>0</v>
      </c>
      <c r="BF191" s="216">
        <f t="shared" si="55"/>
        <v>0</v>
      </c>
      <c r="BG191" s="216">
        <f t="shared" si="56"/>
        <v>0</v>
      </c>
      <c r="BH191" s="216">
        <f t="shared" si="57"/>
        <v>0</v>
      </c>
      <c r="BI191" s="216">
        <f t="shared" si="58"/>
        <v>0</v>
      </c>
      <c r="BJ191" s="25" t="s">
        <v>83</v>
      </c>
      <c r="BK191" s="216">
        <f t="shared" si="59"/>
        <v>0</v>
      </c>
      <c r="BL191" s="25" t="s">
        <v>309</v>
      </c>
      <c r="BM191" s="25" t="s">
        <v>3814</v>
      </c>
    </row>
    <row r="192" spans="2:65" s="1" customFormat="1" ht="22.5" customHeight="1">
      <c r="B192" s="42"/>
      <c r="C192" s="205" t="s">
        <v>1245</v>
      </c>
      <c r="D192" s="205" t="s">
        <v>213</v>
      </c>
      <c r="E192" s="206" t="s">
        <v>3815</v>
      </c>
      <c r="F192" s="207" t="s">
        <v>3816</v>
      </c>
      <c r="G192" s="208" t="s">
        <v>275</v>
      </c>
      <c r="H192" s="209">
        <v>1</v>
      </c>
      <c r="I192" s="210"/>
      <c r="J192" s="211">
        <f t="shared" si="50"/>
        <v>0</v>
      </c>
      <c r="K192" s="207" t="s">
        <v>21</v>
      </c>
      <c r="L192" s="62"/>
      <c r="M192" s="212" t="s">
        <v>21</v>
      </c>
      <c r="N192" s="213" t="s">
        <v>47</v>
      </c>
      <c r="O192" s="43"/>
      <c r="P192" s="214">
        <f t="shared" si="51"/>
        <v>0</v>
      </c>
      <c r="Q192" s="214">
        <v>0</v>
      </c>
      <c r="R192" s="214">
        <f t="shared" si="52"/>
        <v>0</v>
      </c>
      <c r="S192" s="214">
        <v>0</v>
      </c>
      <c r="T192" s="215">
        <f t="shared" si="53"/>
        <v>0</v>
      </c>
      <c r="AR192" s="25" t="s">
        <v>309</v>
      </c>
      <c r="AT192" s="25" t="s">
        <v>213</v>
      </c>
      <c r="AU192" s="25" t="s">
        <v>85</v>
      </c>
      <c r="AY192" s="25" t="s">
        <v>211</v>
      </c>
      <c r="BE192" s="216">
        <f t="shared" si="54"/>
        <v>0</v>
      </c>
      <c r="BF192" s="216">
        <f t="shared" si="55"/>
        <v>0</v>
      </c>
      <c r="BG192" s="216">
        <f t="shared" si="56"/>
        <v>0</v>
      </c>
      <c r="BH192" s="216">
        <f t="shared" si="57"/>
        <v>0</v>
      </c>
      <c r="BI192" s="216">
        <f t="shared" si="58"/>
        <v>0</v>
      </c>
      <c r="BJ192" s="25" t="s">
        <v>83</v>
      </c>
      <c r="BK192" s="216">
        <f t="shared" si="59"/>
        <v>0</v>
      </c>
      <c r="BL192" s="25" t="s">
        <v>309</v>
      </c>
      <c r="BM192" s="25" t="s">
        <v>3817</v>
      </c>
    </row>
    <row r="193" spans="2:65" s="1" customFormat="1" ht="22.5" customHeight="1">
      <c r="B193" s="42"/>
      <c r="C193" s="205" t="s">
        <v>1249</v>
      </c>
      <c r="D193" s="205" t="s">
        <v>213</v>
      </c>
      <c r="E193" s="206" t="s">
        <v>3818</v>
      </c>
      <c r="F193" s="207" t="s">
        <v>3819</v>
      </c>
      <c r="G193" s="208" t="s">
        <v>275</v>
      </c>
      <c r="H193" s="209">
        <v>1</v>
      </c>
      <c r="I193" s="210"/>
      <c r="J193" s="211">
        <f t="shared" si="50"/>
        <v>0</v>
      </c>
      <c r="K193" s="207" t="s">
        <v>21</v>
      </c>
      <c r="L193" s="62"/>
      <c r="M193" s="212" t="s">
        <v>21</v>
      </c>
      <c r="N193" s="213" t="s">
        <v>47</v>
      </c>
      <c r="O193" s="43"/>
      <c r="P193" s="214">
        <f t="shared" si="51"/>
        <v>0</v>
      </c>
      <c r="Q193" s="214">
        <v>0</v>
      </c>
      <c r="R193" s="214">
        <f t="shared" si="52"/>
        <v>0</v>
      </c>
      <c r="S193" s="214">
        <v>0</v>
      </c>
      <c r="T193" s="215">
        <f t="shared" si="53"/>
        <v>0</v>
      </c>
      <c r="AR193" s="25" t="s">
        <v>309</v>
      </c>
      <c r="AT193" s="25" t="s">
        <v>213</v>
      </c>
      <c r="AU193" s="25" t="s">
        <v>85</v>
      </c>
      <c r="AY193" s="25" t="s">
        <v>211</v>
      </c>
      <c r="BE193" s="216">
        <f t="shared" si="54"/>
        <v>0</v>
      </c>
      <c r="BF193" s="216">
        <f t="shared" si="55"/>
        <v>0</v>
      </c>
      <c r="BG193" s="216">
        <f t="shared" si="56"/>
        <v>0</v>
      </c>
      <c r="BH193" s="216">
        <f t="shared" si="57"/>
        <v>0</v>
      </c>
      <c r="BI193" s="216">
        <f t="shared" si="58"/>
        <v>0</v>
      </c>
      <c r="BJ193" s="25" t="s">
        <v>83</v>
      </c>
      <c r="BK193" s="216">
        <f t="shared" si="59"/>
        <v>0</v>
      </c>
      <c r="BL193" s="25" t="s">
        <v>309</v>
      </c>
      <c r="BM193" s="25" t="s">
        <v>3820</v>
      </c>
    </row>
    <row r="194" spans="2:65" s="1" customFormat="1" ht="22.5" customHeight="1">
      <c r="B194" s="42"/>
      <c r="C194" s="205" t="s">
        <v>1253</v>
      </c>
      <c r="D194" s="205" t="s">
        <v>213</v>
      </c>
      <c r="E194" s="206" t="s">
        <v>3821</v>
      </c>
      <c r="F194" s="207" t="s">
        <v>1749</v>
      </c>
      <c r="G194" s="208" t="s">
        <v>275</v>
      </c>
      <c r="H194" s="209">
        <v>2</v>
      </c>
      <c r="I194" s="210"/>
      <c r="J194" s="211">
        <f t="shared" si="50"/>
        <v>0</v>
      </c>
      <c r="K194" s="207" t="s">
        <v>21</v>
      </c>
      <c r="L194" s="62"/>
      <c r="M194" s="212" t="s">
        <v>21</v>
      </c>
      <c r="N194" s="213" t="s">
        <v>47</v>
      </c>
      <c r="O194" s="43"/>
      <c r="P194" s="214">
        <f t="shared" si="51"/>
        <v>0</v>
      </c>
      <c r="Q194" s="214">
        <v>0</v>
      </c>
      <c r="R194" s="214">
        <f t="shared" si="52"/>
        <v>0</v>
      </c>
      <c r="S194" s="214">
        <v>0</v>
      </c>
      <c r="T194" s="215">
        <f t="shared" si="53"/>
        <v>0</v>
      </c>
      <c r="AR194" s="25" t="s">
        <v>309</v>
      </c>
      <c r="AT194" s="25" t="s">
        <v>213</v>
      </c>
      <c r="AU194" s="25" t="s">
        <v>85</v>
      </c>
      <c r="AY194" s="25" t="s">
        <v>211</v>
      </c>
      <c r="BE194" s="216">
        <f t="shared" si="54"/>
        <v>0</v>
      </c>
      <c r="BF194" s="216">
        <f t="shared" si="55"/>
        <v>0</v>
      </c>
      <c r="BG194" s="216">
        <f t="shared" si="56"/>
        <v>0</v>
      </c>
      <c r="BH194" s="216">
        <f t="shared" si="57"/>
        <v>0</v>
      </c>
      <c r="BI194" s="216">
        <f t="shared" si="58"/>
        <v>0</v>
      </c>
      <c r="BJ194" s="25" t="s">
        <v>83</v>
      </c>
      <c r="BK194" s="216">
        <f t="shared" si="59"/>
        <v>0</v>
      </c>
      <c r="BL194" s="25" t="s">
        <v>309</v>
      </c>
      <c r="BM194" s="25" t="s">
        <v>3822</v>
      </c>
    </row>
    <row r="195" spans="2:65" s="1" customFormat="1" ht="22.5" customHeight="1">
      <c r="B195" s="42"/>
      <c r="C195" s="205" t="s">
        <v>1269</v>
      </c>
      <c r="D195" s="205" t="s">
        <v>213</v>
      </c>
      <c r="E195" s="206" t="s">
        <v>3823</v>
      </c>
      <c r="F195" s="207" t="s">
        <v>3824</v>
      </c>
      <c r="G195" s="208" t="s">
        <v>611</v>
      </c>
      <c r="H195" s="209">
        <v>80</v>
      </c>
      <c r="I195" s="210"/>
      <c r="J195" s="211">
        <f t="shared" si="50"/>
        <v>0</v>
      </c>
      <c r="K195" s="207" t="s">
        <v>21</v>
      </c>
      <c r="L195" s="62"/>
      <c r="M195" s="212" t="s">
        <v>21</v>
      </c>
      <c r="N195" s="213" t="s">
        <v>47</v>
      </c>
      <c r="O195" s="43"/>
      <c r="P195" s="214">
        <f t="shared" si="51"/>
        <v>0</v>
      </c>
      <c r="Q195" s="214">
        <v>0</v>
      </c>
      <c r="R195" s="214">
        <f t="shared" si="52"/>
        <v>0</v>
      </c>
      <c r="S195" s="214">
        <v>0</v>
      </c>
      <c r="T195" s="215">
        <f t="shared" si="53"/>
        <v>0</v>
      </c>
      <c r="AR195" s="25" t="s">
        <v>309</v>
      </c>
      <c r="AT195" s="25" t="s">
        <v>213</v>
      </c>
      <c r="AU195" s="25" t="s">
        <v>85</v>
      </c>
      <c r="AY195" s="25" t="s">
        <v>211</v>
      </c>
      <c r="BE195" s="216">
        <f t="shared" si="54"/>
        <v>0</v>
      </c>
      <c r="BF195" s="216">
        <f t="shared" si="55"/>
        <v>0</v>
      </c>
      <c r="BG195" s="216">
        <f t="shared" si="56"/>
        <v>0</v>
      </c>
      <c r="BH195" s="216">
        <f t="shared" si="57"/>
        <v>0</v>
      </c>
      <c r="BI195" s="216">
        <f t="shared" si="58"/>
        <v>0</v>
      </c>
      <c r="BJ195" s="25" t="s">
        <v>83</v>
      </c>
      <c r="BK195" s="216">
        <f t="shared" si="59"/>
        <v>0</v>
      </c>
      <c r="BL195" s="25" t="s">
        <v>309</v>
      </c>
      <c r="BM195" s="25" t="s">
        <v>3825</v>
      </c>
    </row>
    <row r="196" spans="2:65" s="1" customFormat="1" ht="22.5" customHeight="1">
      <c r="B196" s="42"/>
      <c r="C196" s="205" t="s">
        <v>1273</v>
      </c>
      <c r="D196" s="205" t="s">
        <v>213</v>
      </c>
      <c r="E196" s="206" t="s">
        <v>3826</v>
      </c>
      <c r="F196" s="207" t="s">
        <v>1759</v>
      </c>
      <c r="G196" s="208" t="s">
        <v>611</v>
      </c>
      <c r="H196" s="209">
        <v>20</v>
      </c>
      <c r="I196" s="210"/>
      <c r="J196" s="211">
        <f t="shared" si="50"/>
        <v>0</v>
      </c>
      <c r="K196" s="207" t="s">
        <v>21</v>
      </c>
      <c r="L196" s="62"/>
      <c r="M196" s="212" t="s">
        <v>21</v>
      </c>
      <c r="N196" s="213" t="s">
        <v>47</v>
      </c>
      <c r="O196" s="43"/>
      <c r="P196" s="214">
        <f t="shared" si="51"/>
        <v>0</v>
      </c>
      <c r="Q196" s="214">
        <v>0</v>
      </c>
      <c r="R196" s="214">
        <f t="shared" si="52"/>
        <v>0</v>
      </c>
      <c r="S196" s="214">
        <v>0</v>
      </c>
      <c r="T196" s="215">
        <f t="shared" si="53"/>
        <v>0</v>
      </c>
      <c r="AR196" s="25" t="s">
        <v>309</v>
      </c>
      <c r="AT196" s="25" t="s">
        <v>213</v>
      </c>
      <c r="AU196" s="25" t="s">
        <v>85</v>
      </c>
      <c r="AY196" s="25" t="s">
        <v>211</v>
      </c>
      <c r="BE196" s="216">
        <f t="shared" si="54"/>
        <v>0</v>
      </c>
      <c r="BF196" s="216">
        <f t="shared" si="55"/>
        <v>0</v>
      </c>
      <c r="BG196" s="216">
        <f t="shared" si="56"/>
        <v>0</v>
      </c>
      <c r="BH196" s="216">
        <f t="shared" si="57"/>
        <v>0</v>
      </c>
      <c r="BI196" s="216">
        <f t="shared" si="58"/>
        <v>0</v>
      </c>
      <c r="BJ196" s="25" t="s">
        <v>83</v>
      </c>
      <c r="BK196" s="216">
        <f t="shared" si="59"/>
        <v>0</v>
      </c>
      <c r="BL196" s="25" t="s">
        <v>309</v>
      </c>
      <c r="BM196" s="25" t="s">
        <v>3827</v>
      </c>
    </row>
    <row r="197" spans="2:65" s="1" customFormat="1" ht="22.5" customHeight="1">
      <c r="B197" s="42"/>
      <c r="C197" s="205" t="s">
        <v>1278</v>
      </c>
      <c r="D197" s="205" t="s">
        <v>213</v>
      </c>
      <c r="E197" s="206" t="s">
        <v>3828</v>
      </c>
      <c r="F197" s="207" t="s">
        <v>3799</v>
      </c>
      <c r="G197" s="208" t="s">
        <v>611</v>
      </c>
      <c r="H197" s="209">
        <v>10</v>
      </c>
      <c r="I197" s="210"/>
      <c r="J197" s="211">
        <f t="shared" si="50"/>
        <v>0</v>
      </c>
      <c r="K197" s="207" t="s">
        <v>21</v>
      </c>
      <c r="L197" s="62"/>
      <c r="M197" s="212" t="s">
        <v>21</v>
      </c>
      <c r="N197" s="213" t="s">
        <v>47</v>
      </c>
      <c r="O197" s="43"/>
      <c r="P197" s="214">
        <f t="shared" si="51"/>
        <v>0</v>
      </c>
      <c r="Q197" s="214">
        <v>0</v>
      </c>
      <c r="R197" s="214">
        <f t="shared" si="52"/>
        <v>0</v>
      </c>
      <c r="S197" s="214">
        <v>0</v>
      </c>
      <c r="T197" s="215">
        <f t="shared" si="53"/>
        <v>0</v>
      </c>
      <c r="AR197" s="25" t="s">
        <v>309</v>
      </c>
      <c r="AT197" s="25" t="s">
        <v>213</v>
      </c>
      <c r="AU197" s="25" t="s">
        <v>85</v>
      </c>
      <c r="AY197" s="25" t="s">
        <v>211</v>
      </c>
      <c r="BE197" s="216">
        <f t="shared" si="54"/>
        <v>0</v>
      </c>
      <c r="BF197" s="216">
        <f t="shared" si="55"/>
        <v>0</v>
      </c>
      <c r="BG197" s="216">
        <f t="shared" si="56"/>
        <v>0</v>
      </c>
      <c r="BH197" s="216">
        <f t="shared" si="57"/>
        <v>0</v>
      </c>
      <c r="BI197" s="216">
        <f t="shared" si="58"/>
        <v>0</v>
      </c>
      <c r="BJ197" s="25" t="s">
        <v>83</v>
      </c>
      <c r="BK197" s="216">
        <f t="shared" si="59"/>
        <v>0</v>
      </c>
      <c r="BL197" s="25" t="s">
        <v>309</v>
      </c>
      <c r="BM197" s="25" t="s">
        <v>3829</v>
      </c>
    </row>
    <row r="198" spans="2:65" s="11" customFormat="1" ht="29.85" customHeight="1">
      <c r="B198" s="188"/>
      <c r="C198" s="189"/>
      <c r="D198" s="202" t="s">
        <v>75</v>
      </c>
      <c r="E198" s="203" t="s">
        <v>3830</v>
      </c>
      <c r="F198" s="203" t="s">
        <v>3831</v>
      </c>
      <c r="G198" s="189"/>
      <c r="H198" s="189"/>
      <c r="I198" s="192"/>
      <c r="J198" s="204">
        <f>BK198</f>
        <v>0</v>
      </c>
      <c r="K198" s="189"/>
      <c r="L198" s="194"/>
      <c r="M198" s="195"/>
      <c r="N198" s="196"/>
      <c r="O198" s="196"/>
      <c r="P198" s="197">
        <f>SUM(P199:P209)</f>
        <v>0</v>
      </c>
      <c r="Q198" s="196"/>
      <c r="R198" s="197">
        <f>SUM(R199:R209)</f>
        <v>0</v>
      </c>
      <c r="S198" s="196"/>
      <c r="T198" s="198">
        <f>SUM(T199:T209)</f>
        <v>0</v>
      </c>
      <c r="AR198" s="199" t="s">
        <v>85</v>
      </c>
      <c r="AT198" s="200" t="s">
        <v>75</v>
      </c>
      <c r="AU198" s="200" t="s">
        <v>83</v>
      </c>
      <c r="AY198" s="199" t="s">
        <v>211</v>
      </c>
      <c r="BK198" s="201">
        <f>SUM(BK199:BK209)</f>
        <v>0</v>
      </c>
    </row>
    <row r="199" spans="2:65" s="1" customFormat="1" ht="22.5" customHeight="1">
      <c r="B199" s="42"/>
      <c r="C199" s="205" t="s">
        <v>1284</v>
      </c>
      <c r="D199" s="205" t="s">
        <v>213</v>
      </c>
      <c r="E199" s="206" t="s">
        <v>3832</v>
      </c>
      <c r="F199" s="207" t="s">
        <v>3833</v>
      </c>
      <c r="G199" s="208" t="s">
        <v>275</v>
      </c>
      <c r="H199" s="209">
        <v>2</v>
      </c>
      <c r="I199" s="210"/>
      <c r="J199" s="211">
        <f t="shared" ref="J199:J209" si="60">ROUND(I199*H199,2)</f>
        <v>0</v>
      </c>
      <c r="K199" s="207" t="s">
        <v>21</v>
      </c>
      <c r="L199" s="62"/>
      <c r="M199" s="212" t="s">
        <v>21</v>
      </c>
      <c r="N199" s="213" t="s">
        <v>47</v>
      </c>
      <c r="O199" s="43"/>
      <c r="P199" s="214">
        <f t="shared" ref="P199:P209" si="61">O199*H199</f>
        <v>0</v>
      </c>
      <c r="Q199" s="214">
        <v>0</v>
      </c>
      <c r="R199" s="214">
        <f t="shared" ref="R199:R209" si="62">Q199*H199</f>
        <v>0</v>
      </c>
      <c r="S199" s="214">
        <v>0</v>
      </c>
      <c r="T199" s="215">
        <f t="shared" ref="T199:T209" si="63">S199*H199</f>
        <v>0</v>
      </c>
      <c r="AR199" s="25" t="s">
        <v>309</v>
      </c>
      <c r="AT199" s="25" t="s">
        <v>213</v>
      </c>
      <c r="AU199" s="25" t="s">
        <v>85</v>
      </c>
      <c r="AY199" s="25" t="s">
        <v>211</v>
      </c>
      <c r="BE199" s="216">
        <f t="shared" ref="BE199:BE209" si="64">IF(N199="základní",J199,0)</f>
        <v>0</v>
      </c>
      <c r="BF199" s="216">
        <f t="shared" ref="BF199:BF209" si="65">IF(N199="snížená",J199,0)</f>
        <v>0</v>
      </c>
      <c r="BG199" s="216">
        <f t="shared" ref="BG199:BG209" si="66">IF(N199="zákl. přenesená",J199,0)</f>
        <v>0</v>
      </c>
      <c r="BH199" s="216">
        <f t="shared" ref="BH199:BH209" si="67">IF(N199="sníž. přenesená",J199,0)</f>
        <v>0</v>
      </c>
      <c r="BI199" s="216">
        <f t="shared" ref="BI199:BI209" si="68">IF(N199="nulová",J199,0)</f>
        <v>0</v>
      </c>
      <c r="BJ199" s="25" t="s">
        <v>83</v>
      </c>
      <c r="BK199" s="216">
        <f t="shared" ref="BK199:BK209" si="69">ROUND(I199*H199,2)</f>
        <v>0</v>
      </c>
      <c r="BL199" s="25" t="s">
        <v>309</v>
      </c>
      <c r="BM199" s="25" t="s">
        <v>3834</v>
      </c>
    </row>
    <row r="200" spans="2:65" s="1" customFormat="1" ht="22.5" customHeight="1">
      <c r="B200" s="42"/>
      <c r="C200" s="205" t="s">
        <v>1291</v>
      </c>
      <c r="D200" s="205" t="s">
        <v>213</v>
      </c>
      <c r="E200" s="206" t="s">
        <v>3835</v>
      </c>
      <c r="F200" s="207" t="s">
        <v>3836</v>
      </c>
      <c r="G200" s="208" t="s">
        <v>275</v>
      </c>
      <c r="H200" s="209">
        <v>2</v>
      </c>
      <c r="I200" s="210"/>
      <c r="J200" s="211">
        <f t="shared" si="60"/>
        <v>0</v>
      </c>
      <c r="K200" s="207" t="s">
        <v>21</v>
      </c>
      <c r="L200" s="62"/>
      <c r="M200" s="212" t="s">
        <v>21</v>
      </c>
      <c r="N200" s="213" t="s">
        <v>47</v>
      </c>
      <c r="O200" s="43"/>
      <c r="P200" s="214">
        <f t="shared" si="61"/>
        <v>0</v>
      </c>
      <c r="Q200" s="214">
        <v>0</v>
      </c>
      <c r="R200" s="214">
        <f t="shared" si="62"/>
        <v>0</v>
      </c>
      <c r="S200" s="214">
        <v>0</v>
      </c>
      <c r="T200" s="215">
        <f t="shared" si="63"/>
        <v>0</v>
      </c>
      <c r="AR200" s="25" t="s">
        <v>309</v>
      </c>
      <c r="AT200" s="25" t="s">
        <v>213</v>
      </c>
      <c r="AU200" s="25" t="s">
        <v>85</v>
      </c>
      <c r="AY200" s="25" t="s">
        <v>211</v>
      </c>
      <c r="BE200" s="216">
        <f t="shared" si="64"/>
        <v>0</v>
      </c>
      <c r="BF200" s="216">
        <f t="shared" si="65"/>
        <v>0</v>
      </c>
      <c r="BG200" s="216">
        <f t="shared" si="66"/>
        <v>0</v>
      </c>
      <c r="BH200" s="216">
        <f t="shared" si="67"/>
        <v>0</v>
      </c>
      <c r="BI200" s="216">
        <f t="shared" si="68"/>
        <v>0</v>
      </c>
      <c r="BJ200" s="25" t="s">
        <v>83</v>
      </c>
      <c r="BK200" s="216">
        <f t="shared" si="69"/>
        <v>0</v>
      </c>
      <c r="BL200" s="25" t="s">
        <v>309</v>
      </c>
      <c r="BM200" s="25" t="s">
        <v>3837</v>
      </c>
    </row>
    <row r="201" spans="2:65" s="1" customFormat="1" ht="22.5" customHeight="1">
      <c r="B201" s="42"/>
      <c r="C201" s="205" t="s">
        <v>1295</v>
      </c>
      <c r="D201" s="205" t="s">
        <v>213</v>
      </c>
      <c r="E201" s="206" t="s">
        <v>3838</v>
      </c>
      <c r="F201" s="207" t="s">
        <v>3833</v>
      </c>
      <c r="G201" s="208" t="s">
        <v>275</v>
      </c>
      <c r="H201" s="209">
        <v>2</v>
      </c>
      <c r="I201" s="210"/>
      <c r="J201" s="211">
        <f t="shared" si="60"/>
        <v>0</v>
      </c>
      <c r="K201" s="207" t="s">
        <v>21</v>
      </c>
      <c r="L201" s="62"/>
      <c r="M201" s="212" t="s">
        <v>21</v>
      </c>
      <c r="N201" s="213" t="s">
        <v>47</v>
      </c>
      <c r="O201" s="43"/>
      <c r="P201" s="214">
        <f t="shared" si="61"/>
        <v>0</v>
      </c>
      <c r="Q201" s="214">
        <v>0</v>
      </c>
      <c r="R201" s="214">
        <f t="shared" si="62"/>
        <v>0</v>
      </c>
      <c r="S201" s="214">
        <v>0</v>
      </c>
      <c r="T201" s="215">
        <f t="shared" si="63"/>
        <v>0</v>
      </c>
      <c r="AR201" s="25" t="s">
        <v>309</v>
      </c>
      <c r="AT201" s="25" t="s">
        <v>213</v>
      </c>
      <c r="AU201" s="25" t="s">
        <v>85</v>
      </c>
      <c r="AY201" s="25" t="s">
        <v>211</v>
      </c>
      <c r="BE201" s="216">
        <f t="shared" si="64"/>
        <v>0</v>
      </c>
      <c r="BF201" s="216">
        <f t="shared" si="65"/>
        <v>0</v>
      </c>
      <c r="BG201" s="216">
        <f t="shared" si="66"/>
        <v>0</v>
      </c>
      <c r="BH201" s="216">
        <f t="shared" si="67"/>
        <v>0</v>
      </c>
      <c r="BI201" s="216">
        <f t="shared" si="68"/>
        <v>0</v>
      </c>
      <c r="BJ201" s="25" t="s">
        <v>83</v>
      </c>
      <c r="BK201" s="216">
        <f t="shared" si="69"/>
        <v>0</v>
      </c>
      <c r="BL201" s="25" t="s">
        <v>309</v>
      </c>
      <c r="BM201" s="25" t="s">
        <v>3839</v>
      </c>
    </row>
    <row r="202" spans="2:65" s="1" customFormat="1" ht="22.5" customHeight="1">
      <c r="B202" s="42"/>
      <c r="C202" s="205" t="s">
        <v>1300</v>
      </c>
      <c r="D202" s="205" t="s">
        <v>213</v>
      </c>
      <c r="E202" s="206" t="s">
        <v>3840</v>
      </c>
      <c r="F202" s="207" t="s">
        <v>3836</v>
      </c>
      <c r="G202" s="208" t="s">
        <v>275</v>
      </c>
      <c r="H202" s="209">
        <v>2</v>
      </c>
      <c r="I202" s="210"/>
      <c r="J202" s="211">
        <f t="shared" si="60"/>
        <v>0</v>
      </c>
      <c r="K202" s="207" t="s">
        <v>21</v>
      </c>
      <c r="L202" s="62"/>
      <c r="M202" s="212" t="s">
        <v>21</v>
      </c>
      <c r="N202" s="213" t="s">
        <v>47</v>
      </c>
      <c r="O202" s="43"/>
      <c r="P202" s="214">
        <f t="shared" si="61"/>
        <v>0</v>
      </c>
      <c r="Q202" s="214">
        <v>0</v>
      </c>
      <c r="R202" s="214">
        <f t="shared" si="62"/>
        <v>0</v>
      </c>
      <c r="S202" s="214">
        <v>0</v>
      </c>
      <c r="T202" s="215">
        <f t="shared" si="63"/>
        <v>0</v>
      </c>
      <c r="AR202" s="25" t="s">
        <v>309</v>
      </c>
      <c r="AT202" s="25" t="s">
        <v>213</v>
      </c>
      <c r="AU202" s="25" t="s">
        <v>85</v>
      </c>
      <c r="AY202" s="25" t="s">
        <v>211</v>
      </c>
      <c r="BE202" s="216">
        <f t="shared" si="64"/>
        <v>0</v>
      </c>
      <c r="BF202" s="216">
        <f t="shared" si="65"/>
        <v>0</v>
      </c>
      <c r="BG202" s="216">
        <f t="shared" si="66"/>
        <v>0</v>
      </c>
      <c r="BH202" s="216">
        <f t="shared" si="67"/>
        <v>0</v>
      </c>
      <c r="BI202" s="216">
        <f t="shared" si="68"/>
        <v>0</v>
      </c>
      <c r="BJ202" s="25" t="s">
        <v>83</v>
      </c>
      <c r="BK202" s="216">
        <f t="shared" si="69"/>
        <v>0</v>
      </c>
      <c r="BL202" s="25" t="s">
        <v>309</v>
      </c>
      <c r="BM202" s="25" t="s">
        <v>3841</v>
      </c>
    </row>
    <row r="203" spans="2:65" s="1" customFormat="1" ht="22.5" customHeight="1">
      <c r="B203" s="42"/>
      <c r="C203" s="205" t="s">
        <v>1311</v>
      </c>
      <c r="D203" s="205" t="s">
        <v>213</v>
      </c>
      <c r="E203" s="206" t="s">
        <v>3842</v>
      </c>
      <c r="F203" s="207" t="s">
        <v>3843</v>
      </c>
      <c r="G203" s="208" t="s">
        <v>275</v>
      </c>
      <c r="H203" s="209">
        <v>2</v>
      </c>
      <c r="I203" s="210"/>
      <c r="J203" s="211">
        <f t="shared" si="60"/>
        <v>0</v>
      </c>
      <c r="K203" s="207" t="s">
        <v>21</v>
      </c>
      <c r="L203" s="62"/>
      <c r="M203" s="212" t="s">
        <v>21</v>
      </c>
      <c r="N203" s="213" t="s">
        <v>47</v>
      </c>
      <c r="O203" s="43"/>
      <c r="P203" s="214">
        <f t="shared" si="61"/>
        <v>0</v>
      </c>
      <c r="Q203" s="214">
        <v>0</v>
      </c>
      <c r="R203" s="214">
        <f t="shared" si="62"/>
        <v>0</v>
      </c>
      <c r="S203" s="214">
        <v>0</v>
      </c>
      <c r="T203" s="215">
        <f t="shared" si="63"/>
        <v>0</v>
      </c>
      <c r="AR203" s="25" t="s">
        <v>309</v>
      </c>
      <c r="AT203" s="25" t="s">
        <v>213</v>
      </c>
      <c r="AU203" s="25" t="s">
        <v>85</v>
      </c>
      <c r="AY203" s="25" t="s">
        <v>211</v>
      </c>
      <c r="BE203" s="216">
        <f t="shared" si="64"/>
        <v>0</v>
      </c>
      <c r="BF203" s="216">
        <f t="shared" si="65"/>
        <v>0</v>
      </c>
      <c r="BG203" s="216">
        <f t="shared" si="66"/>
        <v>0</v>
      </c>
      <c r="BH203" s="216">
        <f t="shared" si="67"/>
        <v>0</v>
      </c>
      <c r="BI203" s="216">
        <f t="shared" si="68"/>
        <v>0</v>
      </c>
      <c r="BJ203" s="25" t="s">
        <v>83</v>
      </c>
      <c r="BK203" s="216">
        <f t="shared" si="69"/>
        <v>0</v>
      </c>
      <c r="BL203" s="25" t="s">
        <v>309</v>
      </c>
      <c r="BM203" s="25" t="s">
        <v>3844</v>
      </c>
    </row>
    <row r="204" spans="2:65" s="1" customFormat="1" ht="22.5" customHeight="1">
      <c r="B204" s="42"/>
      <c r="C204" s="205" t="s">
        <v>1318</v>
      </c>
      <c r="D204" s="205" t="s">
        <v>213</v>
      </c>
      <c r="E204" s="206" t="s">
        <v>3845</v>
      </c>
      <c r="F204" s="207" t="s">
        <v>3846</v>
      </c>
      <c r="G204" s="208" t="s">
        <v>275</v>
      </c>
      <c r="H204" s="209">
        <v>1</v>
      </c>
      <c r="I204" s="210"/>
      <c r="J204" s="211">
        <f t="shared" si="60"/>
        <v>0</v>
      </c>
      <c r="K204" s="207" t="s">
        <v>21</v>
      </c>
      <c r="L204" s="62"/>
      <c r="M204" s="212" t="s">
        <v>21</v>
      </c>
      <c r="N204" s="213" t="s">
        <v>47</v>
      </c>
      <c r="O204" s="43"/>
      <c r="P204" s="214">
        <f t="shared" si="61"/>
        <v>0</v>
      </c>
      <c r="Q204" s="214">
        <v>0</v>
      </c>
      <c r="R204" s="214">
        <f t="shared" si="62"/>
        <v>0</v>
      </c>
      <c r="S204" s="214">
        <v>0</v>
      </c>
      <c r="T204" s="215">
        <f t="shared" si="63"/>
        <v>0</v>
      </c>
      <c r="AR204" s="25" t="s">
        <v>309</v>
      </c>
      <c r="AT204" s="25" t="s">
        <v>213</v>
      </c>
      <c r="AU204" s="25" t="s">
        <v>85</v>
      </c>
      <c r="AY204" s="25" t="s">
        <v>211</v>
      </c>
      <c r="BE204" s="216">
        <f t="shared" si="64"/>
        <v>0</v>
      </c>
      <c r="BF204" s="216">
        <f t="shared" si="65"/>
        <v>0</v>
      </c>
      <c r="BG204" s="216">
        <f t="shared" si="66"/>
        <v>0</v>
      </c>
      <c r="BH204" s="216">
        <f t="shared" si="67"/>
        <v>0</v>
      </c>
      <c r="BI204" s="216">
        <f t="shared" si="68"/>
        <v>0</v>
      </c>
      <c r="BJ204" s="25" t="s">
        <v>83</v>
      </c>
      <c r="BK204" s="216">
        <f t="shared" si="69"/>
        <v>0</v>
      </c>
      <c r="BL204" s="25" t="s">
        <v>309</v>
      </c>
      <c r="BM204" s="25" t="s">
        <v>3847</v>
      </c>
    </row>
    <row r="205" spans="2:65" s="1" customFormat="1" ht="22.5" customHeight="1">
      <c r="B205" s="42"/>
      <c r="C205" s="205" t="s">
        <v>1328</v>
      </c>
      <c r="D205" s="205" t="s">
        <v>213</v>
      </c>
      <c r="E205" s="206" t="s">
        <v>3848</v>
      </c>
      <c r="F205" s="207" t="s">
        <v>3849</v>
      </c>
      <c r="G205" s="208" t="s">
        <v>275</v>
      </c>
      <c r="H205" s="209">
        <v>1</v>
      </c>
      <c r="I205" s="210"/>
      <c r="J205" s="211">
        <f t="shared" si="60"/>
        <v>0</v>
      </c>
      <c r="K205" s="207" t="s">
        <v>21</v>
      </c>
      <c r="L205" s="62"/>
      <c r="M205" s="212" t="s">
        <v>21</v>
      </c>
      <c r="N205" s="213" t="s">
        <v>47</v>
      </c>
      <c r="O205" s="43"/>
      <c r="P205" s="214">
        <f t="shared" si="61"/>
        <v>0</v>
      </c>
      <c r="Q205" s="214">
        <v>0</v>
      </c>
      <c r="R205" s="214">
        <f t="shared" si="62"/>
        <v>0</v>
      </c>
      <c r="S205" s="214">
        <v>0</v>
      </c>
      <c r="T205" s="215">
        <f t="shared" si="63"/>
        <v>0</v>
      </c>
      <c r="AR205" s="25" t="s">
        <v>309</v>
      </c>
      <c r="AT205" s="25" t="s">
        <v>213</v>
      </c>
      <c r="AU205" s="25" t="s">
        <v>85</v>
      </c>
      <c r="AY205" s="25" t="s">
        <v>211</v>
      </c>
      <c r="BE205" s="216">
        <f t="shared" si="64"/>
        <v>0</v>
      </c>
      <c r="BF205" s="216">
        <f t="shared" si="65"/>
        <v>0</v>
      </c>
      <c r="BG205" s="216">
        <f t="shared" si="66"/>
        <v>0</v>
      </c>
      <c r="BH205" s="216">
        <f t="shared" si="67"/>
        <v>0</v>
      </c>
      <c r="BI205" s="216">
        <f t="shared" si="68"/>
        <v>0</v>
      </c>
      <c r="BJ205" s="25" t="s">
        <v>83</v>
      </c>
      <c r="BK205" s="216">
        <f t="shared" si="69"/>
        <v>0</v>
      </c>
      <c r="BL205" s="25" t="s">
        <v>309</v>
      </c>
      <c r="BM205" s="25" t="s">
        <v>3850</v>
      </c>
    </row>
    <row r="206" spans="2:65" s="1" customFormat="1" ht="22.5" customHeight="1">
      <c r="B206" s="42"/>
      <c r="C206" s="205" t="s">
        <v>1333</v>
      </c>
      <c r="D206" s="205" t="s">
        <v>213</v>
      </c>
      <c r="E206" s="206" t="s">
        <v>3851</v>
      </c>
      <c r="F206" s="207" t="s">
        <v>3833</v>
      </c>
      <c r="G206" s="208" t="s">
        <v>275</v>
      </c>
      <c r="H206" s="209">
        <v>4</v>
      </c>
      <c r="I206" s="210"/>
      <c r="J206" s="211">
        <f t="shared" si="60"/>
        <v>0</v>
      </c>
      <c r="K206" s="207" t="s">
        <v>21</v>
      </c>
      <c r="L206" s="62"/>
      <c r="M206" s="212" t="s">
        <v>21</v>
      </c>
      <c r="N206" s="213" t="s">
        <v>47</v>
      </c>
      <c r="O206" s="43"/>
      <c r="P206" s="214">
        <f t="shared" si="61"/>
        <v>0</v>
      </c>
      <c r="Q206" s="214">
        <v>0</v>
      </c>
      <c r="R206" s="214">
        <f t="shared" si="62"/>
        <v>0</v>
      </c>
      <c r="S206" s="214">
        <v>0</v>
      </c>
      <c r="T206" s="215">
        <f t="shared" si="63"/>
        <v>0</v>
      </c>
      <c r="AR206" s="25" t="s">
        <v>309</v>
      </c>
      <c r="AT206" s="25" t="s">
        <v>213</v>
      </c>
      <c r="AU206" s="25" t="s">
        <v>85</v>
      </c>
      <c r="AY206" s="25" t="s">
        <v>211</v>
      </c>
      <c r="BE206" s="216">
        <f t="shared" si="64"/>
        <v>0</v>
      </c>
      <c r="BF206" s="216">
        <f t="shared" si="65"/>
        <v>0</v>
      </c>
      <c r="BG206" s="216">
        <f t="shared" si="66"/>
        <v>0</v>
      </c>
      <c r="BH206" s="216">
        <f t="shared" si="67"/>
        <v>0</v>
      </c>
      <c r="BI206" s="216">
        <f t="shared" si="68"/>
        <v>0</v>
      </c>
      <c r="BJ206" s="25" t="s">
        <v>83</v>
      </c>
      <c r="BK206" s="216">
        <f t="shared" si="69"/>
        <v>0</v>
      </c>
      <c r="BL206" s="25" t="s">
        <v>309</v>
      </c>
      <c r="BM206" s="25" t="s">
        <v>3852</v>
      </c>
    </row>
    <row r="207" spans="2:65" s="1" customFormat="1" ht="22.5" customHeight="1">
      <c r="B207" s="42"/>
      <c r="C207" s="205" t="s">
        <v>1338</v>
      </c>
      <c r="D207" s="205" t="s">
        <v>213</v>
      </c>
      <c r="E207" s="206" t="s">
        <v>3853</v>
      </c>
      <c r="F207" s="207" t="s">
        <v>3854</v>
      </c>
      <c r="G207" s="208" t="s">
        <v>275</v>
      </c>
      <c r="H207" s="209">
        <v>1</v>
      </c>
      <c r="I207" s="210"/>
      <c r="J207" s="211">
        <f t="shared" si="60"/>
        <v>0</v>
      </c>
      <c r="K207" s="207" t="s">
        <v>21</v>
      </c>
      <c r="L207" s="62"/>
      <c r="M207" s="212" t="s">
        <v>21</v>
      </c>
      <c r="N207" s="213" t="s">
        <v>47</v>
      </c>
      <c r="O207" s="43"/>
      <c r="P207" s="214">
        <f t="shared" si="61"/>
        <v>0</v>
      </c>
      <c r="Q207" s="214">
        <v>0</v>
      </c>
      <c r="R207" s="214">
        <f t="shared" si="62"/>
        <v>0</v>
      </c>
      <c r="S207" s="214">
        <v>0</v>
      </c>
      <c r="T207" s="215">
        <f t="shared" si="63"/>
        <v>0</v>
      </c>
      <c r="AR207" s="25" t="s">
        <v>309</v>
      </c>
      <c r="AT207" s="25" t="s">
        <v>213</v>
      </c>
      <c r="AU207" s="25" t="s">
        <v>85</v>
      </c>
      <c r="AY207" s="25" t="s">
        <v>211</v>
      </c>
      <c r="BE207" s="216">
        <f t="shared" si="64"/>
        <v>0</v>
      </c>
      <c r="BF207" s="216">
        <f t="shared" si="65"/>
        <v>0</v>
      </c>
      <c r="BG207" s="216">
        <f t="shared" si="66"/>
        <v>0</v>
      </c>
      <c r="BH207" s="216">
        <f t="shared" si="67"/>
        <v>0</v>
      </c>
      <c r="BI207" s="216">
        <f t="shared" si="68"/>
        <v>0</v>
      </c>
      <c r="BJ207" s="25" t="s">
        <v>83</v>
      </c>
      <c r="BK207" s="216">
        <f t="shared" si="69"/>
        <v>0</v>
      </c>
      <c r="BL207" s="25" t="s">
        <v>309</v>
      </c>
      <c r="BM207" s="25" t="s">
        <v>3855</v>
      </c>
    </row>
    <row r="208" spans="2:65" s="1" customFormat="1" ht="22.5" customHeight="1">
      <c r="B208" s="42"/>
      <c r="C208" s="205" t="s">
        <v>1342</v>
      </c>
      <c r="D208" s="205" t="s">
        <v>213</v>
      </c>
      <c r="E208" s="206" t="s">
        <v>3856</v>
      </c>
      <c r="F208" s="207" t="s">
        <v>1759</v>
      </c>
      <c r="G208" s="208" t="s">
        <v>611</v>
      </c>
      <c r="H208" s="209">
        <v>110</v>
      </c>
      <c r="I208" s="210"/>
      <c r="J208" s="211">
        <f t="shared" si="60"/>
        <v>0</v>
      </c>
      <c r="K208" s="207" t="s">
        <v>21</v>
      </c>
      <c r="L208" s="62"/>
      <c r="M208" s="212" t="s">
        <v>21</v>
      </c>
      <c r="N208" s="213" t="s">
        <v>47</v>
      </c>
      <c r="O208" s="43"/>
      <c r="P208" s="214">
        <f t="shared" si="61"/>
        <v>0</v>
      </c>
      <c r="Q208" s="214">
        <v>0</v>
      </c>
      <c r="R208" s="214">
        <f t="shared" si="62"/>
        <v>0</v>
      </c>
      <c r="S208" s="214">
        <v>0</v>
      </c>
      <c r="T208" s="215">
        <f t="shared" si="63"/>
        <v>0</v>
      </c>
      <c r="AR208" s="25" t="s">
        <v>309</v>
      </c>
      <c r="AT208" s="25" t="s">
        <v>213</v>
      </c>
      <c r="AU208" s="25" t="s">
        <v>85</v>
      </c>
      <c r="AY208" s="25" t="s">
        <v>211</v>
      </c>
      <c r="BE208" s="216">
        <f t="shared" si="64"/>
        <v>0</v>
      </c>
      <c r="BF208" s="216">
        <f t="shared" si="65"/>
        <v>0</v>
      </c>
      <c r="BG208" s="216">
        <f t="shared" si="66"/>
        <v>0</v>
      </c>
      <c r="BH208" s="216">
        <f t="shared" si="67"/>
        <v>0</v>
      </c>
      <c r="BI208" s="216">
        <f t="shared" si="68"/>
        <v>0</v>
      </c>
      <c r="BJ208" s="25" t="s">
        <v>83</v>
      </c>
      <c r="BK208" s="216">
        <f t="shared" si="69"/>
        <v>0</v>
      </c>
      <c r="BL208" s="25" t="s">
        <v>309</v>
      </c>
      <c r="BM208" s="25" t="s">
        <v>3857</v>
      </c>
    </row>
    <row r="209" spans="2:65" s="1" customFormat="1" ht="22.5" customHeight="1">
      <c r="B209" s="42"/>
      <c r="C209" s="205" t="s">
        <v>1346</v>
      </c>
      <c r="D209" s="205" t="s">
        <v>213</v>
      </c>
      <c r="E209" s="206" t="s">
        <v>3858</v>
      </c>
      <c r="F209" s="207" t="s">
        <v>3794</v>
      </c>
      <c r="G209" s="208" t="s">
        <v>611</v>
      </c>
      <c r="H209" s="209">
        <v>120</v>
      </c>
      <c r="I209" s="210"/>
      <c r="J209" s="211">
        <f t="shared" si="60"/>
        <v>0</v>
      </c>
      <c r="K209" s="207" t="s">
        <v>21</v>
      </c>
      <c r="L209" s="62"/>
      <c r="M209" s="212" t="s">
        <v>21</v>
      </c>
      <c r="N209" s="213" t="s">
        <v>47</v>
      </c>
      <c r="O209" s="43"/>
      <c r="P209" s="214">
        <f t="shared" si="61"/>
        <v>0</v>
      </c>
      <c r="Q209" s="214">
        <v>0</v>
      </c>
      <c r="R209" s="214">
        <f t="shared" si="62"/>
        <v>0</v>
      </c>
      <c r="S209" s="214">
        <v>0</v>
      </c>
      <c r="T209" s="215">
        <f t="shared" si="63"/>
        <v>0</v>
      </c>
      <c r="AR209" s="25" t="s">
        <v>309</v>
      </c>
      <c r="AT209" s="25" t="s">
        <v>213</v>
      </c>
      <c r="AU209" s="25" t="s">
        <v>85</v>
      </c>
      <c r="AY209" s="25" t="s">
        <v>211</v>
      </c>
      <c r="BE209" s="216">
        <f t="shared" si="64"/>
        <v>0</v>
      </c>
      <c r="BF209" s="216">
        <f t="shared" si="65"/>
        <v>0</v>
      </c>
      <c r="BG209" s="216">
        <f t="shared" si="66"/>
        <v>0</v>
      </c>
      <c r="BH209" s="216">
        <f t="shared" si="67"/>
        <v>0</v>
      </c>
      <c r="BI209" s="216">
        <f t="shared" si="68"/>
        <v>0</v>
      </c>
      <c r="BJ209" s="25" t="s">
        <v>83</v>
      </c>
      <c r="BK209" s="216">
        <f t="shared" si="69"/>
        <v>0</v>
      </c>
      <c r="BL209" s="25" t="s">
        <v>309</v>
      </c>
      <c r="BM209" s="25" t="s">
        <v>3859</v>
      </c>
    </row>
    <row r="210" spans="2:65" s="11" customFormat="1" ht="29.85" customHeight="1">
      <c r="B210" s="188"/>
      <c r="C210" s="189"/>
      <c r="D210" s="202" t="s">
        <v>75</v>
      </c>
      <c r="E210" s="203" t="s">
        <v>3860</v>
      </c>
      <c r="F210" s="203" t="s">
        <v>3861</v>
      </c>
      <c r="G210" s="189"/>
      <c r="H210" s="189"/>
      <c r="I210" s="192"/>
      <c r="J210" s="204">
        <f>BK210</f>
        <v>0</v>
      </c>
      <c r="K210" s="189"/>
      <c r="L210" s="194"/>
      <c r="M210" s="195"/>
      <c r="N210" s="196"/>
      <c r="O210" s="196"/>
      <c r="P210" s="197">
        <f>SUM(P211:P224)</f>
        <v>0</v>
      </c>
      <c r="Q210" s="196"/>
      <c r="R210" s="197">
        <f>SUM(R211:R224)</f>
        <v>0</v>
      </c>
      <c r="S210" s="196"/>
      <c r="T210" s="198">
        <f>SUM(T211:T224)</f>
        <v>0</v>
      </c>
      <c r="AR210" s="199" t="s">
        <v>85</v>
      </c>
      <c r="AT210" s="200" t="s">
        <v>75</v>
      </c>
      <c r="AU210" s="200" t="s">
        <v>83</v>
      </c>
      <c r="AY210" s="199" t="s">
        <v>211</v>
      </c>
      <c r="BK210" s="201">
        <f>SUM(BK211:BK224)</f>
        <v>0</v>
      </c>
    </row>
    <row r="211" spans="2:65" s="1" customFormat="1" ht="22.5" customHeight="1">
      <c r="B211" s="42"/>
      <c r="C211" s="205" t="s">
        <v>1352</v>
      </c>
      <c r="D211" s="205" t="s">
        <v>213</v>
      </c>
      <c r="E211" s="206" t="s">
        <v>3862</v>
      </c>
      <c r="F211" s="207" t="s">
        <v>3863</v>
      </c>
      <c r="G211" s="208" t="s">
        <v>275</v>
      </c>
      <c r="H211" s="209">
        <v>1</v>
      </c>
      <c r="I211" s="210"/>
      <c r="J211" s="211">
        <f t="shared" ref="J211:J224" si="70">ROUND(I211*H211,2)</f>
        <v>0</v>
      </c>
      <c r="K211" s="207" t="s">
        <v>21</v>
      </c>
      <c r="L211" s="62"/>
      <c r="M211" s="212" t="s">
        <v>21</v>
      </c>
      <c r="N211" s="213" t="s">
        <v>47</v>
      </c>
      <c r="O211" s="43"/>
      <c r="P211" s="214">
        <f t="shared" ref="P211:P224" si="71">O211*H211</f>
        <v>0</v>
      </c>
      <c r="Q211" s="214">
        <v>0</v>
      </c>
      <c r="R211" s="214">
        <f t="shared" ref="R211:R224" si="72">Q211*H211</f>
        <v>0</v>
      </c>
      <c r="S211" s="214">
        <v>0</v>
      </c>
      <c r="T211" s="215">
        <f t="shared" ref="T211:T224" si="73">S211*H211</f>
        <v>0</v>
      </c>
      <c r="AR211" s="25" t="s">
        <v>309</v>
      </c>
      <c r="AT211" s="25" t="s">
        <v>213</v>
      </c>
      <c r="AU211" s="25" t="s">
        <v>85</v>
      </c>
      <c r="AY211" s="25" t="s">
        <v>211</v>
      </c>
      <c r="BE211" s="216">
        <f t="shared" ref="BE211:BE224" si="74">IF(N211="základní",J211,0)</f>
        <v>0</v>
      </c>
      <c r="BF211" s="216">
        <f t="shared" ref="BF211:BF224" si="75">IF(N211="snížená",J211,0)</f>
        <v>0</v>
      </c>
      <c r="BG211" s="216">
        <f t="shared" ref="BG211:BG224" si="76">IF(N211="zákl. přenesená",J211,0)</f>
        <v>0</v>
      </c>
      <c r="BH211" s="216">
        <f t="shared" ref="BH211:BH224" si="77">IF(N211="sníž. přenesená",J211,0)</f>
        <v>0</v>
      </c>
      <c r="BI211" s="216">
        <f t="shared" ref="BI211:BI224" si="78">IF(N211="nulová",J211,0)</f>
        <v>0</v>
      </c>
      <c r="BJ211" s="25" t="s">
        <v>83</v>
      </c>
      <c r="BK211" s="216">
        <f t="shared" ref="BK211:BK224" si="79">ROUND(I211*H211,2)</f>
        <v>0</v>
      </c>
      <c r="BL211" s="25" t="s">
        <v>309</v>
      </c>
      <c r="BM211" s="25" t="s">
        <v>3864</v>
      </c>
    </row>
    <row r="212" spans="2:65" s="1" customFormat="1" ht="22.5" customHeight="1">
      <c r="B212" s="42"/>
      <c r="C212" s="205" t="s">
        <v>1359</v>
      </c>
      <c r="D212" s="205" t="s">
        <v>213</v>
      </c>
      <c r="E212" s="206" t="s">
        <v>3865</v>
      </c>
      <c r="F212" s="207" t="s">
        <v>3866</v>
      </c>
      <c r="G212" s="208" t="s">
        <v>275</v>
      </c>
      <c r="H212" s="209">
        <v>1</v>
      </c>
      <c r="I212" s="210"/>
      <c r="J212" s="211">
        <f t="shared" si="70"/>
        <v>0</v>
      </c>
      <c r="K212" s="207" t="s">
        <v>21</v>
      </c>
      <c r="L212" s="62"/>
      <c r="M212" s="212" t="s">
        <v>21</v>
      </c>
      <c r="N212" s="213" t="s">
        <v>47</v>
      </c>
      <c r="O212" s="43"/>
      <c r="P212" s="214">
        <f t="shared" si="71"/>
        <v>0</v>
      </c>
      <c r="Q212" s="214">
        <v>0</v>
      </c>
      <c r="R212" s="214">
        <f t="shared" si="72"/>
        <v>0</v>
      </c>
      <c r="S212" s="214">
        <v>0</v>
      </c>
      <c r="T212" s="215">
        <f t="shared" si="73"/>
        <v>0</v>
      </c>
      <c r="AR212" s="25" t="s">
        <v>309</v>
      </c>
      <c r="AT212" s="25" t="s">
        <v>213</v>
      </c>
      <c r="AU212" s="25" t="s">
        <v>85</v>
      </c>
      <c r="AY212" s="25" t="s">
        <v>211</v>
      </c>
      <c r="BE212" s="216">
        <f t="shared" si="74"/>
        <v>0</v>
      </c>
      <c r="BF212" s="216">
        <f t="shared" si="75"/>
        <v>0</v>
      </c>
      <c r="BG212" s="216">
        <f t="shared" si="76"/>
        <v>0</v>
      </c>
      <c r="BH212" s="216">
        <f t="shared" si="77"/>
        <v>0</v>
      </c>
      <c r="BI212" s="216">
        <f t="shared" si="78"/>
        <v>0</v>
      </c>
      <c r="BJ212" s="25" t="s">
        <v>83</v>
      </c>
      <c r="BK212" s="216">
        <f t="shared" si="79"/>
        <v>0</v>
      </c>
      <c r="BL212" s="25" t="s">
        <v>309</v>
      </c>
      <c r="BM212" s="25" t="s">
        <v>3867</v>
      </c>
    </row>
    <row r="213" spans="2:65" s="1" customFormat="1" ht="22.5" customHeight="1">
      <c r="B213" s="42"/>
      <c r="C213" s="205" t="s">
        <v>1363</v>
      </c>
      <c r="D213" s="205" t="s">
        <v>213</v>
      </c>
      <c r="E213" s="206" t="s">
        <v>3868</v>
      </c>
      <c r="F213" s="207" t="s">
        <v>3869</v>
      </c>
      <c r="G213" s="208" t="s">
        <v>275</v>
      </c>
      <c r="H213" s="209">
        <v>1</v>
      </c>
      <c r="I213" s="210"/>
      <c r="J213" s="211">
        <f t="shared" si="70"/>
        <v>0</v>
      </c>
      <c r="K213" s="207" t="s">
        <v>21</v>
      </c>
      <c r="L213" s="62"/>
      <c r="M213" s="212" t="s">
        <v>21</v>
      </c>
      <c r="N213" s="213" t="s">
        <v>47</v>
      </c>
      <c r="O213" s="43"/>
      <c r="P213" s="214">
        <f t="shared" si="71"/>
        <v>0</v>
      </c>
      <c r="Q213" s="214">
        <v>0</v>
      </c>
      <c r="R213" s="214">
        <f t="shared" si="72"/>
        <v>0</v>
      </c>
      <c r="S213" s="214">
        <v>0</v>
      </c>
      <c r="T213" s="215">
        <f t="shared" si="73"/>
        <v>0</v>
      </c>
      <c r="AR213" s="25" t="s">
        <v>309</v>
      </c>
      <c r="AT213" s="25" t="s">
        <v>213</v>
      </c>
      <c r="AU213" s="25" t="s">
        <v>85</v>
      </c>
      <c r="AY213" s="25" t="s">
        <v>211</v>
      </c>
      <c r="BE213" s="216">
        <f t="shared" si="74"/>
        <v>0</v>
      </c>
      <c r="BF213" s="216">
        <f t="shared" si="75"/>
        <v>0</v>
      </c>
      <c r="BG213" s="216">
        <f t="shared" si="76"/>
        <v>0</v>
      </c>
      <c r="BH213" s="216">
        <f t="shared" si="77"/>
        <v>0</v>
      </c>
      <c r="BI213" s="216">
        <f t="shared" si="78"/>
        <v>0</v>
      </c>
      <c r="BJ213" s="25" t="s">
        <v>83</v>
      </c>
      <c r="BK213" s="216">
        <f t="shared" si="79"/>
        <v>0</v>
      </c>
      <c r="BL213" s="25" t="s">
        <v>309</v>
      </c>
      <c r="BM213" s="25" t="s">
        <v>3870</v>
      </c>
    </row>
    <row r="214" spans="2:65" s="1" customFormat="1" ht="22.5" customHeight="1">
      <c r="B214" s="42"/>
      <c r="C214" s="205" t="s">
        <v>1367</v>
      </c>
      <c r="D214" s="205" t="s">
        <v>213</v>
      </c>
      <c r="E214" s="206" t="s">
        <v>3871</v>
      </c>
      <c r="F214" s="207" t="s">
        <v>3872</v>
      </c>
      <c r="G214" s="208" t="s">
        <v>275</v>
      </c>
      <c r="H214" s="209">
        <v>2</v>
      </c>
      <c r="I214" s="210"/>
      <c r="J214" s="211">
        <f t="shared" si="70"/>
        <v>0</v>
      </c>
      <c r="K214" s="207" t="s">
        <v>21</v>
      </c>
      <c r="L214" s="62"/>
      <c r="M214" s="212" t="s">
        <v>21</v>
      </c>
      <c r="N214" s="213" t="s">
        <v>47</v>
      </c>
      <c r="O214" s="43"/>
      <c r="P214" s="214">
        <f t="shared" si="71"/>
        <v>0</v>
      </c>
      <c r="Q214" s="214">
        <v>0</v>
      </c>
      <c r="R214" s="214">
        <f t="shared" si="72"/>
        <v>0</v>
      </c>
      <c r="S214" s="214">
        <v>0</v>
      </c>
      <c r="T214" s="215">
        <f t="shared" si="73"/>
        <v>0</v>
      </c>
      <c r="AR214" s="25" t="s">
        <v>309</v>
      </c>
      <c r="AT214" s="25" t="s">
        <v>213</v>
      </c>
      <c r="AU214" s="25" t="s">
        <v>85</v>
      </c>
      <c r="AY214" s="25" t="s">
        <v>211</v>
      </c>
      <c r="BE214" s="216">
        <f t="shared" si="74"/>
        <v>0</v>
      </c>
      <c r="BF214" s="216">
        <f t="shared" si="75"/>
        <v>0</v>
      </c>
      <c r="BG214" s="216">
        <f t="shared" si="76"/>
        <v>0</v>
      </c>
      <c r="BH214" s="216">
        <f t="shared" si="77"/>
        <v>0</v>
      </c>
      <c r="BI214" s="216">
        <f t="shared" si="78"/>
        <v>0</v>
      </c>
      <c r="BJ214" s="25" t="s">
        <v>83</v>
      </c>
      <c r="BK214" s="216">
        <f t="shared" si="79"/>
        <v>0</v>
      </c>
      <c r="BL214" s="25" t="s">
        <v>309</v>
      </c>
      <c r="BM214" s="25" t="s">
        <v>3873</v>
      </c>
    </row>
    <row r="215" spans="2:65" s="1" customFormat="1" ht="22.5" customHeight="1">
      <c r="B215" s="42"/>
      <c r="C215" s="205" t="s">
        <v>1372</v>
      </c>
      <c r="D215" s="205" t="s">
        <v>213</v>
      </c>
      <c r="E215" s="206" t="s">
        <v>3874</v>
      </c>
      <c r="F215" s="207" t="s">
        <v>3738</v>
      </c>
      <c r="G215" s="208" t="s">
        <v>275</v>
      </c>
      <c r="H215" s="209">
        <v>1</v>
      </c>
      <c r="I215" s="210"/>
      <c r="J215" s="211">
        <f t="shared" si="70"/>
        <v>0</v>
      </c>
      <c r="K215" s="207" t="s">
        <v>21</v>
      </c>
      <c r="L215" s="62"/>
      <c r="M215" s="212" t="s">
        <v>21</v>
      </c>
      <c r="N215" s="213" t="s">
        <v>47</v>
      </c>
      <c r="O215" s="43"/>
      <c r="P215" s="214">
        <f t="shared" si="71"/>
        <v>0</v>
      </c>
      <c r="Q215" s="214">
        <v>0</v>
      </c>
      <c r="R215" s="214">
        <f t="shared" si="72"/>
        <v>0</v>
      </c>
      <c r="S215" s="214">
        <v>0</v>
      </c>
      <c r="T215" s="215">
        <f t="shared" si="73"/>
        <v>0</v>
      </c>
      <c r="AR215" s="25" t="s">
        <v>309</v>
      </c>
      <c r="AT215" s="25" t="s">
        <v>213</v>
      </c>
      <c r="AU215" s="25" t="s">
        <v>85</v>
      </c>
      <c r="AY215" s="25" t="s">
        <v>211</v>
      </c>
      <c r="BE215" s="216">
        <f t="shared" si="74"/>
        <v>0</v>
      </c>
      <c r="BF215" s="216">
        <f t="shared" si="75"/>
        <v>0</v>
      </c>
      <c r="BG215" s="216">
        <f t="shared" si="76"/>
        <v>0</v>
      </c>
      <c r="BH215" s="216">
        <f t="shared" si="77"/>
        <v>0</v>
      </c>
      <c r="BI215" s="216">
        <f t="shared" si="78"/>
        <v>0</v>
      </c>
      <c r="BJ215" s="25" t="s">
        <v>83</v>
      </c>
      <c r="BK215" s="216">
        <f t="shared" si="79"/>
        <v>0</v>
      </c>
      <c r="BL215" s="25" t="s">
        <v>309</v>
      </c>
      <c r="BM215" s="25" t="s">
        <v>3875</v>
      </c>
    </row>
    <row r="216" spans="2:65" s="1" customFormat="1" ht="22.5" customHeight="1">
      <c r="B216" s="42"/>
      <c r="C216" s="205" t="s">
        <v>1377</v>
      </c>
      <c r="D216" s="205" t="s">
        <v>213</v>
      </c>
      <c r="E216" s="206" t="s">
        <v>3876</v>
      </c>
      <c r="F216" s="207" t="s">
        <v>3877</v>
      </c>
      <c r="G216" s="208" t="s">
        <v>275</v>
      </c>
      <c r="H216" s="209">
        <v>20</v>
      </c>
      <c r="I216" s="210"/>
      <c r="J216" s="211">
        <f t="shared" si="70"/>
        <v>0</v>
      </c>
      <c r="K216" s="207" t="s">
        <v>21</v>
      </c>
      <c r="L216" s="62"/>
      <c r="M216" s="212" t="s">
        <v>21</v>
      </c>
      <c r="N216" s="213" t="s">
        <v>47</v>
      </c>
      <c r="O216" s="43"/>
      <c r="P216" s="214">
        <f t="shared" si="71"/>
        <v>0</v>
      </c>
      <c r="Q216" s="214">
        <v>0</v>
      </c>
      <c r="R216" s="214">
        <f t="shared" si="72"/>
        <v>0</v>
      </c>
      <c r="S216" s="214">
        <v>0</v>
      </c>
      <c r="T216" s="215">
        <f t="shared" si="73"/>
        <v>0</v>
      </c>
      <c r="AR216" s="25" t="s">
        <v>309</v>
      </c>
      <c r="AT216" s="25" t="s">
        <v>213</v>
      </c>
      <c r="AU216" s="25" t="s">
        <v>85</v>
      </c>
      <c r="AY216" s="25" t="s">
        <v>211</v>
      </c>
      <c r="BE216" s="216">
        <f t="shared" si="74"/>
        <v>0</v>
      </c>
      <c r="BF216" s="216">
        <f t="shared" si="75"/>
        <v>0</v>
      </c>
      <c r="BG216" s="216">
        <f t="shared" si="76"/>
        <v>0</v>
      </c>
      <c r="BH216" s="216">
        <f t="shared" si="77"/>
        <v>0</v>
      </c>
      <c r="BI216" s="216">
        <f t="shared" si="78"/>
        <v>0</v>
      </c>
      <c r="BJ216" s="25" t="s">
        <v>83</v>
      </c>
      <c r="BK216" s="216">
        <f t="shared" si="79"/>
        <v>0</v>
      </c>
      <c r="BL216" s="25" t="s">
        <v>309</v>
      </c>
      <c r="BM216" s="25" t="s">
        <v>3878</v>
      </c>
    </row>
    <row r="217" spans="2:65" s="1" customFormat="1" ht="22.5" customHeight="1">
      <c r="B217" s="42"/>
      <c r="C217" s="205" t="s">
        <v>1382</v>
      </c>
      <c r="D217" s="205" t="s">
        <v>213</v>
      </c>
      <c r="E217" s="206" t="s">
        <v>3879</v>
      </c>
      <c r="F217" s="207" t="s">
        <v>3880</v>
      </c>
      <c r="G217" s="208" t="s">
        <v>275</v>
      </c>
      <c r="H217" s="209">
        <v>1</v>
      </c>
      <c r="I217" s="210"/>
      <c r="J217" s="211">
        <f t="shared" si="70"/>
        <v>0</v>
      </c>
      <c r="K217" s="207" t="s">
        <v>21</v>
      </c>
      <c r="L217" s="62"/>
      <c r="M217" s="212" t="s">
        <v>21</v>
      </c>
      <c r="N217" s="213" t="s">
        <v>47</v>
      </c>
      <c r="O217" s="43"/>
      <c r="P217" s="214">
        <f t="shared" si="71"/>
        <v>0</v>
      </c>
      <c r="Q217" s="214">
        <v>0</v>
      </c>
      <c r="R217" s="214">
        <f t="shared" si="72"/>
        <v>0</v>
      </c>
      <c r="S217" s="214">
        <v>0</v>
      </c>
      <c r="T217" s="215">
        <f t="shared" si="73"/>
        <v>0</v>
      </c>
      <c r="AR217" s="25" t="s">
        <v>309</v>
      </c>
      <c r="AT217" s="25" t="s">
        <v>213</v>
      </c>
      <c r="AU217" s="25" t="s">
        <v>85</v>
      </c>
      <c r="AY217" s="25" t="s">
        <v>211</v>
      </c>
      <c r="BE217" s="216">
        <f t="shared" si="74"/>
        <v>0</v>
      </c>
      <c r="BF217" s="216">
        <f t="shared" si="75"/>
        <v>0</v>
      </c>
      <c r="BG217" s="216">
        <f t="shared" si="76"/>
        <v>0</v>
      </c>
      <c r="BH217" s="216">
        <f t="shared" si="77"/>
        <v>0</v>
      </c>
      <c r="BI217" s="216">
        <f t="shared" si="78"/>
        <v>0</v>
      </c>
      <c r="BJ217" s="25" t="s">
        <v>83</v>
      </c>
      <c r="BK217" s="216">
        <f t="shared" si="79"/>
        <v>0</v>
      </c>
      <c r="BL217" s="25" t="s">
        <v>309</v>
      </c>
      <c r="BM217" s="25" t="s">
        <v>3881</v>
      </c>
    </row>
    <row r="218" spans="2:65" s="1" customFormat="1" ht="22.5" customHeight="1">
      <c r="B218" s="42"/>
      <c r="C218" s="205" t="s">
        <v>1386</v>
      </c>
      <c r="D218" s="205" t="s">
        <v>213</v>
      </c>
      <c r="E218" s="206" t="s">
        <v>3882</v>
      </c>
      <c r="F218" s="207" t="s">
        <v>3883</v>
      </c>
      <c r="G218" s="208" t="s">
        <v>275</v>
      </c>
      <c r="H218" s="209">
        <v>7</v>
      </c>
      <c r="I218" s="210"/>
      <c r="J218" s="211">
        <f t="shared" si="70"/>
        <v>0</v>
      </c>
      <c r="K218" s="207" t="s">
        <v>21</v>
      </c>
      <c r="L218" s="62"/>
      <c r="M218" s="212" t="s">
        <v>21</v>
      </c>
      <c r="N218" s="213" t="s">
        <v>47</v>
      </c>
      <c r="O218" s="43"/>
      <c r="P218" s="214">
        <f t="shared" si="71"/>
        <v>0</v>
      </c>
      <c r="Q218" s="214">
        <v>0</v>
      </c>
      <c r="R218" s="214">
        <f t="shared" si="72"/>
        <v>0</v>
      </c>
      <c r="S218" s="214">
        <v>0</v>
      </c>
      <c r="T218" s="215">
        <f t="shared" si="73"/>
        <v>0</v>
      </c>
      <c r="AR218" s="25" t="s">
        <v>309</v>
      </c>
      <c r="AT218" s="25" t="s">
        <v>213</v>
      </c>
      <c r="AU218" s="25" t="s">
        <v>85</v>
      </c>
      <c r="AY218" s="25" t="s">
        <v>211</v>
      </c>
      <c r="BE218" s="216">
        <f t="shared" si="74"/>
        <v>0</v>
      </c>
      <c r="BF218" s="216">
        <f t="shared" si="75"/>
        <v>0</v>
      </c>
      <c r="BG218" s="216">
        <f t="shared" si="76"/>
        <v>0</v>
      </c>
      <c r="BH218" s="216">
        <f t="shared" si="77"/>
        <v>0</v>
      </c>
      <c r="BI218" s="216">
        <f t="shared" si="78"/>
        <v>0</v>
      </c>
      <c r="BJ218" s="25" t="s">
        <v>83</v>
      </c>
      <c r="BK218" s="216">
        <f t="shared" si="79"/>
        <v>0</v>
      </c>
      <c r="BL218" s="25" t="s">
        <v>309</v>
      </c>
      <c r="BM218" s="25" t="s">
        <v>3884</v>
      </c>
    </row>
    <row r="219" spans="2:65" s="1" customFormat="1" ht="22.5" customHeight="1">
      <c r="B219" s="42"/>
      <c r="C219" s="205" t="s">
        <v>1390</v>
      </c>
      <c r="D219" s="205" t="s">
        <v>213</v>
      </c>
      <c r="E219" s="206" t="s">
        <v>3885</v>
      </c>
      <c r="F219" s="207" t="s">
        <v>3869</v>
      </c>
      <c r="G219" s="208" t="s">
        <v>275</v>
      </c>
      <c r="H219" s="209">
        <v>1</v>
      </c>
      <c r="I219" s="210"/>
      <c r="J219" s="211">
        <f t="shared" si="70"/>
        <v>0</v>
      </c>
      <c r="K219" s="207" t="s">
        <v>21</v>
      </c>
      <c r="L219" s="62"/>
      <c r="M219" s="212" t="s">
        <v>21</v>
      </c>
      <c r="N219" s="213" t="s">
        <v>47</v>
      </c>
      <c r="O219" s="43"/>
      <c r="P219" s="214">
        <f t="shared" si="71"/>
        <v>0</v>
      </c>
      <c r="Q219" s="214">
        <v>0</v>
      </c>
      <c r="R219" s="214">
        <f t="shared" si="72"/>
        <v>0</v>
      </c>
      <c r="S219" s="214">
        <v>0</v>
      </c>
      <c r="T219" s="215">
        <f t="shared" si="73"/>
        <v>0</v>
      </c>
      <c r="AR219" s="25" t="s">
        <v>309</v>
      </c>
      <c r="AT219" s="25" t="s">
        <v>213</v>
      </c>
      <c r="AU219" s="25" t="s">
        <v>85</v>
      </c>
      <c r="AY219" s="25" t="s">
        <v>211</v>
      </c>
      <c r="BE219" s="216">
        <f t="shared" si="74"/>
        <v>0</v>
      </c>
      <c r="BF219" s="216">
        <f t="shared" si="75"/>
        <v>0</v>
      </c>
      <c r="BG219" s="216">
        <f t="shared" si="76"/>
        <v>0</v>
      </c>
      <c r="BH219" s="216">
        <f t="shared" si="77"/>
        <v>0</v>
      </c>
      <c r="BI219" s="216">
        <f t="shared" si="78"/>
        <v>0</v>
      </c>
      <c r="BJ219" s="25" t="s">
        <v>83</v>
      </c>
      <c r="BK219" s="216">
        <f t="shared" si="79"/>
        <v>0</v>
      </c>
      <c r="BL219" s="25" t="s">
        <v>309</v>
      </c>
      <c r="BM219" s="25" t="s">
        <v>3886</v>
      </c>
    </row>
    <row r="220" spans="2:65" s="1" customFormat="1" ht="22.5" customHeight="1">
      <c r="B220" s="42"/>
      <c r="C220" s="205" t="s">
        <v>1394</v>
      </c>
      <c r="D220" s="205" t="s">
        <v>213</v>
      </c>
      <c r="E220" s="206" t="s">
        <v>3887</v>
      </c>
      <c r="F220" s="207" t="s">
        <v>3888</v>
      </c>
      <c r="G220" s="208" t="s">
        <v>275</v>
      </c>
      <c r="H220" s="209">
        <v>1</v>
      </c>
      <c r="I220" s="210"/>
      <c r="J220" s="211">
        <f t="shared" si="70"/>
        <v>0</v>
      </c>
      <c r="K220" s="207" t="s">
        <v>21</v>
      </c>
      <c r="L220" s="62"/>
      <c r="M220" s="212" t="s">
        <v>21</v>
      </c>
      <c r="N220" s="213" t="s">
        <v>47</v>
      </c>
      <c r="O220" s="43"/>
      <c r="P220" s="214">
        <f t="shared" si="71"/>
        <v>0</v>
      </c>
      <c r="Q220" s="214">
        <v>0</v>
      </c>
      <c r="R220" s="214">
        <f t="shared" si="72"/>
        <v>0</v>
      </c>
      <c r="S220" s="214">
        <v>0</v>
      </c>
      <c r="T220" s="215">
        <f t="shared" si="73"/>
        <v>0</v>
      </c>
      <c r="AR220" s="25" t="s">
        <v>309</v>
      </c>
      <c r="AT220" s="25" t="s">
        <v>213</v>
      </c>
      <c r="AU220" s="25" t="s">
        <v>85</v>
      </c>
      <c r="AY220" s="25" t="s">
        <v>211</v>
      </c>
      <c r="BE220" s="216">
        <f t="shared" si="74"/>
        <v>0</v>
      </c>
      <c r="BF220" s="216">
        <f t="shared" si="75"/>
        <v>0</v>
      </c>
      <c r="BG220" s="216">
        <f t="shared" si="76"/>
        <v>0</v>
      </c>
      <c r="BH220" s="216">
        <f t="shared" si="77"/>
        <v>0</v>
      </c>
      <c r="BI220" s="216">
        <f t="shared" si="78"/>
        <v>0</v>
      </c>
      <c r="BJ220" s="25" t="s">
        <v>83</v>
      </c>
      <c r="BK220" s="216">
        <f t="shared" si="79"/>
        <v>0</v>
      </c>
      <c r="BL220" s="25" t="s">
        <v>309</v>
      </c>
      <c r="BM220" s="25" t="s">
        <v>3889</v>
      </c>
    </row>
    <row r="221" spans="2:65" s="1" customFormat="1" ht="22.5" customHeight="1">
      <c r="B221" s="42"/>
      <c r="C221" s="205" t="s">
        <v>1398</v>
      </c>
      <c r="D221" s="205" t="s">
        <v>213</v>
      </c>
      <c r="E221" s="206" t="s">
        <v>3890</v>
      </c>
      <c r="F221" s="207" t="s">
        <v>3891</v>
      </c>
      <c r="G221" s="208" t="s">
        <v>275</v>
      </c>
      <c r="H221" s="209">
        <v>1</v>
      </c>
      <c r="I221" s="210"/>
      <c r="J221" s="211">
        <f t="shared" si="70"/>
        <v>0</v>
      </c>
      <c r="K221" s="207" t="s">
        <v>21</v>
      </c>
      <c r="L221" s="62"/>
      <c r="M221" s="212" t="s">
        <v>21</v>
      </c>
      <c r="N221" s="213" t="s">
        <v>47</v>
      </c>
      <c r="O221" s="43"/>
      <c r="P221" s="214">
        <f t="shared" si="71"/>
        <v>0</v>
      </c>
      <c r="Q221" s="214">
        <v>0</v>
      </c>
      <c r="R221" s="214">
        <f t="shared" si="72"/>
        <v>0</v>
      </c>
      <c r="S221" s="214">
        <v>0</v>
      </c>
      <c r="T221" s="215">
        <f t="shared" si="73"/>
        <v>0</v>
      </c>
      <c r="AR221" s="25" t="s">
        <v>309</v>
      </c>
      <c r="AT221" s="25" t="s">
        <v>213</v>
      </c>
      <c r="AU221" s="25" t="s">
        <v>85</v>
      </c>
      <c r="AY221" s="25" t="s">
        <v>211</v>
      </c>
      <c r="BE221" s="216">
        <f t="shared" si="74"/>
        <v>0</v>
      </c>
      <c r="BF221" s="216">
        <f t="shared" si="75"/>
        <v>0</v>
      </c>
      <c r="BG221" s="216">
        <f t="shared" si="76"/>
        <v>0</v>
      </c>
      <c r="BH221" s="216">
        <f t="shared" si="77"/>
        <v>0</v>
      </c>
      <c r="BI221" s="216">
        <f t="shared" si="78"/>
        <v>0</v>
      </c>
      <c r="BJ221" s="25" t="s">
        <v>83</v>
      </c>
      <c r="BK221" s="216">
        <f t="shared" si="79"/>
        <v>0</v>
      </c>
      <c r="BL221" s="25" t="s">
        <v>309</v>
      </c>
      <c r="BM221" s="25" t="s">
        <v>3892</v>
      </c>
    </row>
    <row r="222" spans="2:65" s="1" customFormat="1" ht="22.5" customHeight="1">
      <c r="B222" s="42"/>
      <c r="C222" s="205" t="s">
        <v>1402</v>
      </c>
      <c r="D222" s="205" t="s">
        <v>213</v>
      </c>
      <c r="E222" s="206" t="s">
        <v>3893</v>
      </c>
      <c r="F222" s="207" t="s">
        <v>3894</v>
      </c>
      <c r="G222" s="208" t="s">
        <v>611</v>
      </c>
      <c r="H222" s="209">
        <v>300</v>
      </c>
      <c r="I222" s="210"/>
      <c r="J222" s="211">
        <f t="shared" si="70"/>
        <v>0</v>
      </c>
      <c r="K222" s="207" t="s">
        <v>21</v>
      </c>
      <c r="L222" s="62"/>
      <c r="M222" s="212" t="s">
        <v>21</v>
      </c>
      <c r="N222" s="213" t="s">
        <v>47</v>
      </c>
      <c r="O222" s="43"/>
      <c r="P222" s="214">
        <f t="shared" si="71"/>
        <v>0</v>
      </c>
      <c r="Q222" s="214">
        <v>0</v>
      </c>
      <c r="R222" s="214">
        <f t="shared" si="72"/>
        <v>0</v>
      </c>
      <c r="S222" s="214">
        <v>0</v>
      </c>
      <c r="T222" s="215">
        <f t="shared" si="73"/>
        <v>0</v>
      </c>
      <c r="AR222" s="25" t="s">
        <v>309</v>
      </c>
      <c r="AT222" s="25" t="s">
        <v>213</v>
      </c>
      <c r="AU222" s="25" t="s">
        <v>85</v>
      </c>
      <c r="AY222" s="25" t="s">
        <v>211</v>
      </c>
      <c r="BE222" s="216">
        <f t="shared" si="74"/>
        <v>0</v>
      </c>
      <c r="BF222" s="216">
        <f t="shared" si="75"/>
        <v>0</v>
      </c>
      <c r="BG222" s="216">
        <f t="shared" si="76"/>
        <v>0</v>
      </c>
      <c r="BH222" s="216">
        <f t="shared" si="77"/>
        <v>0</v>
      </c>
      <c r="BI222" s="216">
        <f t="shared" si="78"/>
        <v>0</v>
      </c>
      <c r="BJ222" s="25" t="s">
        <v>83</v>
      </c>
      <c r="BK222" s="216">
        <f t="shared" si="79"/>
        <v>0</v>
      </c>
      <c r="BL222" s="25" t="s">
        <v>309</v>
      </c>
      <c r="BM222" s="25" t="s">
        <v>3895</v>
      </c>
    </row>
    <row r="223" spans="2:65" s="1" customFormat="1" ht="22.5" customHeight="1">
      <c r="B223" s="42"/>
      <c r="C223" s="205" t="s">
        <v>1406</v>
      </c>
      <c r="D223" s="205" t="s">
        <v>213</v>
      </c>
      <c r="E223" s="206" t="s">
        <v>3896</v>
      </c>
      <c r="F223" s="207" t="s">
        <v>3897</v>
      </c>
      <c r="G223" s="208" t="s">
        <v>611</v>
      </c>
      <c r="H223" s="209">
        <v>300</v>
      </c>
      <c r="I223" s="210"/>
      <c r="J223" s="211">
        <f t="shared" si="70"/>
        <v>0</v>
      </c>
      <c r="K223" s="207" t="s">
        <v>21</v>
      </c>
      <c r="L223" s="62"/>
      <c r="M223" s="212" t="s">
        <v>21</v>
      </c>
      <c r="N223" s="213" t="s">
        <v>47</v>
      </c>
      <c r="O223" s="43"/>
      <c r="P223" s="214">
        <f t="shared" si="71"/>
        <v>0</v>
      </c>
      <c r="Q223" s="214">
        <v>0</v>
      </c>
      <c r="R223" s="214">
        <f t="shared" si="72"/>
        <v>0</v>
      </c>
      <c r="S223" s="214">
        <v>0</v>
      </c>
      <c r="T223" s="215">
        <f t="shared" si="73"/>
        <v>0</v>
      </c>
      <c r="AR223" s="25" t="s">
        <v>309</v>
      </c>
      <c r="AT223" s="25" t="s">
        <v>213</v>
      </c>
      <c r="AU223" s="25" t="s">
        <v>85</v>
      </c>
      <c r="AY223" s="25" t="s">
        <v>211</v>
      </c>
      <c r="BE223" s="216">
        <f t="shared" si="74"/>
        <v>0</v>
      </c>
      <c r="BF223" s="216">
        <f t="shared" si="75"/>
        <v>0</v>
      </c>
      <c r="BG223" s="216">
        <f t="shared" si="76"/>
        <v>0</v>
      </c>
      <c r="BH223" s="216">
        <f t="shared" si="77"/>
        <v>0</v>
      </c>
      <c r="BI223" s="216">
        <f t="shared" si="78"/>
        <v>0</v>
      </c>
      <c r="BJ223" s="25" t="s">
        <v>83</v>
      </c>
      <c r="BK223" s="216">
        <f t="shared" si="79"/>
        <v>0</v>
      </c>
      <c r="BL223" s="25" t="s">
        <v>309</v>
      </c>
      <c r="BM223" s="25" t="s">
        <v>3898</v>
      </c>
    </row>
    <row r="224" spans="2:65" s="1" customFormat="1" ht="22.5" customHeight="1">
      <c r="B224" s="42"/>
      <c r="C224" s="205" t="s">
        <v>1410</v>
      </c>
      <c r="D224" s="205" t="s">
        <v>213</v>
      </c>
      <c r="E224" s="206" t="s">
        <v>3899</v>
      </c>
      <c r="F224" s="207" t="s">
        <v>3900</v>
      </c>
      <c r="G224" s="208" t="s">
        <v>611</v>
      </c>
      <c r="H224" s="209">
        <v>120</v>
      </c>
      <c r="I224" s="210"/>
      <c r="J224" s="211">
        <f t="shared" si="70"/>
        <v>0</v>
      </c>
      <c r="K224" s="207" t="s">
        <v>21</v>
      </c>
      <c r="L224" s="62"/>
      <c r="M224" s="212" t="s">
        <v>21</v>
      </c>
      <c r="N224" s="213" t="s">
        <v>47</v>
      </c>
      <c r="O224" s="43"/>
      <c r="P224" s="214">
        <f t="shared" si="71"/>
        <v>0</v>
      </c>
      <c r="Q224" s="214">
        <v>0</v>
      </c>
      <c r="R224" s="214">
        <f t="shared" si="72"/>
        <v>0</v>
      </c>
      <c r="S224" s="214">
        <v>0</v>
      </c>
      <c r="T224" s="215">
        <f t="shared" si="73"/>
        <v>0</v>
      </c>
      <c r="AR224" s="25" t="s">
        <v>309</v>
      </c>
      <c r="AT224" s="25" t="s">
        <v>213</v>
      </c>
      <c r="AU224" s="25" t="s">
        <v>85</v>
      </c>
      <c r="AY224" s="25" t="s">
        <v>211</v>
      </c>
      <c r="BE224" s="216">
        <f t="shared" si="74"/>
        <v>0</v>
      </c>
      <c r="BF224" s="216">
        <f t="shared" si="75"/>
        <v>0</v>
      </c>
      <c r="BG224" s="216">
        <f t="shared" si="76"/>
        <v>0</v>
      </c>
      <c r="BH224" s="216">
        <f t="shared" si="77"/>
        <v>0</v>
      </c>
      <c r="BI224" s="216">
        <f t="shared" si="78"/>
        <v>0</v>
      </c>
      <c r="BJ224" s="25" t="s">
        <v>83</v>
      </c>
      <c r="BK224" s="216">
        <f t="shared" si="79"/>
        <v>0</v>
      </c>
      <c r="BL224" s="25" t="s">
        <v>309</v>
      </c>
      <c r="BM224" s="25" t="s">
        <v>3901</v>
      </c>
    </row>
    <row r="225" spans="2:65" s="11" customFormat="1" ht="29.85" customHeight="1">
      <c r="B225" s="188"/>
      <c r="C225" s="189"/>
      <c r="D225" s="202" t="s">
        <v>75</v>
      </c>
      <c r="E225" s="203" t="s">
        <v>3902</v>
      </c>
      <c r="F225" s="203" t="s">
        <v>3903</v>
      </c>
      <c r="G225" s="189"/>
      <c r="H225" s="189"/>
      <c r="I225" s="192"/>
      <c r="J225" s="204">
        <f>BK225</f>
        <v>0</v>
      </c>
      <c r="K225" s="189"/>
      <c r="L225" s="194"/>
      <c r="M225" s="195"/>
      <c r="N225" s="196"/>
      <c r="O225" s="196"/>
      <c r="P225" s="197">
        <f>SUM(P226:P235)</f>
        <v>0</v>
      </c>
      <c r="Q225" s="196"/>
      <c r="R225" s="197">
        <f>SUM(R226:R235)</f>
        <v>0</v>
      </c>
      <c r="S225" s="196"/>
      <c r="T225" s="198">
        <f>SUM(T226:T235)</f>
        <v>0</v>
      </c>
      <c r="AR225" s="199" t="s">
        <v>85</v>
      </c>
      <c r="AT225" s="200" t="s">
        <v>75</v>
      </c>
      <c r="AU225" s="200" t="s">
        <v>83</v>
      </c>
      <c r="AY225" s="199" t="s">
        <v>211</v>
      </c>
      <c r="BK225" s="201">
        <f>SUM(BK226:BK235)</f>
        <v>0</v>
      </c>
    </row>
    <row r="226" spans="2:65" s="1" customFormat="1" ht="22.5" customHeight="1">
      <c r="B226" s="42"/>
      <c r="C226" s="205" t="s">
        <v>1414</v>
      </c>
      <c r="D226" s="205" t="s">
        <v>213</v>
      </c>
      <c r="E226" s="206" t="s">
        <v>3904</v>
      </c>
      <c r="F226" s="207" t="s">
        <v>3905</v>
      </c>
      <c r="G226" s="208" t="s">
        <v>611</v>
      </c>
      <c r="H226" s="209">
        <v>80</v>
      </c>
      <c r="I226" s="210"/>
      <c r="J226" s="211">
        <f t="shared" ref="J226:J235" si="80">ROUND(I226*H226,2)</f>
        <v>0</v>
      </c>
      <c r="K226" s="207" t="s">
        <v>21</v>
      </c>
      <c r="L226" s="62"/>
      <c r="M226" s="212" t="s">
        <v>21</v>
      </c>
      <c r="N226" s="213" t="s">
        <v>47</v>
      </c>
      <c r="O226" s="43"/>
      <c r="P226" s="214">
        <f t="shared" ref="P226:P235" si="81">O226*H226</f>
        <v>0</v>
      </c>
      <c r="Q226" s="214">
        <v>0</v>
      </c>
      <c r="R226" s="214">
        <f t="shared" ref="R226:R235" si="82">Q226*H226</f>
        <v>0</v>
      </c>
      <c r="S226" s="214">
        <v>0</v>
      </c>
      <c r="T226" s="215">
        <f t="shared" ref="T226:T235" si="83">S226*H226</f>
        <v>0</v>
      </c>
      <c r="AR226" s="25" t="s">
        <v>309</v>
      </c>
      <c r="AT226" s="25" t="s">
        <v>213</v>
      </c>
      <c r="AU226" s="25" t="s">
        <v>85</v>
      </c>
      <c r="AY226" s="25" t="s">
        <v>211</v>
      </c>
      <c r="BE226" s="216">
        <f t="shared" ref="BE226:BE235" si="84">IF(N226="základní",J226,0)</f>
        <v>0</v>
      </c>
      <c r="BF226" s="216">
        <f t="shared" ref="BF226:BF235" si="85">IF(N226="snížená",J226,0)</f>
        <v>0</v>
      </c>
      <c r="BG226" s="216">
        <f t="shared" ref="BG226:BG235" si="86">IF(N226="zákl. přenesená",J226,0)</f>
        <v>0</v>
      </c>
      <c r="BH226" s="216">
        <f t="shared" ref="BH226:BH235" si="87">IF(N226="sníž. přenesená",J226,0)</f>
        <v>0</v>
      </c>
      <c r="BI226" s="216">
        <f t="shared" ref="BI226:BI235" si="88">IF(N226="nulová",J226,0)</f>
        <v>0</v>
      </c>
      <c r="BJ226" s="25" t="s">
        <v>83</v>
      </c>
      <c r="BK226" s="216">
        <f t="shared" ref="BK226:BK235" si="89">ROUND(I226*H226,2)</f>
        <v>0</v>
      </c>
      <c r="BL226" s="25" t="s">
        <v>309</v>
      </c>
      <c r="BM226" s="25" t="s">
        <v>3906</v>
      </c>
    </row>
    <row r="227" spans="2:65" s="1" customFormat="1" ht="22.5" customHeight="1">
      <c r="B227" s="42"/>
      <c r="C227" s="205" t="s">
        <v>1418</v>
      </c>
      <c r="D227" s="205" t="s">
        <v>213</v>
      </c>
      <c r="E227" s="206" t="s">
        <v>3907</v>
      </c>
      <c r="F227" s="207" t="s">
        <v>3908</v>
      </c>
      <c r="G227" s="208" t="s">
        <v>611</v>
      </c>
      <c r="H227" s="209">
        <v>30</v>
      </c>
      <c r="I227" s="210"/>
      <c r="J227" s="211">
        <f t="shared" si="80"/>
        <v>0</v>
      </c>
      <c r="K227" s="207" t="s">
        <v>21</v>
      </c>
      <c r="L227" s="62"/>
      <c r="M227" s="212" t="s">
        <v>21</v>
      </c>
      <c r="N227" s="213" t="s">
        <v>47</v>
      </c>
      <c r="O227" s="43"/>
      <c r="P227" s="214">
        <f t="shared" si="81"/>
        <v>0</v>
      </c>
      <c r="Q227" s="214">
        <v>0</v>
      </c>
      <c r="R227" s="214">
        <f t="shared" si="82"/>
        <v>0</v>
      </c>
      <c r="S227" s="214">
        <v>0</v>
      </c>
      <c r="T227" s="215">
        <f t="shared" si="83"/>
        <v>0</v>
      </c>
      <c r="AR227" s="25" t="s">
        <v>309</v>
      </c>
      <c r="AT227" s="25" t="s">
        <v>213</v>
      </c>
      <c r="AU227" s="25" t="s">
        <v>85</v>
      </c>
      <c r="AY227" s="25" t="s">
        <v>211</v>
      </c>
      <c r="BE227" s="216">
        <f t="shared" si="84"/>
        <v>0</v>
      </c>
      <c r="BF227" s="216">
        <f t="shared" si="85"/>
        <v>0</v>
      </c>
      <c r="BG227" s="216">
        <f t="shared" si="86"/>
        <v>0</v>
      </c>
      <c r="BH227" s="216">
        <f t="shared" si="87"/>
        <v>0</v>
      </c>
      <c r="BI227" s="216">
        <f t="shared" si="88"/>
        <v>0</v>
      </c>
      <c r="BJ227" s="25" t="s">
        <v>83</v>
      </c>
      <c r="BK227" s="216">
        <f t="shared" si="89"/>
        <v>0</v>
      </c>
      <c r="BL227" s="25" t="s">
        <v>309</v>
      </c>
      <c r="BM227" s="25" t="s">
        <v>3909</v>
      </c>
    </row>
    <row r="228" spans="2:65" s="1" customFormat="1" ht="22.5" customHeight="1">
      <c r="B228" s="42"/>
      <c r="C228" s="205" t="s">
        <v>1421</v>
      </c>
      <c r="D228" s="205" t="s">
        <v>213</v>
      </c>
      <c r="E228" s="206" t="s">
        <v>3910</v>
      </c>
      <c r="F228" s="207" t="s">
        <v>3911</v>
      </c>
      <c r="G228" s="208" t="s">
        <v>611</v>
      </c>
      <c r="H228" s="209">
        <v>30</v>
      </c>
      <c r="I228" s="210"/>
      <c r="J228" s="211">
        <f t="shared" si="80"/>
        <v>0</v>
      </c>
      <c r="K228" s="207" t="s">
        <v>21</v>
      </c>
      <c r="L228" s="62"/>
      <c r="M228" s="212" t="s">
        <v>21</v>
      </c>
      <c r="N228" s="213" t="s">
        <v>47</v>
      </c>
      <c r="O228" s="43"/>
      <c r="P228" s="214">
        <f t="shared" si="81"/>
        <v>0</v>
      </c>
      <c r="Q228" s="214">
        <v>0</v>
      </c>
      <c r="R228" s="214">
        <f t="shared" si="82"/>
        <v>0</v>
      </c>
      <c r="S228" s="214">
        <v>0</v>
      </c>
      <c r="T228" s="215">
        <f t="shared" si="83"/>
        <v>0</v>
      </c>
      <c r="AR228" s="25" t="s">
        <v>309</v>
      </c>
      <c r="AT228" s="25" t="s">
        <v>213</v>
      </c>
      <c r="AU228" s="25" t="s">
        <v>85</v>
      </c>
      <c r="AY228" s="25" t="s">
        <v>211</v>
      </c>
      <c r="BE228" s="216">
        <f t="shared" si="84"/>
        <v>0</v>
      </c>
      <c r="BF228" s="216">
        <f t="shared" si="85"/>
        <v>0</v>
      </c>
      <c r="BG228" s="216">
        <f t="shared" si="86"/>
        <v>0</v>
      </c>
      <c r="BH228" s="216">
        <f t="shared" si="87"/>
        <v>0</v>
      </c>
      <c r="BI228" s="216">
        <f t="shared" si="88"/>
        <v>0</v>
      </c>
      <c r="BJ228" s="25" t="s">
        <v>83</v>
      </c>
      <c r="BK228" s="216">
        <f t="shared" si="89"/>
        <v>0</v>
      </c>
      <c r="BL228" s="25" t="s">
        <v>309</v>
      </c>
      <c r="BM228" s="25" t="s">
        <v>3912</v>
      </c>
    </row>
    <row r="229" spans="2:65" s="1" customFormat="1" ht="22.5" customHeight="1">
      <c r="B229" s="42"/>
      <c r="C229" s="205" t="s">
        <v>1425</v>
      </c>
      <c r="D229" s="205" t="s">
        <v>213</v>
      </c>
      <c r="E229" s="206" t="s">
        <v>3913</v>
      </c>
      <c r="F229" s="207" t="s">
        <v>3914</v>
      </c>
      <c r="G229" s="208" t="s">
        <v>611</v>
      </c>
      <c r="H229" s="209">
        <v>10</v>
      </c>
      <c r="I229" s="210"/>
      <c r="J229" s="211">
        <f t="shared" si="80"/>
        <v>0</v>
      </c>
      <c r="K229" s="207" t="s">
        <v>21</v>
      </c>
      <c r="L229" s="62"/>
      <c r="M229" s="212" t="s">
        <v>21</v>
      </c>
      <c r="N229" s="213" t="s">
        <v>47</v>
      </c>
      <c r="O229" s="43"/>
      <c r="P229" s="214">
        <f t="shared" si="81"/>
        <v>0</v>
      </c>
      <c r="Q229" s="214">
        <v>0</v>
      </c>
      <c r="R229" s="214">
        <f t="shared" si="82"/>
        <v>0</v>
      </c>
      <c r="S229" s="214">
        <v>0</v>
      </c>
      <c r="T229" s="215">
        <f t="shared" si="83"/>
        <v>0</v>
      </c>
      <c r="AR229" s="25" t="s">
        <v>309</v>
      </c>
      <c r="AT229" s="25" t="s">
        <v>213</v>
      </c>
      <c r="AU229" s="25" t="s">
        <v>85</v>
      </c>
      <c r="AY229" s="25" t="s">
        <v>211</v>
      </c>
      <c r="BE229" s="216">
        <f t="shared" si="84"/>
        <v>0</v>
      </c>
      <c r="BF229" s="216">
        <f t="shared" si="85"/>
        <v>0</v>
      </c>
      <c r="BG229" s="216">
        <f t="shared" si="86"/>
        <v>0</v>
      </c>
      <c r="BH229" s="216">
        <f t="shared" si="87"/>
        <v>0</v>
      </c>
      <c r="BI229" s="216">
        <f t="shared" si="88"/>
        <v>0</v>
      </c>
      <c r="BJ229" s="25" t="s">
        <v>83</v>
      </c>
      <c r="BK229" s="216">
        <f t="shared" si="89"/>
        <v>0</v>
      </c>
      <c r="BL229" s="25" t="s">
        <v>309</v>
      </c>
      <c r="BM229" s="25" t="s">
        <v>3915</v>
      </c>
    </row>
    <row r="230" spans="2:65" s="1" customFormat="1" ht="22.5" customHeight="1">
      <c r="B230" s="42"/>
      <c r="C230" s="205" t="s">
        <v>1429</v>
      </c>
      <c r="D230" s="205" t="s">
        <v>213</v>
      </c>
      <c r="E230" s="206" t="s">
        <v>3916</v>
      </c>
      <c r="F230" s="207" t="s">
        <v>3917</v>
      </c>
      <c r="G230" s="208" t="s">
        <v>611</v>
      </c>
      <c r="H230" s="209">
        <v>80</v>
      </c>
      <c r="I230" s="210"/>
      <c r="J230" s="211">
        <f t="shared" si="80"/>
        <v>0</v>
      </c>
      <c r="K230" s="207" t="s">
        <v>21</v>
      </c>
      <c r="L230" s="62"/>
      <c r="M230" s="212" t="s">
        <v>21</v>
      </c>
      <c r="N230" s="213" t="s">
        <v>47</v>
      </c>
      <c r="O230" s="43"/>
      <c r="P230" s="214">
        <f t="shared" si="81"/>
        <v>0</v>
      </c>
      <c r="Q230" s="214">
        <v>0</v>
      </c>
      <c r="R230" s="214">
        <f t="shared" si="82"/>
        <v>0</v>
      </c>
      <c r="S230" s="214">
        <v>0</v>
      </c>
      <c r="T230" s="215">
        <f t="shared" si="83"/>
        <v>0</v>
      </c>
      <c r="AR230" s="25" t="s">
        <v>309</v>
      </c>
      <c r="AT230" s="25" t="s">
        <v>213</v>
      </c>
      <c r="AU230" s="25" t="s">
        <v>85</v>
      </c>
      <c r="AY230" s="25" t="s">
        <v>211</v>
      </c>
      <c r="BE230" s="216">
        <f t="shared" si="84"/>
        <v>0</v>
      </c>
      <c r="BF230" s="216">
        <f t="shared" si="85"/>
        <v>0</v>
      </c>
      <c r="BG230" s="216">
        <f t="shared" si="86"/>
        <v>0</v>
      </c>
      <c r="BH230" s="216">
        <f t="shared" si="87"/>
        <v>0</v>
      </c>
      <c r="BI230" s="216">
        <f t="shared" si="88"/>
        <v>0</v>
      </c>
      <c r="BJ230" s="25" t="s">
        <v>83</v>
      </c>
      <c r="BK230" s="216">
        <f t="shared" si="89"/>
        <v>0</v>
      </c>
      <c r="BL230" s="25" t="s">
        <v>309</v>
      </c>
      <c r="BM230" s="25" t="s">
        <v>3918</v>
      </c>
    </row>
    <row r="231" spans="2:65" s="1" customFormat="1" ht="22.5" customHeight="1">
      <c r="B231" s="42"/>
      <c r="C231" s="205" t="s">
        <v>1433</v>
      </c>
      <c r="D231" s="205" t="s">
        <v>213</v>
      </c>
      <c r="E231" s="206" t="s">
        <v>3919</v>
      </c>
      <c r="F231" s="207" t="s">
        <v>3920</v>
      </c>
      <c r="G231" s="208" t="s">
        <v>611</v>
      </c>
      <c r="H231" s="209">
        <v>160</v>
      </c>
      <c r="I231" s="210"/>
      <c r="J231" s="211">
        <f t="shared" si="80"/>
        <v>0</v>
      </c>
      <c r="K231" s="207" t="s">
        <v>21</v>
      </c>
      <c r="L231" s="62"/>
      <c r="M231" s="212" t="s">
        <v>21</v>
      </c>
      <c r="N231" s="213" t="s">
        <v>47</v>
      </c>
      <c r="O231" s="43"/>
      <c r="P231" s="214">
        <f t="shared" si="81"/>
        <v>0</v>
      </c>
      <c r="Q231" s="214">
        <v>0</v>
      </c>
      <c r="R231" s="214">
        <f t="shared" si="82"/>
        <v>0</v>
      </c>
      <c r="S231" s="214">
        <v>0</v>
      </c>
      <c r="T231" s="215">
        <f t="shared" si="83"/>
        <v>0</v>
      </c>
      <c r="AR231" s="25" t="s">
        <v>309</v>
      </c>
      <c r="AT231" s="25" t="s">
        <v>213</v>
      </c>
      <c r="AU231" s="25" t="s">
        <v>85</v>
      </c>
      <c r="AY231" s="25" t="s">
        <v>211</v>
      </c>
      <c r="BE231" s="216">
        <f t="shared" si="84"/>
        <v>0</v>
      </c>
      <c r="BF231" s="216">
        <f t="shared" si="85"/>
        <v>0</v>
      </c>
      <c r="BG231" s="216">
        <f t="shared" si="86"/>
        <v>0</v>
      </c>
      <c r="BH231" s="216">
        <f t="shared" si="87"/>
        <v>0</v>
      </c>
      <c r="BI231" s="216">
        <f t="shared" si="88"/>
        <v>0</v>
      </c>
      <c r="BJ231" s="25" t="s">
        <v>83</v>
      </c>
      <c r="BK231" s="216">
        <f t="shared" si="89"/>
        <v>0</v>
      </c>
      <c r="BL231" s="25" t="s">
        <v>309</v>
      </c>
      <c r="BM231" s="25" t="s">
        <v>3921</v>
      </c>
    </row>
    <row r="232" spans="2:65" s="1" customFormat="1" ht="22.5" customHeight="1">
      <c r="B232" s="42"/>
      <c r="C232" s="205" t="s">
        <v>1439</v>
      </c>
      <c r="D232" s="205" t="s">
        <v>213</v>
      </c>
      <c r="E232" s="206" t="s">
        <v>3922</v>
      </c>
      <c r="F232" s="207" t="s">
        <v>3923</v>
      </c>
      <c r="G232" s="208" t="s">
        <v>553</v>
      </c>
      <c r="H232" s="209">
        <v>1</v>
      </c>
      <c r="I232" s="210"/>
      <c r="J232" s="211">
        <f t="shared" si="80"/>
        <v>0</v>
      </c>
      <c r="K232" s="207" t="s">
        <v>21</v>
      </c>
      <c r="L232" s="62"/>
      <c r="M232" s="212" t="s">
        <v>21</v>
      </c>
      <c r="N232" s="213" t="s">
        <v>47</v>
      </c>
      <c r="O232" s="43"/>
      <c r="P232" s="214">
        <f t="shared" si="81"/>
        <v>0</v>
      </c>
      <c r="Q232" s="214">
        <v>0</v>
      </c>
      <c r="R232" s="214">
        <f t="shared" si="82"/>
        <v>0</v>
      </c>
      <c r="S232" s="214">
        <v>0</v>
      </c>
      <c r="T232" s="215">
        <f t="shared" si="83"/>
        <v>0</v>
      </c>
      <c r="AR232" s="25" t="s">
        <v>309</v>
      </c>
      <c r="AT232" s="25" t="s">
        <v>213</v>
      </c>
      <c r="AU232" s="25" t="s">
        <v>85</v>
      </c>
      <c r="AY232" s="25" t="s">
        <v>211</v>
      </c>
      <c r="BE232" s="216">
        <f t="shared" si="84"/>
        <v>0</v>
      </c>
      <c r="BF232" s="216">
        <f t="shared" si="85"/>
        <v>0</v>
      </c>
      <c r="BG232" s="216">
        <f t="shared" si="86"/>
        <v>0</v>
      </c>
      <c r="BH232" s="216">
        <f t="shared" si="87"/>
        <v>0</v>
      </c>
      <c r="BI232" s="216">
        <f t="shared" si="88"/>
        <v>0</v>
      </c>
      <c r="BJ232" s="25" t="s">
        <v>83</v>
      </c>
      <c r="BK232" s="216">
        <f t="shared" si="89"/>
        <v>0</v>
      </c>
      <c r="BL232" s="25" t="s">
        <v>309</v>
      </c>
      <c r="BM232" s="25" t="s">
        <v>3924</v>
      </c>
    </row>
    <row r="233" spans="2:65" s="1" customFormat="1" ht="22.5" customHeight="1">
      <c r="B233" s="42"/>
      <c r="C233" s="205" t="s">
        <v>1443</v>
      </c>
      <c r="D233" s="205" t="s">
        <v>213</v>
      </c>
      <c r="E233" s="206" t="s">
        <v>3925</v>
      </c>
      <c r="F233" s="207" t="s">
        <v>1883</v>
      </c>
      <c r="G233" s="208" t="s">
        <v>553</v>
      </c>
      <c r="H233" s="209">
        <v>1</v>
      </c>
      <c r="I233" s="210"/>
      <c r="J233" s="211">
        <f t="shared" si="80"/>
        <v>0</v>
      </c>
      <c r="K233" s="207" t="s">
        <v>21</v>
      </c>
      <c r="L233" s="62"/>
      <c r="M233" s="212" t="s">
        <v>21</v>
      </c>
      <c r="N233" s="213" t="s">
        <v>47</v>
      </c>
      <c r="O233" s="43"/>
      <c r="P233" s="214">
        <f t="shared" si="81"/>
        <v>0</v>
      </c>
      <c r="Q233" s="214">
        <v>0</v>
      </c>
      <c r="R233" s="214">
        <f t="shared" si="82"/>
        <v>0</v>
      </c>
      <c r="S233" s="214">
        <v>0</v>
      </c>
      <c r="T233" s="215">
        <f t="shared" si="83"/>
        <v>0</v>
      </c>
      <c r="AR233" s="25" t="s">
        <v>309</v>
      </c>
      <c r="AT233" s="25" t="s">
        <v>213</v>
      </c>
      <c r="AU233" s="25" t="s">
        <v>85</v>
      </c>
      <c r="AY233" s="25" t="s">
        <v>211</v>
      </c>
      <c r="BE233" s="216">
        <f t="shared" si="84"/>
        <v>0</v>
      </c>
      <c r="BF233" s="216">
        <f t="shared" si="85"/>
        <v>0</v>
      </c>
      <c r="BG233" s="216">
        <f t="shared" si="86"/>
        <v>0</v>
      </c>
      <c r="BH233" s="216">
        <f t="shared" si="87"/>
        <v>0</v>
      </c>
      <c r="BI233" s="216">
        <f t="shared" si="88"/>
        <v>0</v>
      </c>
      <c r="BJ233" s="25" t="s">
        <v>83</v>
      </c>
      <c r="BK233" s="216">
        <f t="shared" si="89"/>
        <v>0</v>
      </c>
      <c r="BL233" s="25" t="s">
        <v>309</v>
      </c>
      <c r="BM233" s="25" t="s">
        <v>3926</v>
      </c>
    </row>
    <row r="234" spans="2:65" s="1" customFormat="1" ht="22.5" customHeight="1">
      <c r="B234" s="42"/>
      <c r="C234" s="205" t="s">
        <v>1448</v>
      </c>
      <c r="D234" s="205" t="s">
        <v>213</v>
      </c>
      <c r="E234" s="206" t="s">
        <v>3927</v>
      </c>
      <c r="F234" s="207" t="s">
        <v>1887</v>
      </c>
      <c r="G234" s="208" t="s">
        <v>553</v>
      </c>
      <c r="H234" s="209">
        <v>1</v>
      </c>
      <c r="I234" s="210"/>
      <c r="J234" s="211">
        <f t="shared" si="80"/>
        <v>0</v>
      </c>
      <c r="K234" s="207" t="s">
        <v>21</v>
      </c>
      <c r="L234" s="62"/>
      <c r="M234" s="212" t="s">
        <v>21</v>
      </c>
      <c r="N234" s="213" t="s">
        <v>47</v>
      </c>
      <c r="O234" s="43"/>
      <c r="P234" s="214">
        <f t="shared" si="81"/>
        <v>0</v>
      </c>
      <c r="Q234" s="214">
        <v>0</v>
      </c>
      <c r="R234" s="214">
        <f t="shared" si="82"/>
        <v>0</v>
      </c>
      <c r="S234" s="214">
        <v>0</v>
      </c>
      <c r="T234" s="215">
        <f t="shared" si="83"/>
        <v>0</v>
      </c>
      <c r="AR234" s="25" t="s">
        <v>309</v>
      </c>
      <c r="AT234" s="25" t="s">
        <v>213</v>
      </c>
      <c r="AU234" s="25" t="s">
        <v>85</v>
      </c>
      <c r="AY234" s="25" t="s">
        <v>211</v>
      </c>
      <c r="BE234" s="216">
        <f t="shared" si="84"/>
        <v>0</v>
      </c>
      <c r="BF234" s="216">
        <f t="shared" si="85"/>
        <v>0</v>
      </c>
      <c r="BG234" s="216">
        <f t="shared" si="86"/>
        <v>0</v>
      </c>
      <c r="BH234" s="216">
        <f t="shared" si="87"/>
        <v>0</v>
      </c>
      <c r="BI234" s="216">
        <f t="shared" si="88"/>
        <v>0</v>
      </c>
      <c r="BJ234" s="25" t="s">
        <v>83</v>
      </c>
      <c r="BK234" s="216">
        <f t="shared" si="89"/>
        <v>0</v>
      </c>
      <c r="BL234" s="25" t="s">
        <v>309</v>
      </c>
      <c r="BM234" s="25" t="s">
        <v>3928</v>
      </c>
    </row>
    <row r="235" spans="2:65" s="1" customFormat="1" ht="22.5" customHeight="1">
      <c r="B235" s="42"/>
      <c r="C235" s="205" t="s">
        <v>1453</v>
      </c>
      <c r="D235" s="205" t="s">
        <v>213</v>
      </c>
      <c r="E235" s="206" t="s">
        <v>3929</v>
      </c>
      <c r="F235" s="207" t="s">
        <v>1867</v>
      </c>
      <c r="G235" s="208" t="s">
        <v>553</v>
      </c>
      <c r="H235" s="209">
        <v>1</v>
      </c>
      <c r="I235" s="210"/>
      <c r="J235" s="211">
        <f t="shared" si="80"/>
        <v>0</v>
      </c>
      <c r="K235" s="207" t="s">
        <v>21</v>
      </c>
      <c r="L235" s="62"/>
      <c r="M235" s="212" t="s">
        <v>21</v>
      </c>
      <c r="N235" s="280" t="s">
        <v>47</v>
      </c>
      <c r="O235" s="281"/>
      <c r="P235" s="282">
        <f t="shared" si="81"/>
        <v>0</v>
      </c>
      <c r="Q235" s="282">
        <v>0</v>
      </c>
      <c r="R235" s="282">
        <f t="shared" si="82"/>
        <v>0</v>
      </c>
      <c r="S235" s="282">
        <v>0</v>
      </c>
      <c r="T235" s="283">
        <f t="shared" si="83"/>
        <v>0</v>
      </c>
      <c r="AR235" s="25" t="s">
        <v>309</v>
      </c>
      <c r="AT235" s="25" t="s">
        <v>213</v>
      </c>
      <c r="AU235" s="25" t="s">
        <v>85</v>
      </c>
      <c r="AY235" s="25" t="s">
        <v>211</v>
      </c>
      <c r="BE235" s="216">
        <f t="shared" si="84"/>
        <v>0</v>
      </c>
      <c r="BF235" s="216">
        <f t="shared" si="85"/>
        <v>0</v>
      </c>
      <c r="BG235" s="216">
        <f t="shared" si="86"/>
        <v>0</v>
      </c>
      <c r="BH235" s="216">
        <f t="shared" si="87"/>
        <v>0</v>
      </c>
      <c r="BI235" s="216">
        <f t="shared" si="88"/>
        <v>0</v>
      </c>
      <c r="BJ235" s="25" t="s">
        <v>83</v>
      </c>
      <c r="BK235" s="216">
        <f t="shared" si="89"/>
        <v>0</v>
      </c>
      <c r="BL235" s="25" t="s">
        <v>309</v>
      </c>
      <c r="BM235" s="25" t="s">
        <v>3930</v>
      </c>
    </row>
    <row r="236" spans="2:65" s="1" customFormat="1" ht="6.95" customHeight="1">
      <c r="B236" s="57"/>
      <c r="C236" s="58"/>
      <c r="D236" s="58"/>
      <c r="E236" s="58"/>
      <c r="F236" s="58"/>
      <c r="G236" s="58"/>
      <c r="H236" s="58"/>
      <c r="I236" s="149"/>
      <c r="J236" s="58"/>
      <c r="K236" s="58"/>
      <c r="L236" s="62"/>
    </row>
  </sheetData>
  <sheetProtection password="CC35" sheet="1" objects="1" scenarios="1" formatCells="0" formatColumns="0" formatRows="0" sort="0" autoFilter="0"/>
  <autoFilter ref="C97:K235"/>
  <mergeCells count="15">
    <mergeCell ref="E88:H88"/>
    <mergeCell ref="E86:H86"/>
    <mergeCell ref="E90:H90"/>
    <mergeCell ref="G1:H1"/>
    <mergeCell ref="L2:V2"/>
    <mergeCell ref="E49:H49"/>
    <mergeCell ref="E53:H53"/>
    <mergeCell ref="E51:H51"/>
    <mergeCell ref="E55:H55"/>
    <mergeCell ref="E84:H84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2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94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170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172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ROUND(J105,2)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ROUND(SUM(BE105:BE526), 2)</f>
        <v>0</v>
      </c>
      <c r="G34" s="43"/>
      <c r="H34" s="43"/>
      <c r="I34" s="141">
        <v>0.21</v>
      </c>
      <c r="J34" s="140">
        <f>ROUND(ROUND((SUM(BE105:BE526)),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ROUND(SUM(BF105:BF526), 2)</f>
        <v>0</v>
      </c>
      <c r="G35" s="43"/>
      <c r="H35" s="43"/>
      <c r="I35" s="141">
        <v>0.15</v>
      </c>
      <c r="J35" s="140">
        <f>ROUND(ROUND((SUM(BF105:BF526)),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ROUND(SUM(BG105:BG526),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ROUND(SUM(BH105:BH526),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ROUND(SUM(BI105:BI526),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170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2_01_1.1 - Architektonicko stavební řešení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J105</f>
        <v>0</v>
      </c>
      <c r="K64" s="46"/>
      <c r="AU64" s="25" t="s">
        <v>177</v>
      </c>
    </row>
    <row r="65" spans="2:11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J106</f>
        <v>0</v>
      </c>
      <c r="K65" s="165"/>
    </row>
    <row r="66" spans="2:11" s="9" customFormat="1" ht="19.899999999999999" customHeight="1">
      <c r="B66" s="166"/>
      <c r="C66" s="167"/>
      <c r="D66" s="168" t="s">
        <v>179</v>
      </c>
      <c r="E66" s="169"/>
      <c r="F66" s="169"/>
      <c r="G66" s="169"/>
      <c r="H66" s="169"/>
      <c r="I66" s="170"/>
      <c r="J66" s="171">
        <f>J107</f>
        <v>0</v>
      </c>
      <c r="K66" s="172"/>
    </row>
    <row r="67" spans="2:11" s="9" customFormat="1" ht="19.899999999999999" customHeight="1">
      <c r="B67" s="166"/>
      <c r="C67" s="167"/>
      <c r="D67" s="168" t="s">
        <v>180</v>
      </c>
      <c r="E67" s="169"/>
      <c r="F67" s="169"/>
      <c r="G67" s="169"/>
      <c r="H67" s="169"/>
      <c r="I67" s="170"/>
      <c r="J67" s="171">
        <f>J117</f>
        <v>0</v>
      </c>
      <c r="K67" s="172"/>
    </row>
    <row r="68" spans="2:11" s="9" customFormat="1" ht="19.899999999999999" customHeight="1">
      <c r="B68" s="166"/>
      <c r="C68" s="167"/>
      <c r="D68" s="168" t="s">
        <v>181</v>
      </c>
      <c r="E68" s="169"/>
      <c r="F68" s="169"/>
      <c r="G68" s="169"/>
      <c r="H68" s="169"/>
      <c r="I68" s="170"/>
      <c r="J68" s="171">
        <f>J137</f>
        <v>0</v>
      </c>
      <c r="K68" s="172"/>
    </row>
    <row r="69" spans="2:11" s="9" customFormat="1" ht="19.899999999999999" customHeight="1">
      <c r="B69" s="166"/>
      <c r="C69" s="167"/>
      <c r="D69" s="168" t="s">
        <v>182</v>
      </c>
      <c r="E69" s="169"/>
      <c r="F69" s="169"/>
      <c r="G69" s="169"/>
      <c r="H69" s="169"/>
      <c r="I69" s="170"/>
      <c r="J69" s="171">
        <f>J145</f>
        <v>0</v>
      </c>
      <c r="K69" s="172"/>
    </row>
    <row r="70" spans="2:11" s="9" customFormat="1" ht="19.899999999999999" customHeight="1">
      <c r="B70" s="166"/>
      <c r="C70" s="167"/>
      <c r="D70" s="168" t="s">
        <v>183</v>
      </c>
      <c r="E70" s="169"/>
      <c r="F70" s="169"/>
      <c r="G70" s="169"/>
      <c r="H70" s="169"/>
      <c r="I70" s="170"/>
      <c r="J70" s="171">
        <f>J197</f>
        <v>0</v>
      </c>
      <c r="K70" s="172"/>
    </row>
    <row r="71" spans="2:11" s="9" customFormat="1" ht="19.899999999999999" customHeight="1">
      <c r="B71" s="166"/>
      <c r="C71" s="167"/>
      <c r="D71" s="168" t="s">
        <v>184</v>
      </c>
      <c r="E71" s="169"/>
      <c r="F71" s="169"/>
      <c r="G71" s="169"/>
      <c r="H71" s="169"/>
      <c r="I71" s="170"/>
      <c r="J71" s="171">
        <f>J276</f>
        <v>0</v>
      </c>
      <c r="K71" s="172"/>
    </row>
    <row r="72" spans="2:11" s="9" customFormat="1" ht="19.899999999999999" customHeight="1">
      <c r="B72" s="166"/>
      <c r="C72" s="167"/>
      <c r="D72" s="168" t="s">
        <v>185</v>
      </c>
      <c r="E72" s="169"/>
      <c r="F72" s="169"/>
      <c r="G72" s="169"/>
      <c r="H72" s="169"/>
      <c r="I72" s="170"/>
      <c r="J72" s="171">
        <f>J281</f>
        <v>0</v>
      </c>
      <c r="K72" s="172"/>
    </row>
    <row r="73" spans="2:11" s="8" customFormat="1" ht="24.95" customHeight="1">
      <c r="B73" s="159"/>
      <c r="C73" s="160"/>
      <c r="D73" s="161" t="s">
        <v>186</v>
      </c>
      <c r="E73" s="162"/>
      <c r="F73" s="162"/>
      <c r="G73" s="162"/>
      <c r="H73" s="162"/>
      <c r="I73" s="163"/>
      <c r="J73" s="164">
        <f>J283</f>
        <v>0</v>
      </c>
      <c r="K73" s="165"/>
    </row>
    <row r="74" spans="2:11" s="9" customFormat="1" ht="19.899999999999999" customHeight="1">
      <c r="B74" s="166"/>
      <c r="C74" s="167"/>
      <c r="D74" s="168" t="s">
        <v>187</v>
      </c>
      <c r="E74" s="169"/>
      <c r="F74" s="169"/>
      <c r="G74" s="169"/>
      <c r="H74" s="169"/>
      <c r="I74" s="170"/>
      <c r="J74" s="171">
        <f>J284</f>
        <v>0</v>
      </c>
      <c r="K74" s="172"/>
    </row>
    <row r="75" spans="2:11" s="9" customFormat="1" ht="19.899999999999999" customHeight="1">
      <c r="B75" s="166"/>
      <c r="C75" s="167"/>
      <c r="D75" s="168" t="s">
        <v>188</v>
      </c>
      <c r="E75" s="169"/>
      <c r="F75" s="169"/>
      <c r="G75" s="169"/>
      <c r="H75" s="169"/>
      <c r="I75" s="170"/>
      <c r="J75" s="171">
        <f>J307</f>
        <v>0</v>
      </c>
      <c r="K75" s="172"/>
    </row>
    <row r="76" spans="2:11" s="9" customFormat="1" ht="19.899999999999999" customHeight="1">
      <c r="B76" s="166"/>
      <c r="C76" s="167"/>
      <c r="D76" s="168" t="s">
        <v>189</v>
      </c>
      <c r="E76" s="169"/>
      <c r="F76" s="169"/>
      <c r="G76" s="169"/>
      <c r="H76" s="169"/>
      <c r="I76" s="170"/>
      <c r="J76" s="171">
        <f>J378</f>
        <v>0</v>
      </c>
      <c r="K76" s="172"/>
    </row>
    <row r="77" spans="2:11" s="9" customFormat="1" ht="19.899999999999999" customHeight="1">
      <c r="B77" s="166"/>
      <c r="C77" s="167"/>
      <c r="D77" s="168" t="s">
        <v>190</v>
      </c>
      <c r="E77" s="169"/>
      <c r="F77" s="169"/>
      <c r="G77" s="169"/>
      <c r="H77" s="169"/>
      <c r="I77" s="170"/>
      <c r="J77" s="171">
        <f>J408</f>
        <v>0</v>
      </c>
      <c r="K77" s="172"/>
    </row>
    <row r="78" spans="2:11" s="9" customFormat="1" ht="19.899999999999999" customHeight="1">
      <c r="B78" s="166"/>
      <c r="C78" s="167"/>
      <c r="D78" s="168" t="s">
        <v>191</v>
      </c>
      <c r="E78" s="169"/>
      <c r="F78" s="169"/>
      <c r="G78" s="169"/>
      <c r="H78" s="169"/>
      <c r="I78" s="170"/>
      <c r="J78" s="171">
        <f>J412</f>
        <v>0</v>
      </c>
      <c r="K78" s="172"/>
    </row>
    <row r="79" spans="2:11" s="9" customFormat="1" ht="19.899999999999999" customHeight="1">
      <c r="B79" s="166"/>
      <c r="C79" s="167"/>
      <c r="D79" s="168" t="s">
        <v>192</v>
      </c>
      <c r="E79" s="169"/>
      <c r="F79" s="169"/>
      <c r="G79" s="169"/>
      <c r="H79" s="169"/>
      <c r="I79" s="170"/>
      <c r="J79" s="171">
        <f>J422</f>
        <v>0</v>
      </c>
      <c r="K79" s="172"/>
    </row>
    <row r="80" spans="2:11" s="9" customFormat="1" ht="19.899999999999999" customHeight="1">
      <c r="B80" s="166"/>
      <c r="C80" s="167"/>
      <c r="D80" s="168" t="s">
        <v>193</v>
      </c>
      <c r="E80" s="169"/>
      <c r="F80" s="169"/>
      <c r="G80" s="169"/>
      <c r="H80" s="169"/>
      <c r="I80" s="170"/>
      <c r="J80" s="171">
        <f>J439</f>
        <v>0</v>
      </c>
      <c r="K80" s="172"/>
    </row>
    <row r="81" spans="2:12" s="9" customFormat="1" ht="19.899999999999999" customHeight="1">
      <c r="B81" s="166"/>
      <c r="C81" s="167"/>
      <c r="D81" s="168" t="s">
        <v>194</v>
      </c>
      <c r="E81" s="169"/>
      <c r="F81" s="169"/>
      <c r="G81" s="169"/>
      <c r="H81" s="169"/>
      <c r="I81" s="170"/>
      <c r="J81" s="171">
        <f>J451</f>
        <v>0</v>
      </c>
      <c r="K81" s="172"/>
    </row>
    <row r="82" spans="2:12" s="1" customFormat="1" ht="21.75" customHeight="1">
      <c r="B82" s="42"/>
      <c r="C82" s="43"/>
      <c r="D82" s="43"/>
      <c r="E82" s="43"/>
      <c r="F82" s="43"/>
      <c r="G82" s="43"/>
      <c r="H82" s="43"/>
      <c r="I82" s="128"/>
      <c r="J82" s="43"/>
      <c r="K82" s="46"/>
    </row>
    <row r="83" spans="2:12" s="1" customFormat="1" ht="6.95" customHeight="1">
      <c r="B83" s="57"/>
      <c r="C83" s="58"/>
      <c r="D83" s="58"/>
      <c r="E83" s="58"/>
      <c r="F83" s="58"/>
      <c r="G83" s="58"/>
      <c r="H83" s="58"/>
      <c r="I83" s="149"/>
      <c r="J83" s="58"/>
      <c r="K83" s="59"/>
    </row>
    <row r="87" spans="2:12" s="1" customFormat="1" ht="6.95" customHeight="1">
      <c r="B87" s="60"/>
      <c r="C87" s="61"/>
      <c r="D87" s="61"/>
      <c r="E87" s="61"/>
      <c r="F87" s="61"/>
      <c r="G87" s="61"/>
      <c r="H87" s="61"/>
      <c r="I87" s="152"/>
      <c r="J87" s="61"/>
      <c r="K87" s="61"/>
      <c r="L87" s="62"/>
    </row>
    <row r="88" spans="2:12" s="1" customFormat="1" ht="36.950000000000003" customHeight="1">
      <c r="B88" s="42"/>
      <c r="C88" s="63" t="s">
        <v>195</v>
      </c>
      <c r="D88" s="64"/>
      <c r="E88" s="64"/>
      <c r="F88" s="64"/>
      <c r="G88" s="64"/>
      <c r="H88" s="64"/>
      <c r="I88" s="173"/>
      <c r="J88" s="64"/>
      <c r="K88" s="64"/>
      <c r="L88" s="62"/>
    </row>
    <row r="89" spans="2:12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14.45" customHeight="1">
      <c r="B90" s="42"/>
      <c r="C90" s="66" t="s">
        <v>18</v>
      </c>
      <c r="D90" s="64"/>
      <c r="E90" s="64"/>
      <c r="F90" s="64"/>
      <c r="G90" s="64"/>
      <c r="H90" s="64"/>
      <c r="I90" s="173"/>
      <c r="J90" s="64"/>
      <c r="K90" s="64"/>
      <c r="L90" s="62"/>
    </row>
    <row r="91" spans="2:12" s="1" customFormat="1" ht="22.5" customHeight="1">
      <c r="B91" s="42"/>
      <c r="C91" s="64"/>
      <c r="D91" s="64"/>
      <c r="E91" s="419" t="str">
        <f>E7</f>
        <v>Beroun, MŠ Pod Homolkou - technické instalace</v>
      </c>
      <c r="F91" s="420"/>
      <c r="G91" s="420"/>
      <c r="H91" s="420"/>
      <c r="I91" s="173"/>
      <c r="J91" s="64"/>
      <c r="K91" s="64"/>
      <c r="L91" s="62"/>
    </row>
    <row r="92" spans="2:12">
      <c r="B92" s="29"/>
      <c r="C92" s="66" t="s">
        <v>167</v>
      </c>
      <c r="D92" s="174"/>
      <c r="E92" s="174"/>
      <c r="F92" s="174"/>
      <c r="G92" s="174"/>
      <c r="H92" s="174"/>
      <c r="J92" s="174"/>
      <c r="K92" s="174"/>
      <c r="L92" s="175"/>
    </row>
    <row r="93" spans="2:12" ht="22.5" customHeight="1">
      <c r="B93" s="29"/>
      <c r="C93" s="174"/>
      <c r="D93" s="174"/>
      <c r="E93" s="419" t="s">
        <v>168</v>
      </c>
      <c r="F93" s="423"/>
      <c r="G93" s="423"/>
      <c r="H93" s="423"/>
      <c r="J93" s="174"/>
      <c r="K93" s="174"/>
      <c r="L93" s="175"/>
    </row>
    <row r="94" spans="2:12">
      <c r="B94" s="29"/>
      <c r="C94" s="66" t="s">
        <v>169</v>
      </c>
      <c r="D94" s="174"/>
      <c r="E94" s="174"/>
      <c r="F94" s="174"/>
      <c r="G94" s="174"/>
      <c r="H94" s="174"/>
      <c r="J94" s="174"/>
      <c r="K94" s="174"/>
      <c r="L94" s="175"/>
    </row>
    <row r="95" spans="2:12" s="1" customFormat="1" ht="22.5" customHeight="1">
      <c r="B95" s="42"/>
      <c r="C95" s="64"/>
      <c r="D95" s="64"/>
      <c r="E95" s="421" t="s">
        <v>170</v>
      </c>
      <c r="F95" s="422"/>
      <c r="G95" s="422"/>
      <c r="H95" s="422"/>
      <c r="I95" s="173"/>
      <c r="J95" s="64"/>
      <c r="K95" s="64"/>
      <c r="L95" s="62"/>
    </row>
    <row r="96" spans="2:12" s="1" customFormat="1" ht="14.45" customHeight="1">
      <c r="B96" s="42"/>
      <c r="C96" s="66" t="s">
        <v>171</v>
      </c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" customFormat="1" ht="23.25" customHeight="1">
      <c r="B97" s="42"/>
      <c r="C97" s="64"/>
      <c r="D97" s="64"/>
      <c r="E97" s="390" t="str">
        <f>E13</f>
        <v>2_01_1.1 - Architektonicko stavební řešení</v>
      </c>
      <c r="F97" s="422"/>
      <c r="G97" s="422"/>
      <c r="H97" s="422"/>
      <c r="I97" s="173"/>
      <c r="J97" s="64"/>
      <c r="K97" s="64"/>
      <c r="L97" s="62"/>
    </row>
    <row r="98" spans="2:65" s="1" customFormat="1" ht="6.95" customHeight="1">
      <c r="B98" s="42"/>
      <c r="C98" s="64"/>
      <c r="D98" s="64"/>
      <c r="E98" s="64"/>
      <c r="F98" s="64"/>
      <c r="G98" s="64"/>
      <c r="H98" s="64"/>
      <c r="I98" s="173"/>
      <c r="J98" s="64"/>
      <c r="K98" s="64"/>
      <c r="L98" s="62"/>
    </row>
    <row r="99" spans="2:65" s="1" customFormat="1" ht="18" customHeight="1">
      <c r="B99" s="42"/>
      <c r="C99" s="66" t="s">
        <v>23</v>
      </c>
      <c r="D99" s="64"/>
      <c r="E99" s="64"/>
      <c r="F99" s="176" t="str">
        <f>F16</f>
        <v>Beroun</v>
      </c>
      <c r="G99" s="64"/>
      <c r="H99" s="64"/>
      <c r="I99" s="177" t="s">
        <v>25</v>
      </c>
      <c r="J99" s="74" t="str">
        <f>IF(J16="","",J16)</f>
        <v>21. 3. 2017</v>
      </c>
      <c r="K99" s="64"/>
      <c r="L99" s="62"/>
    </row>
    <row r="100" spans="2:65" s="1" customFormat="1" ht="6.95" customHeight="1">
      <c r="B100" s="42"/>
      <c r="C100" s="64"/>
      <c r="D100" s="64"/>
      <c r="E100" s="64"/>
      <c r="F100" s="64"/>
      <c r="G100" s="64"/>
      <c r="H100" s="64"/>
      <c r="I100" s="173"/>
      <c r="J100" s="64"/>
      <c r="K100" s="64"/>
      <c r="L100" s="62"/>
    </row>
    <row r="101" spans="2:65" s="1" customFormat="1">
      <c r="B101" s="42"/>
      <c r="C101" s="66" t="s">
        <v>27</v>
      </c>
      <c r="D101" s="64"/>
      <c r="E101" s="64"/>
      <c r="F101" s="176" t="str">
        <f>E19</f>
        <v>Město Beroun</v>
      </c>
      <c r="G101" s="64"/>
      <c r="H101" s="64"/>
      <c r="I101" s="177" t="s">
        <v>35</v>
      </c>
      <c r="J101" s="176" t="str">
        <f>E25</f>
        <v>SPECTA, s.r.o.</v>
      </c>
      <c r="K101" s="64"/>
      <c r="L101" s="62"/>
    </row>
    <row r="102" spans="2:65" s="1" customFormat="1" ht="14.45" customHeight="1">
      <c r="B102" s="42"/>
      <c r="C102" s="66" t="s">
        <v>33</v>
      </c>
      <c r="D102" s="64"/>
      <c r="E102" s="64"/>
      <c r="F102" s="176" t="str">
        <f>IF(E22="","",E22)</f>
        <v/>
      </c>
      <c r="G102" s="64"/>
      <c r="H102" s="64"/>
      <c r="I102" s="173"/>
      <c r="J102" s="64"/>
      <c r="K102" s="64"/>
      <c r="L102" s="62"/>
    </row>
    <row r="103" spans="2:65" s="1" customFormat="1" ht="10.35" customHeight="1">
      <c r="B103" s="42"/>
      <c r="C103" s="64"/>
      <c r="D103" s="64"/>
      <c r="E103" s="64"/>
      <c r="F103" s="64"/>
      <c r="G103" s="64"/>
      <c r="H103" s="64"/>
      <c r="I103" s="173"/>
      <c r="J103" s="64"/>
      <c r="K103" s="64"/>
      <c r="L103" s="62"/>
    </row>
    <row r="104" spans="2:65" s="10" customFormat="1" ht="29.25" customHeight="1">
      <c r="B104" s="178"/>
      <c r="C104" s="179" t="s">
        <v>196</v>
      </c>
      <c r="D104" s="180" t="s">
        <v>61</v>
      </c>
      <c r="E104" s="180" t="s">
        <v>57</v>
      </c>
      <c r="F104" s="180" t="s">
        <v>197</v>
      </c>
      <c r="G104" s="180" t="s">
        <v>198</v>
      </c>
      <c r="H104" s="180" t="s">
        <v>199</v>
      </c>
      <c r="I104" s="181" t="s">
        <v>200</v>
      </c>
      <c r="J104" s="180" t="s">
        <v>175</v>
      </c>
      <c r="K104" s="182" t="s">
        <v>201</v>
      </c>
      <c r="L104" s="183"/>
      <c r="M104" s="82" t="s">
        <v>202</v>
      </c>
      <c r="N104" s="83" t="s">
        <v>46</v>
      </c>
      <c r="O104" s="83" t="s">
        <v>203</v>
      </c>
      <c r="P104" s="83" t="s">
        <v>204</v>
      </c>
      <c r="Q104" s="83" t="s">
        <v>205</v>
      </c>
      <c r="R104" s="83" t="s">
        <v>206</v>
      </c>
      <c r="S104" s="83" t="s">
        <v>207</v>
      </c>
      <c r="T104" s="84" t="s">
        <v>208</v>
      </c>
    </row>
    <row r="105" spans="2:65" s="1" customFormat="1" ht="29.25" customHeight="1">
      <c r="B105" s="42"/>
      <c r="C105" s="88" t="s">
        <v>176</v>
      </c>
      <c r="D105" s="64"/>
      <c r="E105" s="64"/>
      <c r="F105" s="64"/>
      <c r="G105" s="64"/>
      <c r="H105" s="64"/>
      <c r="I105" s="173"/>
      <c r="J105" s="184">
        <f>BK105</f>
        <v>0</v>
      </c>
      <c r="K105" s="64"/>
      <c r="L105" s="62"/>
      <c r="M105" s="85"/>
      <c r="N105" s="86"/>
      <c r="O105" s="86"/>
      <c r="P105" s="185">
        <f>P106+P283</f>
        <v>0</v>
      </c>
      <c r="Q105" s="86"/>
      <c r="R105" s="185">
        <f>R106+R283</f>
        <v>52.902535309999998</v>
      </c>
      <c r="S105" s="86"/>
      <c r="T105" s="186">
        <f>T106+T283</f>
        <v>23.472381800000001</v>
      </c>
      <c r="AT105" s="25" t="s">
        <v>75</v>
      </c>
      <c r="AU105" s="25" t="s">
        <v>177</v>
      </c>
      <c r="BK105" s="187">
        <f>BK106+BK283</f>
        <v>0</v>
      </c>
    </row>
    <row r="106" spans="2:65" s="11" customFormat="1" ht="37.35" customHeight="1">
      <c r="B106" s="188"/>
      <c r="C106" s="189"/>
      <c r="D106" s="190" t="s">
        <v>75</v>
      </c>
      <c r="E106" s="191" t="s">
        <v>209</v>
      </c>
      <c r="F106" s="191" t="s">
        <v>210</v>
      </c>
      <c r="G106" s="189"/>
      <c r="H106" s="189"/>
      <c r="I106" s="192"/>
      <c r="J106" s="193">
        <f>BK106</f>
        <v>0</v>
      </c>
      <c r="K106" s="189"/>
      <c r="L106" s="194"/>
      <c r="M106" s="195"/>
      <c r="N106" s="196"/>
      <c r="O106" s="196"/>
      <c r="P106" s="197">
        <f>P107+P117+P137+P145+P197+P276+P281</f>
        <v>0</v>
      </c>
      <c r="Q106" s="196"/>
      <c r="R106" s="197">
        <f>R107+R117+R137+R145+R197+R276+R281</f>
        <v>50.524697789999998</v>
      </c>
      <c r="S106" s="196"/>
      <c r="T106" s="198">
        <f>T107+T117+T137+T145+T197+T276+T281</f>
        <v>22.671379999999999</v>
      </c>
      <c r="AR106" s="199" t="s">
        <v>83</v>
      </c>
      <c r="AT106" s="200" t="s">
        <v>75</v>
      </c>
      <c r="AU106" s="200" t="s">
        <v>76</v>
      </c>
      <c r="AY106" s="199" t="s">
        <v>211</v>
      </c>
      <c r="BK106" s="201">
        <f>BK107+BK117+BK137+BK145+BK197+BK276+BK281</f>
        <v>0</v>
      </c>
    </row>
    <row r="107" spans="2:65" s="11" customFormat="1" ht="19.899999999999999" customHeight="1">
      <c r="B107" s="188"/>
      <c r="C107" s="189"/>
      <c r="D107" s="202" t="s">
        <v>75</v>
      </c>
      <c r="E107" s="203" t="s">
        <v>83</v>
      </c>
      <c r="F107" s="203" t="s">
        <v>212</v>
      </c>
      <c r="G107" s="189"/>
      <c r="H107" s="189"/>
      <c r="I107" s="192"/>
      <c r="J107" s="204">
        <f>BK107</f>
        <v>0</v>
      </c>
      <c r="K107" s="189"/>
      <c r="L107" s="194"/>
      <c r="M107" s="195"/>
      <c r="N107" s="196"/>
      <c r="O107" s="196"/>
      <c r="P107" s="197">
        <f>SUM(P108:P116)</f>
        <v>0</v>
      </c>
      <c r="Q107" s="196"/>
      <c r="R107" s="197">
        <f>SUM(R108:R116)</f>
        <v>0</v>
      </c>
      <c r="S107" s="196"/>
      <c r="T107" s="198">
        <f>SUM(T108:T116)</f>
        <v>0</v>
      </c>
      <c r="AR107" s="199" t="s">
        <v>83</v>
      </c>
      <c r="AT107" s="200" t="s">
        <v>75</v>
      </c>
      <c r="AU107" s="200" t="s">
        <v>83</v>
      </c>
      <c r="AY107" s="199" t="s">
        <v>211</v>
      </c>
      <c r="BK107" s="201">
        <f>SUM(BK108:BK116)</f>
        <v>0</v>
      </c>
    </row>
    <row r="108" spans="2:65" s="1" customFormat="1" ht="31.5" customHeight="1">
      <c r="B108" s="42"/>
      <c r="C108" s="205" t="s">
        <v>83</v>
      </c>
      <c r="D108" s="205" t="s">
        <v>213</v>
      </c>
      <c r="E108" s="206" t="s">
        <v>214</v>
      </c>
      <c r="F108" s="207" t="s">
        <v>215</v>
      </c>
      <c r="G108" s="208" t="s">
        <v>216</v>
      </c>
      <c r="H108" s="209">
        <v>2.665</v>
      </c>
      <c r="I108" s="210"/>
      <c r="J108" s="211">
        <f>ROUND(I108*H108,2)</f>
        <v>0</v>
      </c>
      <c r="K108" s="207" t="s">
        <v>217</v>
      </c>
      <c r="L108" s="62"/>
      <c r="M108" s="212" t="s">
        <v>21</v>
      </c>
      <c r="N108" s="213" t="s">
        <v>47</v>
      </c>
      <c r="O108" s="43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25" t="s">
        <v>100</v>
      </c>
      <c r="AT108" s="25" t="s">
        <v>213</v>
      </c>
      <c r="AU108" s="25" t="s">
        <v>85</v>
      </c>
      <c r="AY108" s="25" t="s">
        <v>211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83</v>
      </c>
      <c r="BK108" s="216">
        <f>ROUND(I108*H108,2)</f>
        <v>0</v>
      </c>
      <c r="BL108" s="25" t="s">
        <v>100</v>
      </c>
      <c r="BM108" s="25" t="s">
        <v>218</v>
      </c>
    </row>
    <row r="109" spans="2:65" s="12" customFormat="1" ht="13.5">
      <c r="B109" s="217"/>
      <c r="C109" s="218"/>
      <c r="D109" s="219" t="s">
        <v>219</v>
      </c>
      <c r="E109" s="220" t="s">
        <v>21</v>
      </c>
      <c r="F109" s="221" t="s">
        <v>220</v>
      </c>
      <c r="G109" s="218"/>
      <c r="H109" s="222" t="s">
        <v>21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219</v>
      </c>
      <c r="AU109" s="228" t="s">
        <v>85</v>
      </c>
      <c r="AV109" s="12" t="s">
        <v>83</v>
      </c>
      <c r="AW109" s="12" t="s">
        <v>39</v>
      </c>
      <c r="AX109" s="12" t="s">
        <v>76</v>
      </c>
      <c r="AY109" s="228" t="s">
        <v>211</v>
      </c>
    </row>
    <row r="110" spans="2:65" s="13" customFormat="1" ht="13.5">
      <c r="B110" s="229"/>
      <c r="C110" s="230"/>
      <c r="D110" s="219" t="s">
        <v>219</v>
      </c>
      <c r="E110" s="231" t="s">
        <v>21</v>
      </c>
      <c r="F110" s="232" t="s">
        <v>221</v>
      </c>
      <c r="G110" s="230"/>
      <c r="H110" s="233">
        <v>0.08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219</v>
      </c>
      <c r="AU110" s="239" t="s">
        <v>85</v>
      </c>
      <c r="AV110" s="13" t="s">
        <v>85</v>
      </c>
      <c r="AW110" s="13" t="s">
        <v>39</v>
      </c>
      <c r="AX110" s="13" t="s">
        <v>76</v>
      </c>
      <c r="AY110" s="239" t="s">
        <v>211</v>
      </c>
    </row>
    <row r="111" spans="2:65" s="14" customFormat="1" ht="13.5">
      <c r="B111" s="240"/>
      <c r="C111" s="241"/>
      <c r="D111" s="219" t="s">
        <v>219</v>
      </c>
      <c r="E111" s="242" t="s">
        <v>21</v>
      </c>
      <c r="F111" s="243" t="s">
        <v>222</v>
      </c>
      <c r="G111" s="241"/>
      <c r="H111" s="244">
        <v>0.08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219</v>
      </c>
      <c r="AU111" s="250" t="s">
        <v>85</v>
      </c>
      <c r="AV111" s="14" t="s">
        <v>93</v>
      </c>
      <c r="AW111" s="14" t="s">
        <v>39</v>
      </c>
      <c r="AX111" s="14" t="s">
        <v>76</v>
      </c>
      <c r="AY111" s="250" t="s">
        <v>211</v>
      </c>
    </row>
    <row r="112" spans="2:65" s="12" customFormat="1" ht="13.5">
      <c r="B112" s="217"/>
      <c r="C112" s="218"/>
      <c r="D112" s="219" t="s">
        <v>219</v>
      </c>
      <c r="E112" s="220" t="s">
        <v>21</v>
      </c>
      <c r="F112" s="221" t="s">
        <v>223</v>
      </c>
      <c r="G112" s="218"/>
      <c r="H112" s="222" t="s">
        <v>21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219</v>
      </c>
      <c r="AU112" s="228" t="s">
        <v>85</v>
      </c>
      <c r="AV112" s="12" t="s">
        <v>83</v>
      </c>
      <c r="AW112" s="12" t="s">
        <v>39</v>
      </c>
      <c r="AX112" s="12" t="s">
        <v>76</v>
      </c>
      <c r="AY112" s="228" t="s">
        <v>211</v>
      </c>
    </row>
    <row r="113" spans="2:65" s="13" customFormat="1" ht="13.5">
      <c r="B113" s="229"/>
      <c r="C113" s="230"/>
      <c r="D113" s="219" t="s">
        <v>219</v>
      </c>
      <c r="E113" s="231" t="s">
        <v>21</v>
      </c>
      <c r="F113" s="232" t="s">
        <v>224</v>
      </c>
      <c r="G113" s="230"/>
      <c r="H113" s="233">
        <v>1.1850000000000001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219</v>
      </c>
      <c r="AU113" s="239" t="s">
        <v>85</v>
      </c>
      <c r="AV113" s="13" t="s">
        <v>85</v>
      </c>
      <c r="AW113" s="13" t="s">
        <v>39</v>
      </c>
      <c r="AX113" s="13" t="s">
        <v>76</v>
      </c>
      <c r="AY113" s="239" t="s">
        <v>211</v>
      </c>
    </row>
    <row r="114" spans="2:65" s="13" customFormat="1" ht="13.5">
      <c r="B114" s="229"/>
      <c r="C114" s="230"/>
      <c r="D114" s="219" t="s">
        <v>219</v>
      </c>
      <c r="E114" s="231" t="s">
        <v>21</v>
      </c>
      <c r="F114" s="232" t="s">
        <v>225</v>
      </c>
      <c r="G114" s="230"/>
      <c r="H114" s="233">
        <v>1.4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219</v>
      </c>
      <c r="AU114" s="239" t="s">
        <v>85</v>
      </c>
      <c r="AV114" s="13" t="s">
        <v>85</v>
      </c>
      <c r="AW114" s="13" t="s">
        <v>39</v>
      </c>
      <c r="AX114" s="13" t="s">
        <v>76</v>
      </c>
      <c r="AY114" s="239" t="s">
        <v>211</v>
      </c>
    </row>
    <row r="115" spans="2:65" s="14" customFormat="1" ht="13.5">
      <c r="B115" s="240"/>
      <c r="C115" s="241"/>
      <c r="D115" s="219" t="s">
        <v>219</v>
      </c>
      <c r="E115" s="242" t="s">
        <v>21</v>
      </c>
      <c r="F115" s="243" t="s">
        <v>222</v>
      </c>
      <c r="G115" s="241"/>
      <c r="H115" s="244">
        <v>2.585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219</v>
      </c>
      <c r="AU115" s="250" t="s">
        <v>85</v>
      </c>
      <c r="AV115" s="14" t="s">
        <v>93</v>
      </c>
      <c r="AW115" s="14" t="s">
        <v>39</v>
      </c>
      <c r="AX115" s="14" t="s">
        <v>76</v>
      </c>
      <c r="AY115" s="250" t="s">
        <v>211</v>
      </c>
    </row>
    <row r="116" spans="2:65" s="15" customFormat="1" ht="13.5">
      <c r="B116" s="251"/>
      <c r="C116" s="252"/>
      <c r="D116" s="219" t="s">
        <v>219</v>
      </c>
      <c r="E116" s="253" t="s">
        <v>21</v>
      </c>
      <c r="F116" s="254" t="s">
        <v>226</v>
      </c>
      <c r="G116" s="252"/>
      <c r="H116" s="255">
        <v>2.665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AT116" s="261" t="s">
        <v>219</v>
      </c>
      <c r="AU116" s="261" t="s">
        <v>85</v>
      </c>
      <c r="AV116" s="15" t="s">
        <v>100</v>
      </c>
      <c r="AW116" s="15" t="s">
        <v>39</v>
      </c>
      <c r="AX116" s="15" t="s">
        <v>83</v>
      </c>
      <c r="AY116" s="261" t="s">
        <v>211</v>
      </c>
    </row>
    <row r="117" spans="2:65" s="11" customFormat="1" ht="29.85" customHeight="1">
      <c r="B117" s="188"/>
      <c r="C117" s="189"/>
      <c r="D117" s="202" t="s">
        <v>75</v>
      </c>
      <c r="E117" s="203" t="s">
        <v>85</v>
      </c>
      <c r="F117" s="203" t="s">
        <v>227</v>
      </c>
      <c r="G117" s="189"/>
      <c r="H117" s="189"/>
      <c r="I117" s="192"/>
      <c r="J117" s="204">
        <f>BK117</f>
        <v>0</v>
      </c>
      <c r="K117" s="189"/>
      <c r="L117" s="194"/>
      <c r="M117" s="195"/>
      <c r="N117" s="196"/>
      <c r="O117" s="196"/>
      <c r="P117" s="197">
        <f>SUM(P118:P136)</f>
        <v>0</v>
      </c>
      <c r="Q117" s="196"/>
      <c r="R117" s="197">
        <f>SUM(R118:R136)</f>
        <v>3.9393881099999999</v>
      </c>
      <c r="S117" s="196"/>
      <c r="T117" s="198">
        <f>SUM(T118:T136)</f>
        <v>0</v>
      </c>
      <c r="AR117" s="199" t="s">
        <v>83</v>
      </c>
      <c r="AT117" s="200" t="s">
        <v>75</v>
      </c>
      <c r="AU117" s="200" t="s">
        <v>83</v>
      </c>
      <c r="AY117" s="199" t="s">
        <v>211</v>
      </c>
      <c r="BK117" s="201">
        <f>SUM(BK118:BK136)</f>
        <v>0</v>
      </c>
    </row>
    <row r="118" spans="2:65" s="1" customFormat="1" ht="31.5" customHeight="1">
      <c r="B118" s="42"/>
      <c r="C118" s="205" t="s">
        <v>85</v>
      </c>
      <c r="D118" s="205" t="s">
        <v>213</v>
      </c>
      <c r="E118" s="206" t="s">
        <v>228</v>
      </c>
      <c r="F118" s="207" t="s">
        <v>229</v>
      </c>
      <c r="G118" s="208" t="s">
        <v>216</v>
      </c>
      <c r="H118" s="209">
        <v>1.575</v>
      </c>
      <c r="I118" s="210"/>
      <c r="J118" s="211">
        <f>ROUND(I118*H118,2)</f>
        <v>0</v>
      </c>
      <c r="K118" s="207" t="s">
        <v>217</v>
      </c>
      <c r="L118" s="62"/>
      <c r="M118" s="212" t="s">
        <v>21</v>
      </c>
      <c r="N118" s="213" t="s">
        <v>47</v>
      </c>
      <c r="O118" s="43"/>
      <c r="P118" s="214">
        <f>O118*H118</f>
        <v>0</v>
      </c>
      <c r="Q118" s="214">
        <v>2.45329</v>
      </c>
      <c r="R118" s="214">
        <f>Q118*H118</f>
        <v>3.8639317499999999</v>
      </c>
      <c r="S118" s="214">
        <v>0</v>
      </c>
      <c r="T118" s="215">
        <f>S118*H118</f>
        <v>0</v>
      </c>
      <c r="AR118" s="25" t="s">
        <v>100</v>
      </c>
      <c r="AT118" s="25" t="s">
        <v>213</v>
      </c>
      <c r="AU118" s="25" t="s">
        <v>85</v>
      </c>
      <c r="AY118" s="25" t="s">
        <v>211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83</v>
      </c>
      <c r="BK118" s="216">
        <f>ROUND(I118*H118,2)</f>
        <v>0</v>
      </c>
      <c r="BL118" s="25" t="s">
        <v>100</v>
      </c>
      <c r="BM118" s="25" t="s">
        <v>230</v>
      </c>
    </row>
    <row r="119" spans="2:65" s="12" customFormat="1" ht="13.5">
      <c r="B119" s="217"/>
      <c r="C119" s="218"/>
      <c r="D119" s="219" t="s">
        <v>219</v>
      </c>
      <c r="E119" s="220" t="s">
        <v>21</v>
      </c>
      <c r="F119" s="221" t="s">
        <v>223</v>
      </c>
      <c r="G119" s="218"/>
      <c r="H119" s="222" t="s">
        <v>21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219</v>
      </c>
      <c r="AU119" s="228" t="s">
        <v>85</v>
      </c>
      <c r="AV119" s="12" t="s">
        <v>83</v>
      </c>
      <c r="AW119" s="12" t="s">
        <v>39</v>
      </c>
      <c r="AX119" s="12" t="s">
        <v>76</v>
      </c>
      <c r="AY119" s="228" t="s">
        <v>211</v>
      </c>
    </row>
    <row r="120" spans="2:65" s="13" customFormat="1" ht="13.5">
      <c r="B120" s="229"/>
      <c r="C120" s="230"/>
      <c r="D120" s="219" t="s">
        <v>219</v>
      </c>
      <c r="E120" s="231" t="s">
        <v>21</v>
      </c>
      <c r="F120" s="232" t="s">
        <v>231</v>
      </c>
      <c r="G120" s="230"/>
      <c r="H120" s="233">
        <v>0.67500000000000004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219</v>
      </c>
      <c r="AU120" s="239" t="s">
        <v>85</v>
      </c>
      <c r="AV120" s="13" t="s">
        <v>85</v>
      </c>
      <c r="AW120" s="13" t="s">
        <v>39</v>
      </c>
      <c r="AX120" s="13" t="s">
        <v>76</v>
      </c>
      <c r="AY120" s="239" t="s">
        <v>211</v>
      </c>
    </row>
    <row r="121" spans="2:65" s="13" customFormat="1" ht="13.5">
      <c r="B121" s="229"/>
      <c r="C121" s="230"/>
      <c r="D121" s="219" t="s">
        <v>219</v>
      </c>
      <c r="E121" s="231" t="s">
        <v>21</v>
      </c>
      <c r="F121" s="232" t="s">
        <v>232</v>
      </c>
      <c r="G121" s="230"/>
      <c r="H121" s="233">
        <v>0.9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219</v>
      </c>
      <c r="AU121" s="239" t="s">
        <v>85</v>
      </c>
      <c r="AV121" s="13" t="s">
        <v>85</v>
      </c>
      <c r="AW121" s="13" t="s">
        <v>39</v>
      </c>
      <c r="AX121" s="13" t="s">
        <v>76</v>
      </c>
      <c r="AY121" s="239" t="s">
        <v>211</v>
      </c>
    </row>
    <row r="122" spans="2:65" s="14" customFormat="1" ht="13.5">
      <c r="B122" s="240"/>
      <c r="C122" s="241"/>
      <c r="D122" s="219" t="s">
        <v>219</v>
      </c>
      <c r="E122" s="242" t="s">
        <v>21</v>
      </c>
      <c r="F122" s="243" t="s">
        <v>222</v>
      </c>
      <c r="G122" s="241"/>
      <c r="H122" s="244">
        <v>1.575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AT122" s="250" t="s">
        <v>219</v>
      </c>
      <c r="AU122" s="250" t="s">
        <v>85</v>
      </c>
      <c r="AV122" s="14" t="s">
        <v>93</v>
      </c>
      <c r="AW122" s="14" t="s">
        <v>39</v>
      </c>
      <c r="AX122" s="14" t="s">
        <v>76</v>
      </c>
      <c r="AY122" s="250" t="s">
        <v>211</v>
      </c>
    </row>
    <row r="123" spans="2:65" s="15" customFormat="1" ht="13.5">
      <c r="B123" s="251"/>
      <c r="C123" s="252"/>
      <c r="D123" s="262" t="s">
        <v>219</v>
      </c>
      <c r="E123" s="263" t="s">
        <v>21</v>
      </c>
      <c r="F123" s="264" t="s">
        <v>226</v>
      </c>
      <c r="G123" s="252"/>
      <c r="H123" s="265">
        <v>1.575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AT123" s="261" t="s">
        <v>219</v>
      </c>
      <c r="AU123" s="261" t="s">
        <v>85</v>
      </c>
      <c r="AV123" s="15" t="s">
        <v>100</v>
      </c>
      <c r="AW123" s="15" t="s">
        <v>39</v>
      </c>
      <c r="AX123" s="15" t="s">
        <v>83</v>
      </c>
      <c r="AY123" s="261" t="s">
        <v>211</v>
      </c>
    </row>
    <row r="124" spans="2:65" s="1" customFormat="1" ht="44.25" customHeight="1">
      <c r="B124" s="42"/>
      <c r="C124" s="205" t="s">
        <v>93</v>
      </c>
      <c r="D124" s="205" t="s">
        <v>213</v>
      </c>
      <c r="E124" s="206" t="s">
        <v>233</v>
      </c>
      <c r="F124" s="207" t="s">
        <v>234</v>
      </c>
      <c r="G124" s="208" t="s">
        <v>235</v>
      </c>
      <c r="H124" s="209">
        <v>10.5</v>
      </c>
      <c r="I124" s="210"/>
      <c r="J124" s="211">
        <f>ROUND(I124*H124,2)</f>
        <v>0</v>
      </c>
      <c r="K124" s="207" t="s">
        <v>217</v>
      </c>
      <c r="L124" s="62"/>
      <c r="M124" s="212" t="s">
        <v>21</v>
      </c>
      <c r="N124" s="213" t="s">
        <v>47</v>
      </c>
      <c r="O124" s="43"/>
      <c r="P124" s="214">
        <f>O124*H124</f>
        <v>0</v>
      </c>
      <c r="Q124" s="214">
        <v>1.57E-3</v>
      </c>
      <c r="R124" s="214">
        <f>Q124*H124</f>
        <v>1.6485E-2</v>
      </c>
      <c r="S124" s="214">
        <v>0</v>
      </c>
      <c r="T124" s="215">
        <f>S124*H124</f>
        <v>0</v>
      </c>
      <c r="AR124" s="25" t="s">
        <v>100</v>
      </c>
      <c r="AT124" s="25" t="s">
        <v>213</v>
      </c>
      <c r="AU124" s="25" t="s">
        <v>85</v>
      </c>
      <c r="AY124" s="25" t="s">
        <v>211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5" t="s">
        <v>83</v>
      </c>
      <c r="BK124" s="216">
        <f>ROUND(I124*H124,2)</f>
        <v>0</v>
      </c>
      <c r="BL124" s="25" t="s">
        <v>100</v>
      </c>
      <c r="BM124" s="25" t="s">
        <v>236</v>
      </c>
    </row>
    <row r="125" spans="2:65" s="12" customFormat="1" ht="13.5">
      <c r="B125" s="217"/>
      <c r="C125" s="218"/>
      <c r="D125" s="219" t="s">
        <v>219</v>
      </c>
      <c r="E125" s="220" t="s">
        <v>21</v>
      </c>
      <c r="F125" s="221" t="s">
        <v>223</v>
      </c>
      <c r="G125" s="218"/>
      <c r="H125" s="222" t="s">
        <v>21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219</v>
      </c>
      <c r="AU125" s="228" t="s">
        <v>85</v>
      </c>
      <c r="AV125" s="12" t="s">
        <v>83</v>
      </c>
      <c r="AW125" s="12" t="s">
        <v>39</v>
      </c>
      <c r="AX125" s="12" t="s">
        <v>76</v>
      </c>
      <c r="AY125" s="228" t="s">
        <v>211</v>
      </c>
    </row>
    <row r="126" spans="2:65" s="13" customFormat="1" ht="13.5">
      <c r="B126" s="229"/>
      <c r="C126" s="230"/>
      <c r="D126" s="219" t="s">
        <v>219</v>
      </c>
      <c r="E126" s="231" t="s">
        <v>21</v>
      </c>
      <c r="F126" s="232" t="s">
        <v>237</v>
      </c>
      <c r="G126" s="230"/>
      <c r="H126" s="233">
        <v>4.5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219</v>
      </c>
      <c r="AU126" s="239" t="s">
        <v>85</v>
      </c>
      <c r="AV126" s="13" t="s">
        <v>85</v>
      </c>
      <c r="AW126" s="13" t="s">
        <v>39</v>
      </c>
      <c r="AX126" s="13" t="s">
        <v>76</v>
      </c>
      <c r="AY126" s="239" t="s">
        <v>211</v>
      </c>
    </row>
    <row r="127" spans="2:65" s="13" customFormat="1" ht="13.5">
      <c r="B127" s="229"/>
      <c r="C127" s="230"/>
      <c r="D127" s="219" t="s">
        <v>219</v>
      </c>
      <c r="E127" s="231" t="s">
        <v>21</v>
      </c>
      <c r="F127" s="232" t="s">
        <v>238</v>
      </c>
      <c r="G127" s="230"/>
      <c r="H127" s="233">
        <v>6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219</v>
      </c>
      <c r="AU127" s="239" t="s">
        <v>85</v>
      </c>
      <c r="AV127" s="13" t="s">
        <v>85</v>
      </c>
      <c r="AW127" s="13" t="s">
        <v>39</v>
      </c>
      <c r="AX127" s="13" t="s">
        <v>76</v>
      </c>
      <c r="AY127" s="239" t="s">
        <v>211</v>
      </c>
    </row>
    <row r="128" spans="2:65" s="14" customFormat="1" ht="13.5">
      <c r="B128" s="240"/>
      <c r="C128" s="241"/>
      <c r="D128" s="219" t="s">
        <v>219</v>
      </c>
      <c r="E128" s="242" t="s">
        <v>21</v>
      </c>
      <c r="F128" s="243" t="s">
        <v>222</v>
      </c>
      <c r="G128" s="241"/>
      <c r="H128" s="244">
        <v>10.5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219</v>
      </c>
      <c r="AU128" s="250" t="s">
        <v>85</v>
      </c>
      <c r="AV128" s="14" t="s">
        <v>93</v>
      </c>
      <c r="AW128" s="14" t="s">
        <v>39</v>
      </c>
      <c r="AX128" s="14" t="s">
        <v>76</v>
      </c>
      <c r="AY128" s="250" t="s">
        <v>211</v>
      </c>
    </row>
    <row r="129" spans="2:65" s="15" customFormat="1" ht="13.5">
      <c r="B129" s="251"/>
      <c r="C129" s="252"/>
      <c r="D129" s="262" t="s">
        <v>219</v>
      </c>
      <c r="E129" s="263" t="s">
        <v>21</v>
      </c>
      <c r="F129" s="264" t="s">
        <v>226</v>
      </c>
      <c r="G129" s="252"/>
      <c r="H129" s="265">
        <v>10.5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AT129" s="261" t="s">
        <v>219</v>
      </c>
      <c r="AU129" s="261" t="s">
        <v>85</v>
      </c>
      <c r="AV129" s="15" t="s">
        <v>100</v>
      </c>
      <c r="AW129" s="15" t="s">
        <v>39</v>
      </c>
      <c r="AX129" s="15" t="s">
        <v>83</v>
      </c>
      <c r="AY129" s="261" t="s">
        <v>211</v>
      </c>
    </row>
    <row r="130" spans="2:65" s="1" customFormat="1" ht="44.25" customHeight="1">
      <c r="B130" s="42"/>
      <c r="C130" s="205" t="s">
        <v>100</v>
      </c>
      <c r="D130" s="205" t="s">
        <v>213</v>
      </c>
      <c r="E130" s="206" t="s">
        <v>239</v>
      </c>
      <c r="F130" s="207" t="s">
        <v>240</v>
      </c>
      <c r="G130" s="208" t="s">
        <v>235</v>
      </c>
      <c r="H130" s="209">
        <v>10.5</v>
      </c>
      <c r="I130" s="210"/>
      <c r="J130" s="211">
        <f>ROUND(I130*H130,2)</f>
        <v>0</v>
      </c>
      <c r="K130" s="207" t="s">
        <v>217</v>
      </c>
      <c r="L130" s="62"/>
      <c r="M130" s="212" t="s">
        <v>21</v>
      </c>
      <c r="N130" s="213" t="s">
        <v>47</v>
      </c>
      <c r="O130" s="4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25" t="s">
        <v>100</v>
      </c>
      <c r="AT130" s="25" t="s">
        <v>213</v>
      </c>
      <c r="AU130" s="25" t="s">
        <v>85</v>
      </c>
      <c r="AY130" s="25" t="s">
        <v>211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83</v>
      </c>
      <c r="BK130" s="216">
        <f>ROUND(I130*H130,2)</f>
        <v>0</v>
      </c>
      <c r="BL130" s="25" t="s">
        <v>100</v>
      </c>
      <c r="BM130" s="25" t="s">
        <v>241</v>
      </c>
    </row>
    <row r="131" spans="2:65" s="1" customFormat="1" ht="44.25" customHeight="1">
      <c r="B131" s="42"/>
      <c r="C131" s="205" t="s">
        <v>242</v>
      </c>
      <c r="D131" s="205" t="s">
        <v>213</v>
      </c>
      <c r="E131" s="206" t="s">
        <v>243</v>
      </c>
      <c r="F131" s="207" t="s">
        <v>244</v>
      </c>
      <c r="G131" s="208" t="s">
        <v>245</v>
      </c>
      <c r="H131" s="209">
        <v>5.6000000000000001E-2</v>
      </c>
      <c r="I131" s="210"/>
      <c r="J131" s="211">
        <f>ROUND(I131*H131,2)</f>
        <v>0</v>
      </c>
      <c r="K131" s="207" t="s">
        <v>217</v>
      </c>
      <c r="L131" s="62"/>
      <c r="M131" s="212" t="s">
        <v>21</v>
      </c>
      <c r="N131" s="213" t="s">
        <v>47</v>
      </c>
      <c r="O131" s="43"/>
      <c r="P131" s="214">
        <f>O131*H131</f>
        <v>0</v>
      </c>
      <c r="Q131" s="214">
        <v>1.0530600000000001</v>
      </c>
      <c r="R131" s="214">
        <f>Q131*H131</f>
        <v>5.8971360000000007E-2</v>
      </c>
      <c r="S131" s="214">
        <v>0</v>
      </c>
      <c r="T131" s="215">
        <f>S131*H131</f>
        <v>0</v>
      </c>
      <c r="AR131" s="25" t="s">
        <v>100</v>
      </c>
      <c r="AT131" s="25" t="s">
        <v>213</v>
      </c>
      <c r="AU131" s="25" t="s">
        <v>85</v>
      </c>
      <c r="AY131" s="25" t="s">
        <v>211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5" t="s">
        <v>83</v>
      </c>
      <c r="BK131" s="216">
        <f>ROUND(I131*H131,2)</f>
        <v>0</v>
      </c>
      <c r="BL131" s="25" t="s">
        <v>100</v>
      </c>
      <c r="BM131" s="25" t="s">
        <v>246</v>
      </c>
    </row>
    <row r="132" spans="2:65" s="12" customFormat="1" ht="13.5">
      <c r="B132" s="217"/>
      <c r="C132" s="218"/>
      <c r="D132" s="219" t="s">
        <v>219</v>
      </c>
      <c r="E132" s="220" t="s">
        <v>21</v>
      </c>
      <c r="F132" s="221" t="s">
        <v>223</v>
      </c>
      <c r="G132" s="218"/>
      <c r="H132" s="222" t="s">
        <v>21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219</v>
      </c>
      <c r="AU132" s="228" t="s">
        <v>85</v>
      </c>
      <c r="AV132" s="12" t="s">
        <v>83</v>
      </c>
      <c r="AW132" s="12" t="s">
        <v>39</v>
      </c>
      <c r="AX132" s="12" t="s">
        <v>76</v>
      </c>
      <c r="AY132" s="228" t="s">
        <v>211</v>
      </c>
    </row>
    <row r="133" spans="2:65" s="13" customFormat="1" ht="13.5">
      <c r="B133" s="229"/>
      <c r="C133" s="230"/>
      <c r="D133" s="219" t="s">
        <v>219</v>
      </c>
      <c r="E133" s="231" t="s">
        <v>21</v>
      </c>
      <c r="F133" s="232" t="s">
        <v>247</v>
      </c>
      <c r="G133" s="230"/>
      <c r="H133" s="233">
        <v>2.4E-2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219</v>
      </c>
      <c r="AU133" s="239" t="s">
        <v>85</v>
      </c>
      <c r="AV133" s="13" t="s">
        <v>85</v>
      </c>
      <c r="AW133" s="13" t="s">
        <v>39</v>
      </c>
      <c r="AX133" s="13" t="s">
        <v>76</v>
      </c>
      <c r="AY133" s="239" t="s">
        <v>211</v>
      </c>
    </row>
    <row r="134" spans="2:65" s="13" customFormat="1" ht="13.5">
      <c r="B134" s="229"/>
      <c r="C134" s="230"/>
      <c r="D134" s="219" t="s">
        <v>219</v>
      </c>
      <c r="E134" s="231" t="s">
        <v>21</v>
      </c>
      <c r="F134" s="232" t="s">
        <v>248</v>
      </c>
      <c r="G134" s="230"/>
      <c r="H134" s="233">
        <v>3.2000000000000001E-2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219</v>
      </c>
      <c r="AU134" s="239" t="s">
        <v>85</v>
      </c>
      <c r="AV134" s="13" t="s">
        <v>85</v>
      </c>
      <c r="AW134" s="13" t="s">
        <v>39</v>
      </c>
      <c r="AX134" s="13" t="s">
        <v>76</v>
      </c>
      <c r="AY134" s="239" t="s">
        <v>211</v>
      </c>
    </row>
    <row r="135" spans="2:65" s="14" customFormat="1" ht="13.5">
      <c r="B135" s="240"/>
      <c r="C135" s="241"/>
      <c r="D135" s="219" t="s">
        <v>219</v>
      </c>
      <c r="E135" s="242" t="s">
        <v>21</v>
      </c>
      <c r="F135" s="243" t="s">
        <v>222</v>
      </c>
      <c r="G135" s="241"/>
      <c r="H135" s="244">
        <v>5.6000000000000001E-2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219</v>
      </c>
      <c r="AU135" s="250" t="s">
        <v>85</v>
      </c>
      <c r="AV135" s="14" t="s">
        <v>93</v>
      </c>
      <c r="AW135" s="14" t="s">
        <v>39</v>
      </c>
      <c r="AX135" s="14" t="s">
        <v>76</v>
      </c>
      <c r="AY135" s="250" t="s">
        <v>211</v>
      </c>
    </row>
    <row r="136" spans="2:65" s="15" customFormat="1" ht="13.5">
      <c r="B136" s="251"/>
      <c r="C136" s="252"/>
      <c r="D136" s="219" t="s">
        <v>219</v>
      </c>
      <c r="E136" s="253" t="s">
        <v>21</v>
      </c>
      <c r="F136" s="254" t="s">
        <v>226</v>
      </c>
      <c r="G136" s="252"/>
      <c r="H136" s="255">
        <v>5.6000000000000001E-2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AT136" s="261" t="s">
        <v>219</v>
      </c>
      <c r="AU136" s="261" t="s">
        <v>85</v>
      </c>
      <c r="AV136" s="15" t="s">
        <v>100</v>
      </c>
      <c r="AW136" s="15" t="s">
        <v>39</v>
      </c>
      <c r="AX136" s="15" t="s">
        <v>83</v>
      </c>
      <c r="AY136" s="261" t="s">
        <v>211</v>
      </c>
    </row>
    <row r="137" spans="2:65" s="11" customFormat="1" ht="29.85" customHeight="1">
      <c r="B137" s="188"/>
      <c r="C137" s="189"/>
      <c r="D137" s="202" t="s">
        <v>75</v>
      </c>
      <c r="E137" s="203" t="s">
        <v>242</v>
      </c>
      <c r="F137" s="203" t="s">
        <v>249</v>
      </c>
      <c r="G137" s="189"/>
      <c r="H137" s="189"/>
      <c r="I137" s="192"/>
      <c r="J137" s="204">
        <f>BK137</f>
        <v>0</v>
      </c>
      <c r="K137" s="189"/>
      <c r="L137" s="194"/>
      <c r="M137" s="195"/>
      <c r="N137" s="196"/>
      <c r="O137" s="196"/>
      <c r="P137" s="197">
        <f>SUM(P138:P144)</f>
        <v>0</v>
      </c>
      <c r="Q137" s="196"/>
      <c r="R137" s="197">
        <f>SUM(R138:R144)</f>
        <v>0</v>
      </c>
      <c r="S137" s="196"/>
      <c r="T137" s="198">
        <f>SUM(T138:T144)</f>
        <v>0</v>
      </c>
      <c r="AR137" s="199" t="s">
        <v>83</v>
      </c>
      <c r="AT137" s="200" t="s">
        <v>75</v>
      </c>
      <c r="AU137" s="200" t="s">
        <v>83</v>
      </c>
      <c r="AY137" s="199" t="s">
        <v>211</v>
      </c>
      <c r="BK137" s="201">
        <f>SUM(BK138:BK144)</f>
        <v>0</v>
      </c>
    </row>
    <row r="138" spans="2:65" s="1" customFormat="1" ht="22.5" customHeight="1">
      <c r="B138" s="42"/>
      <c r="C138" s="205" t="s">
        <v>250</v>
      </c>
      <c r="D138" s="205" t="s">
        <v>213</v>
      </c>
      <c r="E138" s="206" t="s">
        <v>251</v>
      </c>
      <c r="F138" s="207" t="s">
        <v>252</v>
      </c>
      <c r="G138" s="208" t="s">
        <v>235</v>
      </c>
      <c r="H138" s="209">
        <v>5.05</v>
      </c>
      <c r="I138" s="210"/>
      <c r="J138" s="211">
        <f>ROUND(I138*H138,2)</f>
        <v>0</v>
      </c>
      <c r="K138" s="207" t="s">
        <v>217</v>
      </c>
      <c r="L138" s="62"/>
      <c r="M138" s="212" t="s">
        <v>21</v>
      </c>
      <c r="N138" s="213" t="s">
        <v>47</v>
      </c>
      <c r="O138" s="4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25" t="s">
        <v>100</v>
      </c>
      <c r="AT138" s="25" t="s">
        <v>213</v>
      </c>
      <c r="AU138" s="25" t="s">
        <v>85</v>
      </c>
      <c r="AY138" s="25" t="s">
        <v>211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83</v>
      </c>
      <c r="BK138" s="216">
        <f>ROUND(I138*H138,2)</f>
        <v>0</v>
      </c>
      <c r="BL138" s="25" t="s">
        <v>100</v>
      </c>
      <c r="BM138" s="25" t="s">
        <v>253</v>
      </c>
    </row>
    <row r="139" spans="2:65" s="12" customFormat="1" ht="13.5">
      <c r="B139" s="217"/>
      <c r="C139" s="218"/>
      <c r="D139" s="219" t="s">
        <v>219</v>
      </c>
      <c r="E139" s="220" t="s">
        <v>21</v>
      </c>
      <c r="F139" s="221" t="s">
        <v>223</v>
      </c>
      <c r="G139" s="218"/>
      <c r="H139" s="222" t="s">
        <v>21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219</v>
      </c>
      <c r="AU139" s="228" t="s">
        <v>85</v>
      </c>
      <c r="AV139" s="12" t="s">
        <v>83</v>
      </c>
      <c r="AW139" s="12" t="s">
        <v>39</v>
      </c>
      <c r="AX139" s="12" t="s">
        <v>76</v>
      </c>
      <c r="AY139" s="228" t="s">
        <v>211</v>
      </c>
    </row>
    <row r="140" spans="2:65" s="13" customFormat="1" ht="13.5">
      <c r="B140" s="229"/>
      <c r="C140" s="230"/>
      <c r="D140" s="219" t="s">
        <v>219</v>
      </c>
      <c r="E140" s="231" t="s">
        <v>21</v>
      </c>
      <c r="F140" s="232" t="s">
        <v>254</v>
      </c>
      <c r="G140" s="230"/>
      <c r="H140" s="233">
        <v>2.5499999999999998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219</v>
      </c>
      <c r="AU140" s="239" t="s">
        <v>85</v>
      </c>
      <c r="AV140" s="13" t="s">
        <v>85</v>
      </c>
      <c r="AW140" s="13" t="s">
        <v>39</v>
      </c>
      <c r="AX140" s="13" t="s">
        <v>76</v>
      </c>
      <c r="AY140" s="239" t="s">
        <v>211</v>
      </c>
    </row>
    <row r="141" spans="2:65" s="13" customFormat="1" ht="13.5">
      <c r="B141" s="229"/>
      <c r="C141" s="230"/>
      <c r="D141" s="219" t="s">
        <v>219</v>
      </c>
      <c r="E141" s="231" t="s">
        <v>21</v>
      </c>
      <c r="F141" s="232" t="s">
        <v>255</v>
      </c>
      <c r="G141" s="230"/>
      <c r="H141" s="233">
        <v>2.5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219</v>
      </c>
      <c r="AU141" s="239" t="s">
        <v>85</v>
      </c>
      <c r="AV141" s="13" t="s">
        <v>85</v>
      </c>
      <c r="AW141" s="13" t="s">
        <v>39</v>
      </c>
      <c r="AX141" s="13" t="s">
        <v>76</v>
      </c>
      <c r="AY141" s="239" t="s">
        <v>211</v>
      </c>
    </row>
    <row r="142" spans="2:65" s="14" customFormat="1" ht="13.5">
      <c r="B142" s="240"/>
      <c r="C142" s="241"/>
      <c r="D142" s="219" t="s">
        <v>219</v>
      </c>
      <c r="E142" s="242" t="s">
        <v>21</v>
      </c>
      <c r="F142" s="243" t="s">
        <v>222</v>
      </c>
      <c r="G142" s="241"/>
      <c r="H142" s="244">
        <v>5.05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219</v>
      </c>
      <c r="AU142" s="250" t="s">
        <v>85</v>
      </c>
      <c r="AV142" s="14" t="s">
        <v>93</v>
      </c>
      <c r="AW142" s="14" t="s">
        <v>39</v>
      </c>
      <c r="AX142" s="14" t="s">
        <v>76</v>
      </c>
      <c r="AY142" s="250" t="s">
        <v>211</v>
      </c>
    </row>
    <row r="143" spans="2:65" s="15" customFormat="1" ht="13.5">
      <c r="B143" s="251"/>
      <c r="C143" s="252"/>
      <c r="D143" s="262" t="s">
        <v>219</v>
      </c>
      <c r="E143" s="263" t="s">
        <v>21</v>
      </c>
      <c r="F143" s="264" t="s">
        <v>226</v>
      </c>
      <c r="G143" s="252"/>
      <c r="H143" s="265">
        <v>5.05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AT143" s="261" t="s">
        <v>219</v>
      </c>
      <c r="AU143" s="261" t="s">
        <v>85</v>
      </c>
      <c r="AV143" s="15" t="s">
        <v>100</v>
      </c>
      <c r="AW143" s="15" t="s">
        <v>39</v>
      </c>
      <c r="AX143" s="15" t="s">
        <v>83</v>
      </c>
      <c r="AY143" s="261" t="s">
        <v>211</v>
      </c>
    </row>
    <row r="144" spans="2:65" s="1" customFormat="1" ht="31.5" customHeight="1">
      <c r="B144" s="42"/>
      <c r="C144" s="205" t="s">
        <v>256</v>
      </c>
      <c r="D144" s="205" t="s">
        <v>213</v>
      </c>
      <c r="E144" s="206" t="s">
        <v>257</v>
      </c>
      <c r="F144" s="207" t="s">
        <v>258</v>
      </c>
      <c r="G144" s="208" t="s">
        <v>235</v>
      </c>
      <c r="H144" s="209">
        <v>5.05</v>
      </c>
      <c r="I144" s="210"/>
      <c r="J144" s="211">
        <f>ROUND(I144*H144,2)</f>
        <v>0</v>
      </c>
      <c r="K144" s="207" t="s">
        <v>217</v>
      </c>
      <c r="L144" s="62"/>
      <c r="M144" s="212" t="s">
        <v>21</v>
      </c>
      <c r="N144" s="213" t="s">
        <v>47</v>
      </c>
      <c r="O144" s="4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25" t="s">
        <v>100</v>
      </c>
      <c r="AT144" s="25" t="s">
        <v>213</v>
      </c>
      <c r="AU144" s="25" t="s">
        <v>85</v>
      </c>
      <c r="AY144" s="25" t="s">
        <v>211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5" t="s">
        <v>83</v>
      </c>
      <c r="BK144" s="216">
        <f>ROUND(I144*H144,2)</f>
        <v>0</v>
      </c>
      <c r="BL144" s="25" t="s">
        <v>100</v>
      </c>
      <c r="BM144" s="25" t="s">
        <v>259</v>
      </c>
    </row>
    <row r="145" spans="2:65" s="11" customFormat="1" ht="29.85" customHeight="1">
      <c r="B145" s="188"/>
      <c r="C145" s="189"/>
      <c r="D145" s="202" t="s">
        <v>75</v>
      </c>
      <c r="E145" s="203" t="s">
        <v>250</v>
      </c>
      <c r="F145" s="203" t="s">
        <v>260</v>
      </c>
      <c r="G145" s="189"/>
      <c r="H145" s="189"/>
      <c r="I145" s="192"/>
      <c r="J145" s="204">
        <f>BK145</f>
        <v>0</v>
      </c>
      <c r="K145" s="189"/>
      <c r="L145" s="194"/>
      <c r="M145" s="195"/>
      <c r="N145" s="196"/>
      <c r="O145" s="196"/>
      <c r="P145" s="197">
        <f>SUM(P146:P196)</f>
        <v>0</v>
      </c>
      <c r="Q145" s="196"/>
      <c r="R145" s="197">
        <f>SUM(R146:R196)</f>
        <v>46.573549479999997</v>
      </c>
      <c r="S145" s="196"/>
      <c r="T145" s="198">
        <f>SUM(T146:T196)</f>
        <v>0</v>
      </c>
      <c r="AR145" s="199" t="s">
        <v>83</v>
      </c>
      <c r="AT145" s="200" t="s">
        <v>75</v>
      </c>
      <c r="AU145" s="200" t="s">
        <v>83</v>
      </c>
      <c r="AY145" s="199" t="s">
        <v>211</v>
      </c>
      <c r="BK145" s="201">
        <f>SUM(BK146:BK196)</f>
        <v>0</v>
      </c>
    </row>
    <row r="146" spans="2:65" s="1" customFormat="1" ht="44.25" customHeight="1">
      <c r="B146" s="42"/>
      <c r="C146" s="205" t="s">
        <v>261</v>
      </c>
      <c r="D146" s="205" t="s">
        <v>213</v>
      </c>
      <c r="E146" s="206" t="s">
        <v>262</v>
      </c>
      <c r="F146" s="207" t="s">
        <v>263</v>
      </c>
      <c r="G146" s="208" t="s">
        <v>235</v>
      </c>
      <c r="H146" s="209">
        <v>4.42</v>
      </c>
      <c r="I146" s="210"/>
      <c r="J146" s="211">
        <f>ROUND(I146*H146,2)</f>
        <v>0</v>
      </c>
      <c r="K146" s="207" t="s">
        <v>217</v>
      </c>
      <c r="L146" s="62"/>
      <c r="M146" s="212" t="s">
        <v>21</v>
      </c>
      <c r="N146" s="213" t="s">
        <v>47</v>
      </c>
      <c r="O146" s="43"/>
      <c r="P146" s="214">
        <f>O146*H146</f>
        <v>0</v>
      </c>
      <c r="Q146" s="214">
        <v>1.8380000000000001E-2</v>
      </c>
      <c r="R146" s="214">
        <f>Q146*H146</f>
        <v>8.1239599999999995E-2</v>
      </c>
      <c r="S146" s="214">
        <v>0</v>
      </c>
      <c r="T146" s="215">
        <f>S146*H146</f>
        <v>0</v>
      </c>
      <c r="AR146" s="25" t="s">
        <v>100</v>
      </c>
      <c r="AT146" s="25" t="s">
        <v>213</v>
      </c>
      <c r="AU146" s="25" t="s">
        <v>85</v>
      </c>
      <c r="AY146" s="25" t="s">
        <v>211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25" t="s">
        <v>83</v>
      </c>
      <c r="BK146" s="216">
        <f>ROUND(I146*H146,2)</f>
        <v>0</v>
      </c>
      <c r="BL146" s="25" t="s">
        <v>100</v>
      </c>
      <c r="BM146" s="25" t="s">
        <v>264</v>
      </c>
    </row>
    <row r="147" spans="2:65" s="12" customFormat="1" ht="13.5">
      <c r="B147" s="217"/>
      <c r="C147" s="218"/>
      <c r="D147" s="219" t="s">
        <v>219</v>
      </c>
      <c r="E147" s="220" t="s">
        <v>21</v>
      </c>
      <c r="F147" s="221" t="s">
        <v>265</v>
      </c>
      <c r="G147" s="218"/>
      <c r="H147" s="222" t="s">
        <v>21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219</v>
      </c>
      <c r="AU147" s="228" t="s">
        <v>85</v>
      </c>
      <c r="AV147" s="12" t="s">
        <v>83</v>
      </c>
      <c r="AW147" s="12" t="s">
        <v>39</v>
      </c>
      <c r="AX147" s="12" t="s">
        <v>76</v>
      </c>
      <c r="AY147" s="228" t="s">
        <v>211</v>
      </c>
    </row>
    <row r="148" spans="2:65" s="13" customFormat="1" ht="13.5">
      <c r="B148" s="229"/>
      <c r="C148" s="230"/>
      <c r="D148" s="219" t="s">
        <v>219</v>
      </c>
      <c r="E148" s="231" t="s">
        <v>21</v>
      </c>
      <c r="F148" s="232" t="s">
        <v>266</v>
      </c>
      <c r="G148" s="230"/>
      <c r="H148" s="233">
        <v>4.42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219</v>
      </c>
      <c r="AU148" s="239" t="s">
        <v>85</v>
      </c>
      <c r="AV148" s="13" t="s">
        <v>85</v>
      </c>
      <c r="AW148" s="13" t="s">
        <v>39</v>
      </c>
      <c r="AX148" s="13" t="s">
        <v>76</v>
      </c>
      <c r="AY148" s="239" t="s">
        <v>211</v>
      </c>
    </row>
    <row r="149" spans="2:65" s="15" customFormat="1" ht="13.5">
      <c r="B149" s="251"/>
      <c r="C149" s="252"/>
      <c r="D149" s="262" t="s">
        <v>219</v>
      </c>
      <c r="E149" s="263" t="s">
        <v>21</v>
      </c>
      <c r="F149" s="264" t="s">
        <v>226</v>
      </c>
      <c r="G149" s="252"/>
      <c r="H149" s="265">
        <v>4.42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AT149" s="261" t="s">
        <v>219</v>
      </c>
      <c r="AU149" s="261" t="s">
        <v>85</v>
      </c>
      <c r="AV149" s="15" t="s">
        <v>100</v>
      </c>
      <c r="AW149" s="15" t="s">
        <v>39</v>
      </c>
      <c r="AX149" s="15" t="s">
        <v>83</v>
      </c>
      <c r="AY149" s="261" t="s">
        <v>211</v>
      </c>
    </row>
    <row r="150" spans="2:65" s="1" customFormat="1" ht="31.5" customHeight="1">
      <c r="B150" s="42"/>
      <c r="C150" s="205" t="s">
        <v>267</v>
      </c>
      <c r="D150" s="205" t="s">
        <v>213</v>
      </c>
      <c r="E150" s="206" t="s">
        <v>268</v>
      </c>
      <c r="F150" s="207" t="s">
        <v>269</v>
      </c>
      <c r="G150" s="208" t="s">
        <v>235</v>
      </c>
      <c r="H150" s="209">
        <v>22.08</v>
      </c>
      <c r="I150" s="210"/>
      <c r="J150" s="211">
        <f>ROUND(I150*H150,2)</f>
        <v>0</v>
      </c>
      <c r="K150" s="207" t="s">
        <v>217</v>
      </c>
      <c r="L150" s="62"/>
      <c r="M150" s="212" t="s">
        <v>21</v>
      </c>
      <c r="N150" s="213" t="s">
        <v>47</v>
      </c>
      <c r="O150" s="43"/>
      <c r="P150" s="214">
        <f>O150*H150</f>
        <v>0</v>
      </c>
      <c r="Q150" s="214">
        <v>1.8380000000000001E-2</v>
      </c>
      <c r="R150" s="214">
        <f>Q150*H150</f>
        <v>0.40583039999999998</v>
      </c>
      <c r="S150" s="214">
        <v>0</v>
      </c>
      <c r="T150" s="215">
        <f>S150*H150</f>
        <v>0</v>
      </c>
      <c r="AR150" s="25" t="s">
        <v>100</v>
      </c>
      <c r="AT150" s="25" t="s">
        <v>213</v>
      </c>
      <c r="AU150" s="25" t="s">
        <v>85</v>
      </c>
      <c r="AY150" s="25" t="s">
        <v>211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83</v>
      </c>
      <c r="BK150" s="216">
        <f>ROUND(I150*H150,2)</f>
        <v>0</v>
      </c>
      <c r="BL150" s="25" t="s">
        <v>100</v>
      </c>
      <c r="BM150" s="25" t="s">
        <v>270</v>
      </c>
    </row>
    <row r="151" spans="2:65" s="12" customFormat="1" ht="13.5">
      <c r="B151" s="217"/>
      <c r="C151" s="218"/>
      <c r="D151" s="219" t="s">
        <v>219</v>
      </c>
      <c r="E151" s="220" t="s">
        <v>21</v>
      </c>
      <c r="F151" s="221" t="s">
        <v>265</v>
      </c>
      <c r="G151" s="218"/>
      <c r="H151" s="222" t="s">
        <v>21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219</v>
      </c>
      <c r="AU151" s="228" t="s">
        <v>85</v>
      </c>
      <c r="AV151" s="12" t="s">
        <v>83</v>
      </c>
      <c r="AW151" s="12" t="s">
        <v>39</v>
      </c>
      <c r="AX151" s="12" t="s">
        <v>76</v>
      </c>
      <c r="AY151" s="228" t="s">
        <v>211</v>
      </c>
    </row>
    <row r="152" spans="2:65" s="13" customFormat="1" ht="13.5">
      <c r="B152" s="229"/>
      <c r="C152" s="230"/>
      <c r="D152" s="219" t="s">
        <v>219</v>
      </c>
      <c r="E152" s="231" t="s">
        <v>21</v>
      </c>
      <c r="F152" s="232" t="s">
        <v>271</v>
      </c>
      <c r="G152" s="230"/>
      <c r="H152" s="233">
        <v>22.08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219</v>
      </c>
      <c r="AU152" s="239" t="s">
        <v>85</v>
      </c>
      <c r="AV152" s="13" t="s">
        <v>85</v>
      </c>
      <c r="AW152" s="13" t="s">
        <v>39</v>
      </c>
      <c r="AX152" s="13" t="s">
        <v>76</v>
      </c>
      <c r="AY152" s="239" t="s">
        <v>211</v>
      </c>
    </row>
    <row r="153" spans="2:65" s="15" customFormat="1" ht="13.5">
      <c r="B153" s="251"/>
      <c r="C153" s="252"/>
      <c r="D153" s="262" t="s">
        <v>219</v>
      </c>
      <c r="E153" s="263" t="s">
        <v>21</v>
      </c>
      <c r="F153" s="264" t="s">
        <v>226</v>
      </c>
      <c r="G153" s="252"/>
      <c r="H153" s="265">
        <v>22.08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AT153" s="261" t="s">
        <v>219</v>
      </c>
      <c r="AU153" s="261" t="s">
        <v>85</v>
      </c>
      <c r="AV153" s="15" t="s">
        <v>100</v>
      </c>
      <c r="AW153" s="15" t="s">
        <v>39</v>
      </c>
      <c r="AX153" s="15" t="s">
        <v>83</v>
      </c>
      <c r="AY153" s="261" t="s">
        <v>211</v>
      </c>
    </row>
    <row r="154" spans="2:65" s="1" customFormat="1" ht="31.5" customHeight="1">
      <c r="B154" s="42"/>
      <c r="C154" s="205" t="s">
        <v>272</v>
      </c>
      <c r="D154" s="205" t="s">
        <v>213</v>
      </c>
      <c r="E154" s="206" t="s">
        <v>273</v>
      </c>
      <c r="F154" s="207" t="s">
        <v>274</v>
      </c>
      <c r="G154" s="208" t="s">
        <v>275</v>
      </c>
      <c r="H154" s="209">
        <v>67</v>
      </c>
      <c r="I154" s="210"/>
      <c r="J154" s="211">
        <f>ROUND(I154*H154,2)</f>
        <v>0</v>
      </c>
      <c r="K154" s="207" t="s">
        <v>217</v>
      </c>
      <c r="L154" s="62"/>
      <c r="M154" s="212" t="s">
        <v>21</v>
      </c>
      <c r="N154" s="213" t="s">
        <v>47</v>
      </c>
      <c r="O154" s="43"/>
      <c r="P154" s="214">
        <f>O154*H154</f>
        <v>0</v>
      </c>
      <c r="Q154" s="214">
        <v>4.81E-3</v>
      </c>
      <c r="R154" s="214">
        <f>Q154*H154</f>
        <v>0.32227</v>
      </c>
      <c r="S154" s="214">
        <v>0</v>
      </c>
      <c r="T154" s="215">
        <f>S154*H154</f>
        <v>0</v>
      </c>
      <c r="AR154" s="25" t="s">
        <v>100</v>
      </c>
      <c r="AT154" s="25" t="s">
        <v>213</v>
      </c>
      <c r="AU154" s="25" t="s">
        <v>85</v>
      </c>
      <c r="AY154" s="25" t="s">
        <v>211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25" t="s">
        <v>83</v>
      </c>
      <c r="BK154" s="216">
        <f>ROUND(I154*H154,2)</f>
        <v>0</v>
      </c>
      <c r="BL154" s="25" t="s">
        <v>100</v>
      </c>
      <c r="BM154" s="25" t="s">
        <v>276</v>
      </c>
    </row>
    <row r="155" spans="2:65" s="12" customFormat="1" ht="13.5">
      <c r="B155" s="217"/>
      <c r="C155" s="218"/>
      <c r="D155" s="219" t="s">
        <v>219</v>
      </c>
      <c r="E155" s="220" t="s">
        <v>21</v>
      </c>
      <c r="F155" s="221" t="s">
        <v>277</v>
      </c>
      <c r="G155" s="218"/>
      <c r="H155" s="222" t="s">
        <v>21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219</v>
      </c>
      <c r="AU155" s="228" t="s">
        <v>85</v>
      </c>
      <c r="AV155" s="12" t="s">
        <v>83</v>
      </c>
      <c r="AW155" s="12" t="s">
        <v>39</v>
      </c>
      <c r="AX155" s="12" t="s">
        <v>76</v>
      </c>
      <c r="AY155" s="228" t="s">
        <v>211</v>
      </c>
    </row>
    <row r="156" spans="2:65" s="13" customFormat="1" ht="13.5">
      <c r="B156" s="229"/>
      <c r="C156" s="230"/>
      <c r="D156" s="219" t="s">
        <v>219</v>
      </c>
      <c r="E156" s="231" t="s">
        <v>21</v>
      </c>
      <c r="F156" s="232" t="s">
        <v>278</v>
      </c>
      <c r="G156" s="230"/>
      <c r="H156" s="233">
        <v>52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219</v>
      </c>
      <c r="AU156" s="239" t="s">
        <v>85</v>
      </c>
      <c r="AV156" s="13" t="s">
        <v>85</v>
      </c>
      <c r="AW156" s="13" t="s">
        <v>39</v>
      </c>
      <c r="AX156" s="13" t="s">
        <v>76</v>
      </c>
      <c r="AY156" s="239" t="s">
        <v>211</v>
      </c>
    </row>
    <row r="157" spans="2:65" s="13" customFormat="1" ht="13.5">
      <c r="B157" s="229"/>
      <c r="C157" s="230"/>
      <c r="D157" s="219" t="s">
        <v>219</v>
      </c>
      <c r="E157" s="231" t="s">
        <v>21</v>
      </c>
      <c r="F157" s="232" t="s">
        <v>279</v>
      </c>
      <c r="G157" s="230"/>
      <c r="H157" s="233">
        <v>2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219</v>
      </c>
      <c r="AU157" s="239" t="s">
        <v>85</v>
      </c>
      <c r="AV157" s="13" t="s">
        <v>85</v>
      </c>
      <c r="AW157" s="13" t="s">
        <v>39</v>
      </c>
      <c r="AX157" s="13" t="s">
        <v>76</v>
      </c>
      <c r="AY157" s="239" t="s">
        <v>211</v>
      </c>
    </row>
    <row r="158" spans="2:65" s="14" customFormat="1" ht="13.5">
      <c r="B158" s="240"/>
      <c r="C158" s="241"/>
      <c r="D158" s="219" t="s">
        <v>219</v>
      </c>
      <c r="E158" s="242" t="s">
        <v>21</v>
      </c>
      <c r="F158" s="243" t="s">
        <v>222</v>
      </c>
      <c r="G158" s="241"/>
      <c r="H158" s="244">
        <v>54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219</v>
      </c>
      <c r="AU158" s="250" t="s">
        <v>85</v>
      </c>
      <c r="AV158" s="14" t="s">
        <v>93</v>
      </c>
      <c r="AW158" s="14" t="s">
        <v>39</v>
      </c>
      <c r="AX158" s="14" t="s">
        <v>76</v>
      </c>
      <c r="AY158" s="250" t="s">
        <v>211</v>
      </c>
    </row>
    <row r="159" spans="2:65" s="12" customFormat="1" ht="13.5">
      <c r="B159" s="217"/>
      <c r="C159" s="218"/>
      <c r="D159" s="219" t="s">
        <v>219</v>
      </c>
      <c r="E159" s="220" t="s">
        <v>21</v>
      </c>
      <c r="F159" s="221" t="s">
        <v>280</v>
      </c>
      <c r="G159" s="218"/>
      <c r="H159" s="222" t="s">
        <v>21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219</v>
      </c>
      <c r="AU159" s="228" t="s">
        <v>85</v>
      </c>
      <c r="AV159" s="12" t="s">
        <v>83</v>
      </c>
      <c r="AW159" s="12" t="s">
        <v>39</v>
      </c>
      <c r="AX159" s="12" t="s">
        <v>76</v>
      </c>
      <c r="AY159" s="228" t="s">
        <v>211</v>
      </c>
    </row>
    <row r="160" spans="2:65" s="13" customFormat="1" ht="13.5">
      <c r="B160" s="229"/>
      <c r="C160" s="230"/>
      <c r="D160" s="219" t="s">
        <v>219</v>
      </c>
      <c r="E160" s="231" t="s">
        <v>21</v>
      </c>
      <c r="F160" s="232" t="s">
        <v>281</v>
      </c>
      <c r="G160" s="230"/>
      <c r="H160" s="233">
        <v>12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219</v>
      </c>
      <c r="AU160" s="239" t="s">
        <v>85</v>
      </c>
      <c r="AV160" s="13" t="s">
        <v>85</v>
      </c>
      <c r="AW160" s="13" t="s">
        <v>39</v>
      </c>
      <c r="AX160" s="13" t="s">
        <v>76</v>
      </c>
      <c r="AY160" s="239" t="s">
        <v>211</v>
      </c>
    </row>
    <row r="161" spans="2:65" s="13" customFormat="1" ht="13.5">
      <c r="B161" s="229"/>
      <c r="C161" s="230"/>
      <c r="D161" s="219" t="s">
        <v>219</v>
      </c>
      <c r="E161" s="231" t="s">
        <v>21</v>
      </c>
      <c r="F161" s="232" t="s">
        <v>282</v>
      </c>
      <c r="G161" s="230"/>
      <c r="H161" s="233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219</v>
      </c>
      <c r="AU161" s="239" t="s">
        <v>85</v>
      </c>
      <c r="AV161" s="13" t="s">
        <v>85</v>
      </c>
      <c r="AW161" s="13" t="s">
        <v>39</v>
      </c>
      <c r="AX161" s="13" t="s">
        <v>76</v>
      </c>
      <c r="AY161" s="239" t="s">
        <v>211</v>
      </c>
    </row>
    <row r="162" spans="2:65" s="14" customFormat="1" ht="13.5">
      <c r="B162" s="240"/>
      <c r="C162" s="241"/>
      <c r="D162" s="219" t="s">
        <v>219</v>
      </c>
      <c r="E162" s="242" t="s">
        <v>21</v>
      </c>
      <c r="F162" s="243" t="s">
        <v>222</v>
      </c>
      <c r="G162" s="241"/>
      <c r="H162" s="244">
        <v>13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219</v>
      </c>
      <c r="AU162" s="250" t="s">
        <v>85</v>
      </c>
      <c r="AV162" s="14" t="s">
        <v>93</v>
      </c>
      <c r="AW162" s="14" t="s">
        <v>39</v>
      </c>
      <c r="AX162" s="14" t="s">
        <v>76</v>
      </c>
      <c r="AY162" s="250" t="s">
        <v>211</v>
      </c>
    </row>
    <row r="163" spans="2:65" s="15" customFormat="1" ht="13.5">
      <c r="B163" s="251"/>
      <c r="C163" s="252"/>
      <c r="D163" s="262" t="s">
        <v>219</v>
      </c>
      <c r="E163" s="263" t="s">
        <v>21</v>
      </c>
      <c r="F163" s="264" t="s">
        <v>226</v>
      </c>
      <c r="G163" s="252"/>
      <c r="H163" s="265">
        <v>67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AT163" s="261" t="s">
        <v>219</v>
      </c>
      <c r="AU163" s="261" t="s">
        <v>85</v>
      </c>
      <c r="AV163" s="15" t="s">
        <v>100</v>
      </c>
      <c r="AW163" s="15" t="s">
        <v>39</v>
      </c>
      <c r="AX163" s="15" t="s">
        <v>83</v>
      </c>
      <c r="AY163" s="261" t="s">
        <v>211</v>
      </c>
    </row>
    <row r="164" spans="2:65" s="1" customFormat="1" ht="31.5" customHeight="1">
      <c r="B164" s="42"/>
      <c r="C164" s="205" t="s">
        <v>283</v>
      </c>
      <c r="D164" s="205" t="s">
        <v>213</v>
      </c>
      <c r="E164" s="206" t="s">
        <v>284</v>
      </c>
      <c r="F164" s="207" t="s">
        <v>285</v>
      </c>
      <c r="G164" s="208" t="s">
        <v>216</v>
      </c>
      <c r="H164" s="209">
        <v>1.212</v>
      </c>
      <c r="I164" s="210"/>
      <c r="J164" s="211">
        <f>ROUND(I164*H164,2)</f>
        <v>0</v>
      </c>
      <c r="K164" s="207" t="s">
        <v>217</v>
      </c>
      <c r="L164" s="62"/>
      <c r="M164" s="212" t="s">
        <v>21</v>
      </c>
      <c r="N164" s="213" t="s">
        <v>47</v>
      </c>
      <c r="O164" s="43"/>
      <c r="P164" s="214">
        <f>O164*H164</f>
        <v>0</v>
      </c>
      <c r="Q164" s="214">
        <v>2.2563399999999998</v>
      </c>
      <c r="R164" s="214">
        <f>Q164*H164</f>
        <v>2.7346840799999996</v>
      </c>
      <c r="S164" s="214">
        <v>0</v>
      </c>
      <c r="T164" s="215">
        <f>S164*H164</f>
        <v>0</v>
      </c>
      <c r="AR164" s="25" t="s">
        <v>100</v>
      </c>
      <c r="AT164" s="25" t="s">
        <v>213</v>
      </c>
      <c r="AU164" s="25" t="s">
        <v>85</v>
      </c>
      <c r="AY164" s="25" t="s">
        <v>211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83</v>
      </c>
      <c r="BK164" s="216">
        <f>ROUND(I164*H164,2)</f>
        <v>0</v>
      </c>
      <c r="BL164" s="25" t="s">
        <v>100</v>
      </c>
      <c r="BM164" s="25" t="s">
        <v>286</v>
      </c>
    </row>
    <row r="165" spans="2:65" s="13" customFormat="1" ht="13.5">
      <c r="B165" s="229"/>
      <c r="C165" s="230"/>
      <c r="D165" s="219" t="s">
        <v>219</v>
      </c>
      <c r="E165" s="231" t="s">
        <v>21</v>
      </c>
      <c r="F165" s="232" t="s">
        <v>287</v>
      </c>
      <c r="G165" s="230"/>
      <c r="H165" s="233">
        <v>0.45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219</v>
      </c>
      <c r="AU165" s="239" t="s">
        <v>85</v>
      </c>
      <c r="AV165" s="13" t="s">
        <v>85</v>
      </c>
      <c r="AW165" s="13" t="s">
        <v>39</v>
      </c>
      <c r="AX165" s="13" t="s">
        <v>76</v>
      </c>
      <c r="AY165" s="239" t="s">
        <v>211</v>
      </c>
    </row>
    <row r="166" spans="2:65" s="13" customFormat="1" ht="13.5">
      <c r="B166" s="229"/>
      <c r="C166" s="230"/>
      <c r="D166" s="219" t="s">
        <v>219</v>
      </c>
      <c r="E166" s="231" t="s">
        <v>21</v>
      </c>
      <c r="F166" s="232" t="s">
        <v>288</v>
      </c>
      <c r="G166" s="230"/>
      <c r="H166" s="233">
        <v>0.32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219</v>
      </c>
      <c r="AU166" s="239" t="s">
        <v>85</v>
      </c>
      <c r="AV166" s="13" t="s">
        <v>85</v>
      </c>
      <c r="AW166" s="13" t="s">
        <v>39</v>
      </c>
      <c r="AX166" s="13" t="s">
        <v>76</v>
      </c>
      <c r="AY166" s="239" t="s">
        <v>211</v>
      </c>
    </row>
    <row r="167" spans="2:65" s="13" customFormat="1" ht="13.5">
      <c r="B167" s="229"/>
      <c r="C167" s="230"/>
      <c r="D167" s="219" t="s">
        <v>219</v>
      </c>
      <c r="E167" s="231" t="s">
        <v>21</v>
      </c>
      <c r="F167" s="232" t="s">
        <v>289</v>
      </c>
      <c r="G167" s="230"/>
      <c r="H167" s="233">
        <v>0.442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219</v>
      </c>
      <c r="AU167" s="239" t="s">
        <v>85</v>
      </c>
      <c r="AV167" s="13" t="s">
        <v>85</v>
      </c>
      <c r="AW167" s="13" t="s">
        <v>39</v>
      </c>
      <c r="AX167" s="13" t="s">
        <v>76</v>
      </c>
      <c r="AY167" s="239" t="s">
        <v>211</v>
      </c>
    </row>
    <row r="168" spans="2:65" s="15" customFormat="1" ht="13.5">
      <c r="B168" s="251"/>
      <c r="C168" s="252"/>
      <c r="D168" s="262" t="s">
        <v>219</v>
      </c>
      <c r="E168" s="263" t="s">
        <v>21</v>
      </c>
      <c r="F168" s="264" t="s">
        <v>226</v>
      </c>
      <c r="G168" s="252"/>
      <c r="H168" s="265">
        <v>1.212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AT168" s="261" t="s">
        <v>219</v>
      </c>
      <c r="AU168" s="261" t="s">
        <v>85</v>
      </c>
      <c r="AV168" s="15" t="s">
        <v>100</v>
      </c>
      <c r="AW168" s="15" t="s">
        <v>39</v>
      </c>
      <c r="AX168" s="15" t="s">
        <v>83</v>
      </c>
      <c r="AY168" s="261" t="s">
        <v>211</v>
      </c>
    </row>
    <row r="169" spans="2:65" s="1" customFormat="1" ht="31.5" customHeight="1">
      <c r="B169" s="42"/>
      <c r="C169" s="205" t="s">
        <v>290</v>
      </c>
      <c r="D169" s="205" t="s">
        <v>213</v>
      </c>
      <c r="E169" s="206" t="s">
        <v>291</v>
      </c>
      <c r="F169" s="207" t="s">
        <v>292</v>
      </c>
      <c r="G169" s="208" t="s">
        <v>216</v>
      </c>
      <c r="H169" s="209">
        <v>1.01</v>
      </c>
      <c r="I169" s="210"/>
      <c r="J169" s="211">
        <f>ROUND(I169*H169,2)</f>
        <v>0</v>
      </c>
      <c r="K169" s="207" t="s">
        <v>217</v>
      </c>
      <c r="L169" s="62"/>
      <c r="M169" s="212" t="s">
        <v>21</v>
      </c>
      <c r="N169" s="213" t="s">
        <v>47</v>
      </c>
      <c r="O169" s="43"/>
      <c r="P169" s="214">
        <f>O169*H169</f>
        <v>0</v>
      </c>
      <c r="Q169" s="214">
        <v>2.45329</v>
      </c>
      <c r="R169" s="214">
        <f>Q169*H169</f>
        <v>2.4778229000000001</v>
      </c>
      <c r="S169" s="214">
        <v>0</v>
      </c>
      <c r="T169" s="215">
        <f>S169*H169</f>
        <v>0</v>
      </c>
      <c r="AR169" s="25" t="s">
        <v>100</v>
      </c>
      <c r="AT169" s="25" t="s">
        <v>213</v>
      </c>
      <c r="AU169" s="25" t="s">
        <v>85</v>
      </c>
      <c r="AY169" s="25" t="s">
        <v>211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5" t="s">
        <v>83</v>
      </c>
      <c r="BK169" s="216">
        <f>ROUND(I169*H169,2)</f>
        <v>0</v>
      </c>
      <c r="BL169" s="25" t="s">
        <v>100</v>
      </c>
      <c r="BM169" s="25" t="s">
        <v>293</v>
      </c>
    </row>
    <row r="170" spans="2:65" s="12" customFormat="1" ht="13.5">
      <c r="B170" s="217"/>
      <c r="C170" s="218"/>
      <c r="D170" s="219" t="s">
        <v>219</v>
      </c>
      <c r="E170" s="220" t="s">
        <v>21</v>
      </c>
      <c r="F170" s="221" t="s">
        <v>223</v>
      </c>
      <c r="G170" s="218"/>
      <c r="H170" s="222" t="s">
        <v>21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219</v>
      </c>
      <c r="AU170" s="228" t="s">
        <v>85</v>
      </c>
      <c r="AV170" s="12" t="s">
        <v>83</v>
      </c>
      <c r="AW170" s="12" t="s">
        <v>39</v>
      </c>
      <c r="AX170" s="12" t="s">
        <v>76</v>
      </c>
      <c r="AY170" s="228" t="s">
        <v>211</v>
      </c>
    </row>
    <row r="171" spans="2:65" s="13" customFormat="1" ht="13.5">
      <c r="B171" s="229"/>
      <c r="C171" s="230"/>
      <c r="D171" s="219" t="s">
        <v>219</v>
      </c>
      <c r="E171" s="231" t="s">
        <v>21</v>
      </c>
      <c r="F171" s="232" t="s">
        <v>294</v>
      </c>
      <c r="G171" s="230"/>
      <c r="H171" s="233">
        <v>0.51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219</v>
      </c>
      <c r="AU171" s="239" t="s">
        <v>85</v>
      </c>
      <c r="AV171" s="13" t="s">
        <v>85</v>
      </c>
      <c r="AW171" s="13" t="s">
        <v>39</v>
      </c>
      <c r="AX171" s="13" t="s">
        <v>76</v>
      </c>
      <c r="AY171" s="239" t="s">
        <v>211</v>
      </c>
    </row>
    <row r="172" spans="2:65" s="13" customFormat="1" ht="13.5">
      <c r="B172" s="229"/>
      <c r="C172" s="230"/>
      <c r="D172" s="219" t="s">
        <v>219</v>
      </c>
      <c r="E172" s="231" t="s">
        <v>21</v>
      </c>
      <c r="F172" s="232" t="s">
        <v>295</v>
      </c>
      <c r="G172" s="230"/>
      <c r="H172" s="233">
        <v>0.5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219</v>
      </c>
      <c r="AU172" s="239" t="s">
        <v>85</v>
      </c>
      <c r="AV172" s="13" t="s">
        <v>85</v>
      </c>
      <c r="AW172" s="13" t="s">
        <v>39</v>
      </c>
      <c r="AX172" s="13" t="s">
        <v>76</v>
      </c>
      <c r="AY172" s="239" t="s">
        <v>211</v>
      </c>
    </row>
    <row r="173" spans="2:65" s="14" customFormat="1" ht="13.5">
      <c r="B173" s="240"/>
      <c r="C173" s="241"/>
      <c r="D173" s="219" t="s">
        <v>219</v>
      </c>
      <c r="E173" s="242" t="s">
        <v>21</v>
      </c>
      <c r="F173" s="243" t="s">
        <v>222</v>
      </c>
      <c r="G173" s="241"/>
      <c r="H173" s="244">
        <v>1.01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219</v>
      </c>
      <c r="AU173" s="250" t="s">
        <v>85</v>
      </c>
      <c r="AV173" s="14" t="s">
        <v>93</v>
      </c>
      <c r="AW173" s="14" t="s">
        <v>39</v>
      </c>
      <c r="AX173" s="14" t="s">
        <v>76</v>
      </c>
      <c r="AY173" s="250" t="s">
        <v>211</v>
      </c>
    </row>
    <row r="174" spans="2:65" s="15" customFormat="1" ht="13.5">
      <c r="B174" s="251"/>
      <c r="C174" s="252"/>
      <c r="D174" s="262" t="s">
        <v>219</v>
      </c>
      <c r="E174" s="263" t="s">
        <v>21</v>
      </c>
      <c r="F174" s="264" t="s">
        <v>226</v>
      </c>
      <c r="G174" s="252"/>
      <c r="H174" s="265">
        <v>1.01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AT174" s="261" t="s">
        <v>219</v>
      </c>
      <c r="AU174" s="261" t="s">
        <v>85</v>
      </c>
      <c r="AV174" s="15" t="s">
        <v>100</v>
      </c>
      <c r="AW174" s="15" t="s">
        <v>39</v>
      </c>
      <c r="AX174" s="15" t="s">
        <v>83</v>
      </c>
      <c r="AY174" s="261" t="s">
        <v>211</v>
      </c>
    </row>
    <row r="175" spans="2:65" s="1" customFormat="1" ht="31.5" customHeight="1">
      <c r="B175" s="42"/>
      <c r="C175" s="205" t="s">
        <v>296</v>
      </c>
      <c r="D175" s="205" t="s">
        <v>213</v>
      </c>
      <c r="E175" s="206" t="s">
        <v>297</v>
      </c>
      <c r="F175" s="207" t="s">
        <v>298</v>
      </c>
      <c r="G175" s="208" t="s">
        <v>216</v>
      </c>
      <c r="H175" s="209">
        <v>1.01</v>
      </c>
      <c r="I175" s="210"/>
      <c r="J175" s="211">
        <f>ROUND(I175*H175,2)</f>
        <v>0</v>
      </c>
      <c r="K175" s="207" t="s">
        <v>217</v>
      </c>
      <c r="L175" s="62"/>
      <c r="M175" s="212" t="s">
        <v>21</v>
      </c>
      <c r="N175" s="213" t="s">
        <v>47</v>
      </c>
      <c r="O175" s="43"/>
      <c r="P175" s="214">
        <f>O175*H175</f>
        <v>0</v>
      </c>
      <c r="Q175" s="214">
        <v>2.2563399999999998</v>
      </c>
      <c r="R175" s="214">
        <f>Q175*H175</f>
        <v>2.2789033999999999</v>
      </c>
      <c r="S175" s="214">
        <v>0</v>
      </c>
      <c r="T175" s="215">
        <f>S175*H175</f>
        <v>0</v>
      </c>
      <c r="AR175" s="25" t="s">
        <v>100</v>
      </c>
      <c r="AT175" s="25" t="s">
        <v>213</v>
      </c>
      <c r="AU175" s="25" t="s">
        <v>85</v>
      </c>
      <c r="AY175" s="25" t="s">
        <v>211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83</v>
      </c>
      <c r="BK175" s="216">
        <f>ROUND(I175*H175,2)</f>
        <v>0</v>
      </c>
      <c r="BL175" s="25" t="s">
        <v>100</v>
      </c>
      <c r="BM175" s="25" t="s">
        <v>299</v>
      </c>
    </row>
    <row r="176" spans="2:65" s="12" customFormat="1" ht="13.5">
      <c r="B176" s="217"/>
      <c r="C176" s="218"/>
      <c r="D176" s="219" t="s">
        <v>219</v>
      </c>
      <c r="E176" s="220" t="s">
        <v>21</v>
      </c>
      <c r="F176" s="221" t="s">
        <v>223</v>
      </c>
      <c r="G176" s="218"/>
      <c r="H176" s="222" t="s">
        <v>21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219</v>
      </c>
      <c r="AU176" s="228" t="s">
        <v>85</v>
      </c>
      <c r="AV176" s="12" t="s">
        <v>83</v>
      </c>
      <c r="AW176" s="12" t="s">
        <v>39</v>
      </c>
      <c r="AX176" s="12" t="s">
        <v>76</v>
      </c>
      <c r="AY176" s="228" t="s">
        <v>211</v>
      </c>
    </row>
    <row r="177" spans="2:65" s="13" customFormat="1" ht="13.5">
      <c r="B177" s="229"/>
      <c r="C177" s="230"/>
      <c r="D177" s="219" t="s">
        <v>219</v>
      </c>
      <c r="E177" s="231" t="s">
        <v>21</v>
      </c>
      <c r="F177" s="232" t="s">
        <v>294</v>
      </c>
      <c r="G177" s="230"/>
      <c r="H177" s="233">
        <v>0.51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219</v>
      </c>
      <c r="AU177" s="239" t="s">
        <v>85</v>
      </c>
      <c r="AV177" s="13" t="s">
        <v>85</v>
      </c>
      <c r="AW177" s="13" t="s">
        <v>39</v>
      </c>
      <c r="AX177" s="13" t="s">
        <v>76</v>
      </c>
      <c r="AY177" s="239" t="s">
        <v>211</v>
      </c>
    </row>
    <row r="178" spans="2:65" s="13" customFormat="1" ht="13.5">
      <c r="B178" s="229"/>
      <c r="C178" s="230"/>
      <c r="D178" s="219" t="s">
        <v>219</v>
      </c>
      <c r="E178" s="231" t="s">
        <v>21</v>
      </c>
      <c r="F178" s="232" t="s">
        <v>295</v>
      </c>
      <c r="G178" s="230"/>
      <c r="H178" s="233">
        <v>0.5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219</v>
      </c>
      <c r="AU178" s="239" t="s">
        <v>85</v>
      </c>
      <c r="AV178" s="13" t="s">
        <v>85</v>
      </c>
      <c r="AW178" s="13" t="s">
        <v>39</v>
      </c>
      <c r="AX178" s="13" t="s">
        <v>76</v>
      </c>
      <c r="AY178" s="239" t="s">
        <v>211</v>
      </c>
    </row>
    <row r="179" spans="2:65" s="15" customFormat="1" ht="13.5">
      <c r="B179" s="251"/>
      <c r="C179" s="252"/>
      <c r="D179" s="262" t="s">
        <v>219</v>
      </c>
      <c r="E179" s="263" t="s">
        <v>21</v>
      </c>
      <c r="F179" s="264" t="s">
        <v>226</v>
      </c>
      <c r="G179" s="252"/>
      <c r="H179" s="265">
        <v>1.01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AT179" s="261" t="s">
        <v>219</v>
      </c>
      <c r="AU179" s="261" t="s">
        <v>85</v>
      </c>
      <c r="AV179" s="15" t="s">
        <v>100</v>
      </c>
      <c r="AW179" s="15" t="s">
        <v>39</v>
      </c>
      <c r="AX179" s="15" t="s">
        <v>83</v>
      </c>
      <c r="AY179" s="261" t="s">
        <v>211</v>
      </c>
    </row>
    <row r="180" spans="2:65" s="1" customFormat="1" ht="31.5" customHeight="1">
      <c r="B180" s="42"/>
      <c r="C180" s="205" t="s">
        <v>300</v>
      </c>
      <c r="D180" s="205" t="s">
        <v>213</v>
      </c>
      <c r="E180" s="206" t="s">
        <v>301</v>
      </c>
      <c r="F180" s="207" t="s">
        <v>302</v>
      </c>
      <c r="G180" s="208" t="s">
        <v>216</v>
      </c>
      <c r="H180" s="209">
        <v>1.01</v>
      </c>
      <c r="I180" s="210"/>
      <c r="J180" s="211">
        <f>ROUND(I180*H180,2)</f>
        <v>0</v>
      </c>
      <c r="K180" s="207" t="s">
        <v>217</v>
      </c>
      <c r="L180" s="62"/>
      <c r="M180" s="212" t="s">
        <v>21</v>
      </c>
      <c r="N180" s="213" t="s">
        <v>47</v>
      </c>
      <c r="O180" s="4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25" t="s">
        <v>100</v>
      </c>
      <c r="AT180" s="25" t="s">
        <v>213</v>
      </c>
      <c r="AU180" s="25" t="s">
        <v>85</v>
      </c>
      <c r="AY180" s="25" t="s">
        <v>211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83</v>
      </c>
      <c r="BK180" s="216">
        <f>ROUND(I180*H180,2)</f>
        <v>0</v>
      </c>
      <c r="BL180" s="25" t="s">
        <v>100</v>
      </c>
      <c r="BM180" s="25" t="s">
        <v>303</v>
      </c>
    </row>
    <row r="181" spans="2:65" s="1" customFormat="1" ht="22.5" customHeight="1">
      <c r="B181" s="42"/>
      <c r="C181" s="205" t="s">
        <v>10</v>
      </c>
      <c r="D181" s="205" t="s">
        <v>213</v>
      </c>
      <c r="E181" s="206" t="s">
        <v>304</v>
      </c>
      <c r="F181" s="207" t="s">
        <v>305</v>
      </c>
      <c r="G181" s="208" t="s">
        <v>245</v>
      </c>
      <c r="H181" s="209">
        <v>5.5E-2</v>
      </c>
      <c r="I181" s="210"/>
      <c r="J181" s="211">
        <f>ROUND(I181*H181,2)</f>
        <v>0</v>
      </c>
      <c r="K181" s="207" t="s">
        <v>217</v>
      </c>
      <c r="L181" s="62"/>
      <c r="M181" s="212" t="s">
        <v>21</v>
      </c>
      <c r="N181" s="213" t="s">
        <v>47</v>
      </c>
      <c r="O181" s="43"/>
      <c r="P181" s="214">
        <f>O181*H181</f>
        <v>0</v>
      </c>
      <c r="Q181" s="214">
        <v>1.0530600000000001</v>
      </c>
      <c r="R181" s="214">
        <f>Q181*H181</f>
        <v>5.7918300000000006E-2</v>
      </c>
      <c r="S181" s="214">
        <v>0</v>
      </c>
      <c r="T181" s="215">
        <f>S181*H181</f>
        <v>0</v>
      </c>
      <c r="AR181" s="25" t="s">
        <v>100</v>
      </c>
      <c r="AT181" s="25" t="s">
        <v>213</v>
      </c>
      <c r="AU181" s="25" t="s">
        <v>85</v>
      </c>
      <c r="AY181" s="25" t="s">
        <v>211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25" t="s">
        <v>83</v>
      </c>
      <c r="BK181" s="216">
        <f>ROUND(I181*H181,2)</f>
        <v>0</v>
      </c>
      <c r="BL181" s="25" t="s">
        <v>100</v>
      </c>
      <c r="BM181" s="25" t="s">
        <v>306</v>
      </c>
    </row>
    <row r="182" spans="2:65" s="12" customFormat="1" ht="13.5">
      <c r="B182" s="217"/>
      <c r="C182" s="218"/>
      <c r="D182" s="219" t="s">
        <v>219</v>
      </c>
      <c r="E182" s="220" t="s">
        <v>21</v>
      </c>
      <c r="F182" s="221" t="s">
        <v>223</v>
      </c>
      <c r="G182" s="218"/>
      <c r="H182" s="222" t="s">
        <v>21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219</v>
      </c>
      <c r="AU182" s="228" t="s">
        <v>85</v>
      </c>
      <c r="AV182" s="12" t="s">
        <v>83</v>
      </c>
      <c r="AW182" s="12" t="s">
        <v>39</v>
      </c>
      <c r="AX182" s="12" t="s">
        <v>76</v>
      </c>
      <c r="AY182" s="228" t="s">
        <v>211</v>
      </c>
    </row>
    <row r="183" spans="2:65" s="13" customFormat="1" ht="13.5">
      <c r="B183" s="229"/>
      <c r="C183" s="230"/>
      <c r="D183" s="219" t="s">
        <v>219</v>
      </c>
      <c r="E183" s="231" t="s">
        <v>21</v>
      </c>
      <c r="F183" s="232" t="s">
        <v>307</v>
      </c>
      <c r="G183" s="230"/>
      <c r="H183" s="233">
        <v>2.8000000000000001E-2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219</v>
      </c>
      <c r="AU183" s="239" t="s">
        <v>85</v>
      </c>
      <c r="AV183" s="13" t="s">
        <v>85</v>
      </c>
      <c r="AW183" s="13" t="s">
        <v>39</v>
      </c>
      <c r="AX183" s="13" t="s">
        <v>76</v>
      </c>
      <c r="AY183" s="239" t="s">
        <v>211</v>
      </c>
    </row>
    <row r="184" spans="2:65" s="13" customFormat="1" ht="13.5">
      <c r="B184" s="229"/>
      <c r="C184" s="230"/>
      <c r="D184" s="219" t="s">
        <v>219</v>
      </c>
      <c r="E184" s="231" t="s">
        <v>21</v>
      </c>
      <c r="F184" s="232" t="s">
        <v>308</v>
      </c>
      <c r="G184" s="230"/>
      <c r="H184" s="233">
        <v>2.7E-2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219</v>
      </c>
      <c r="AU184" s="239" t="s">
        <v>85</v>
      </c>
      <c r="AV184" s="13" t="s">
        <v>85</v>
      </c>
      <c r="AW184" s="13" t="s">
        <v>39</v>
      </c>
      <c r="AX184" s="13" t="s">
        <v>76</v>
      </c>
      <c r="AY184" s="239" t="s">
        <v>211</v>
      </c>
    </row>
    <row r="185" spans="2:65" s="14" customFormat="1" ht="13.5">
      <c r="B185" s="240"/>
      <c r="C185" s="241"/>
      <c r="D185" s="219" t="s">
        <v>219</v>
      </c>
      <c r="E185" s="242" t="s">
        <v>21</v>
      </c>
      <c r="F185" s="243" t="s">
        <v>222</v>
      </c>
      <c r="G185" s="241"/>
      <c r="H185" s="244">
        <v>5.5E-2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219</v>
      </c>
      <c r="AU185" s="250" t="s">
        <v>85</v>
      </c>
      <c r="AV185" s="14" t="s">
        <v>93</v>
      </c>
      <c r="AW185" s="14" t="s">
        <v>39</v>
      </c>
      <c r="AX185" s="14" t="s">
        <v>76</v>
      </c>
      <c r="AY185" s="250" t="s">
        <v>211</v>
      </c>
    </row>
    <row r="186" spans="2:65" s="15" customFormat="1" ht="13.5">
      <c r="B186" s="251"/>
      <c r="C186" s="252"/>
      <c r="D186" s="262" t="s">
        <v>219</v>
      </c>
      <c r="E186" s="263" t="s">
        <v>21</v>
      </c>
      <c r="F186" s="264" t="s">
        <v>226</v>
      </c>
      <c r="G186" s="252"/>
      <c r="H186" s="265">
        <v>5.5E-2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AT186" s="261" t="s">
        <v>219</v>
      </c>
      <c r="AU186" s="261" t="s">
        <v>85</v>
      </c>
      <c r="AV186" s="15" t="s">
        <v>100</v>
      </c>
      <c r="AW186" s="15" t="s">
        <v>39</v>
      </c>
      <c r="AX186" s="15" t="s">
        <v>83</v>
      </c>
      <c r="AY186" s="261" t="s">
        <v>211</v>
      </c>
    </row>
    <row r="187" spans="2:65" s="1" customFormat="1" ht="44.25" customHeight="1">
      <c r="B187" s="42"/>
      <c r="C187" s="205" t="s">
        <v>309</v>
      </c>
      <c r="D187" s="205" t="s">
        <v>213</v>
      </c>
      <c r="E187" s="206" t="s">
        <v>310</v>
      </c>
      <c r="F187" s="207" t="s">
        <v>311</v>
      </c>
      <c r="G187" s="208" t="s">
        <v>235</v>
      </c>
      <c r="H187" s="209">
        <v>12.12</v>
      </c>
      <c r="I187" s="210"/>
      <c r="J187" s="211">
        <f>ROUND(I187*H187,2)</f>
        <v>0</v>
      </c>
      <c r="K187" s="207" t="s">
        <v>217</v>
      </c>
      <c r="L187" s="62"/>
      <c r="M187" s="212" t="s">
        <v>21</v>
      </c>
      <c r="N187" s="213" t="s">
        <v>47</v>
      </c>
      <c r="O187" s="43"/>
      <c r="P187" s="214">
        <f>O187*H187</f>
        <v>0</v>
      </c>
      <c r="Q187" s="214">
        <v>2.6339999999999999E-2</v>
      </c>
      <c r="R187" s="214">
        <f>Q187*H187</f>
        <v>0.31924079999999999</v>
      </c>
      <c r="S187" s="214">
        <v>0</v>
      </c>
      <c r="T187" s="215">
        <f>S187*H187</f>
        <v>0</v>
      </c>
      <c r="AR187" s="25" t="s">
        <v>100</v>
      </c>
      <c r="AT187" s="25" t="s">
        <v>213</v>
      </c>
      <c r="AU187" s="25" t="s">
        <v>85</v>
      </c>
      <c r="AY187" s="25" t="s">
        <v>211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25" t="s">
        <v>83</v>
      </c>
      <c r="BK187" s="216">
        <f>ROUND(I187*H187,2)</f>
        <v>0</v>
      </c>
      <c r="BL187" s="25" t="s">
        <v>100</v>
      </c>
      <c r="BM187" s="25" t="s">
        <v>312</v>
      </c>
    </row>
    <row r="188" spans="2:65" s="13" customFormat="1" ht="13.5">
      <c r="B188" s="229"/>
      <c r="C188" s="230"/>
      <c r="D188" s="219" t="s">
        <v>219</v>
      </c>
      <c r="E188" s="231" t="s">
        <v>21</v>
      </c>
      <c r="F188" s="232" t="s">
        <v>313</v>
      </c>
      <c r="G188" s="230"/>
      <c r="H188" s="233">
        <v>4.5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219</v>
      </c>
      <c r="AU188" s="239" t="s">
        <v>85</v>
      </c>
      <c r="AV188" s="13" t="s">
        <v>85</v>
      </c>
      <c r="AW188" s="13" t="s">
        <v>39</v>
      </c>
      <c r="AX188" s="13" t="s">
        <v>76</v>
      </c>
      <c r="AY188" s="239" t="s">
        <v>211</v>
      </c>
    </row>
    <row r="189" spans="2:65" s="13" customFormat="1" ht="13.5">
      <c r="B189" s="229"/>
      <c r="C189" s="230"/>
      <c r="D189" s="219" t="s">
        <v>219</v>
      </c>
      <c r="E189" s="231" t="s">
        <v>21</v>
      </c>
      <c r="F189" s="232" t="s">
        <v>314</v>
      </c>
      <c r="G189" s="230"/>
      <c r="H189" s="233">
        <v>3.2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219</v>
      </c>
      <c r="AU189" s="239" t="s">
        <v>85</v>
      </c>
      <c r="AV189" s="13" t="s">
        <v>85</v>
      </c>
      <c r="AW189" s="13" t="s">
        <v>39</v>
      </c>
      <c r="AX189" s="13" t="s">
        <v>76</v>
      </c>
      <c r="AY189" s="239" t="s">
        <v>211</v>
      </c>
    </row>
    <row r="190" spans="2:65" s="13" customFormat="1" ht="13.5">
      <c r="B190" s="229"/>
      <c r="C190" s="230"/>
      <c r="D190" s="219" t="s">
        <v>219</v>
      </c>
      <c r="E190" s="231" t="s">
        <v>21</v>
      </c>
      <c r="F190" s="232" t="s">
        <v>315</v>
      </c>
      <c r="G190" s="230"/>
      <c r="H190" s="233">
        <v>4.42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219</v>
      </c>
      <c r="AU190" s="239" t="s">
        <v>85</v>
      </c>
      <c r="AV190" s="13" t="s">
        <v>85</v>
      </c>
      <c r="AW190" s="13" t="s">
        <v>39</v>
      </c>
      <c r="AX190" s="13" t="s">
        <v>76</v>
      </c>
      <c r="AY190" s="239" t="s">
        <v>211</v>
      </c>
    </row>
    <row r="191" spans="2:65" s="15" customFormat="1" ht="13.5">
      <c r="B191" s="251"/>
      <c r="C191" s="252"/>
      <c r="D191" s="262" t="s">
        <v>219</v>
      </c>
      <c r="E191" s="263" t="s">
        <v>21</v>
      </c>
      <c r="F191" s="264" t="s">
        <v>226</v>
      </c>
      <c r="G191" s="252"/>
      <c r="H191" s="265">
        <v>12.12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219</v>
      </c>
      <c r="AU191" s="261" t="s">
        <v>85</v>
      </c>
      <c r="AV191" s="15" t="s">
        <v>100</v>
      </c>
      <c r="AW191" s="15" t="s">
        <v>39</v>
      </c>
      <c r="AX191" s="15" t="s">
        <v>83</v>
      </c>
      <c r="AY191" s="261" t="s">
        <v>211</v>
      </c>
    </row>
    <row r="192" spans="2:65" s="1" customFormat="1" ht="31.5" customHeight="1">
      <c r="B192" s="42"/>
      <c r="C192" s="205" t="s">
        <v>316</v>
      </c>
      <c r="D192" s="205" t="s">
        <v>213</v>
      </c>
      <c r="E192" s="206" t="s">
        <v>317</v>
      </c>
      <c r="F192" s="207" t="s">
        <v>318</v>
      </c>
      <c r="G192" s="208" t="s">
        <v>216</v>
      </c>
      <c r="H192" s="209">
        <v>18.91</v>
      </c>
      <c r="I192" s="210"/>
      <c r="J192" s="211">
        <f>ROUND(I192*H192,2)</f>
        <v>0</v>
      </c>
      <c r="K192" s="207" t="s">
        <v>217</v>
      </c>
      <c r="L192" s="62"/>
      <c r="M192" s="212" t="s">
        <v>21</v>
      </c>
      <c r="N192" s="213" t="s">
        <v>47</v>
      </c>
      <c r="O192" s="43"/>
      <c r="P192" s="214">
        <f>O192*H192</f>
        <v>0</v>
      </c>
      <c r="Q192" s="214">
        <v>2.004</v>
      </c>
      <c r="R192" s="214">
        <f>Q192*H192</f>
        <v>37.89564</v>
      </c>
      <c r="S192" s="214">
        <v>0</v>
      </c>
      <c r="T192" s="215">
        <f>S192*H192</f>
        <v>0</v>
      </c>
      <c r="AR192" s="25" t="s">
        <v>100</v>
      </c>
      <c r="AT192" s="25" t="s">
        <v>213</v>
      </c>
      <c r="AU192" s="25" t="s">
        <v>85</v>
      </c>
      <c r="AY192" s="25" t="s">
        <v>211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83</v>
      </c>
      <c r="BK192" s="216">
        <f>ROUND(I192*H192,2)</f>
        <v>0</v>
      </c>
      <c r="BL192" s="25" t="s">
        <v>100</v>
      </c>
      <c r="BM192" s="25" t="s">
        <v>319</v>
      </c>
    </row>
    <row r="193" spans="2:65" s="13" customFormat="1" ht="13.5">
      <c r="B193" s="229"/>
      <c r="C193" s="230"/>
      <c r="D193" s="219" t="s">
        <v>219</v>
      </c>
      <c r="E193" s="231" t="s">
        <v>21</v>
      </c>
      <c r="F193" s="232" t="s">
        <v>320</v>
      </c>
      <c r="G193" s="230"/>
      <c r="H193" s="233">
        <v>9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219</v>
      </c>
      <c r="AU193" s="239" t="s">
        <v>85</v>
      </c>
      <c r="AV193" s="13" t="s">
        <v>85</v>
      </c>
      <c r="AW193" s="13" t="s">
        <v>39</v>
      </c>
      <c r="AX193" s="13" t="s">
        <v>76</v>
      </c>
      <c r="AY193" s="239" t="s">
        <v>211</v>
      </c>
    </row>
    <row r="194" spans="2:65" s="13" customFormat="1" ht="13.5">
      <c r="B194" s="229"/>
      <c r="C194" s="230"/>
      <c r="D194" s="219" t="s">
        <v>219</v>
      </c>
      <c r="E194" s="231" t="s">
        <v>21</v>
      </c>
      <c r="F194" s="232" t="s">
        <v>321</v>
      </c>
      <c r="G194" s="230"/>
      <c r="H194" s="233">
        <v>3.54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219</v>
      </c>
      <c r="AU194" s="239" t="s">
        <v>85</v>
      </c>
      <c r="AV194" s="13" t="s">
        <v>85</v>
      </c>
      <c r="AW194" s="13" t="s">
        <v>39</v>
      </c>
      <c r="AX194" s="13" t="s">
        <v>76</v>
      </c>
      <c r="AY194" s="239" t="s">
        <v>211</v>
      </c>
    </row>
    <row r="195" spans="2:65" s="13" customFormat="1" ht="13.5">
      <c r="B195" s="229"/>
      <c r="C195" s="230"/>
      <c r="D195" s="219" t="s">
        <v>219</v>
      </c>
      <c r="E195" s="231" t="s">
        <v>21</v>
      </c>
      <c r="F195" s="232" t="s">
        <v>322</v>
      </c>
      <c r="G195" s="230"/>
      <c r="H195" s="233">
        <v>6.37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219</v>
      </c>
      <c r="AU195" s="239" t="s">
        <v>85</v>
      </c>
      <c r="AV195" s="13" t="s">
        <v>85</v>
      </c>
      <c r="AW195" s="13" t="s">
        <v>39</v>
      </c>
      <c r="AX195" s="13" t="s">
        <v>76</v>
      </c>
      <c r="AY195" s="239" t="s">
        <v>211</v>
      </c>
    </row>
    <row r="196" spans="2:65" s="15" customFormat="1" ht="13.5">
      <c r="B196" s="251"/>
      <c r="C196" s="252"/>
      <c r="D196" s="219" t="s">
        <v>219</v>
      </c>
      <c r="E196" s="253" t="s">
        <v>21</v>
      </c>
      <c r="F196" s="254" t="s">
        <v>226</v>
      </c>
      <c r="G196" s="252"/>
      <c r="H196" s="255">
        <v>18.91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AT196" s="261" t="s">
        <v>219</v>
      </c>
      <c r="AU196" s="261" t="s">
        <v>85</v>
      </c>
      <c r="AV196" s="15" t="s">
        <v>100</v>
      </c>
      <c r="AW196" s="15" t="s">
        <v>39</v>
      </c>
      <c r="AX196" s="15" t="s">
        <v>83</v>
      </c>
      <c r="AY196" s="261" t="s">
        <v>211</v>
      </c>
    </row>
    <row r="197" spans="2:65" s="11" customFormat="1" ht="29.85" customHeight="1">
      <c r="B197" s="188"/>
      <c r="C197" s="189"/>
      <c r="D197" s="202" t="s">
        <v>75</v>
      </c>
      <c r="E197" s="203" t="s">
        <v>267</v>
      </c>
      <c r="F197" s="203" t="s">
        <v>323</v>
      </c>
      <c r="G197" s="189"/>
      <c r="H197" s="189"/>
      <c r="I197" s="192"/>
      <c r="J197" s="204">
        <f>BK197</f>
        <v>0</v>
      </c>
      <c r="K197" s="189"/>
      <c r="L197" s="194"/>
      <c r="M197" s="195"/>
      <c r="N197" s="196"/>
      <c r="O197" s="196"/>
      <c r="P197" s="197">
        <f>SUM(P198:P275)</f>
        <v>0</v>
      </c>
      <c r="Q197" s="196"/>
      <c r="R197" s="197">
        <f>SUM(R198:R275)</f>
        <v>1.1760200000000002E-2</v>
      </c>
      <c r="S197" s="196"/>
      <c r="T197" s="198">
        <f>SUM(T198:T275)</f>
        <v>22.671379999999999</v>
      </c>
      <c r="AR197" s="199" t="s">
        <v>83</v>
      </c>
      <c r="AT197" s="200" t="s">
        <v>75</v>
      </c>
      <c r="AU197" s="200" t="s">
        <v>83</v>
      </c>
      <c r="AY197" s="199" t="s">
        <v>211</v>
      </c>
      <c r="BK197" s="201">
        <f>SUM(BK198:BK275)</f>
        <v>0</v>
      </c>
    </row>
    <row r="198" spans="2:65" s="1" customFormat="1" ht="31.5" customHeight="1">
      <c r="B198" s="42"/>
      <c r="C198" s="205" t="s">
        <v>324</v>
      </c>
      <c r="D198" s="205" t="s">
        <v>213</v>
      </c>
      <c r="E198" s="206" t="s">
        <v>325</v>
      </c>
      <c r="F198" s="207" t="s">
        <v>326</v>
      </c>
      <c r="G198" s="208" t="s">
        <v>235</v>
      </c>
      <c r="H198" s="209">
        <v>4.5</v>
      </c>
      <c r="I198" s="210"/>
      <c r="J198" s="211">
        <f>ROUND(I198*H198,2)</f>
        <v>0</v>
      </c>
      <c r="K198" s="207" t="s">
        <v>217</v>
      </c>
      <c r="L198" s="62"/>
      <c r="M198" s="212" t="s">
        <v>21</v>
      </c>
      <c r="N198" s="213" t="s">
        <v>47</v>
      </c>
      <c r="O198" s="43"/>
      <c r="P198" s="214">
        <f>O198*H198</f>
        <v>0</v>
      </c>
      <c r="Q198" s="214">
        <v>1.2999999999999999E-4</v>
      </c>
      <c r="R198" s="214">
        <f>Q198*H198</f>
        <v>5.8499999999999991E-4</v>
      </c>
      <c r="S198" s="214">
        <v>0</v>
      </c>
      <c r="T198" s="215">
        <f>S198*H198</f>
        <v>0</v>
      </c>
      <c r="AR198" s="25" t="s">
        <v>100</v>
      </c>
      <c r="AT198" s="25" t="s">
        <v>213</v>
      </c>
      <c r="AU198" s="25" t="s">
        <v>85</v>
      </c>
      <c r="AY198" s="25" t="s">
        <v>211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25" t="s">
        <v>83</v>
      </c>
      <c r="BK198" s="216">
        <f>ROUND(I198*H198,2)</f>
        <v>0</v>
      </c>
      <c r="BL198" s="25" t="s">
        <v>100</v>
      </c>
      <c r="BM198" s="25" t="s">
        <v>327</v>
      </c>
    </row>
    <row r="199" spans="2:65" s="12" customFormat="1" ht="13.5">
      <c r="B199" s="217"/>
      <c r="C199" s="218"/>
      <c r="D199" s="219" t="s">
        <v>219</v>
      </c>
      <c r="E199" s="220" t="s">
        <v>21</v>
      </c>
      <c r="F199" s="221" t="s">
        <v>328</v>
      </c>
      <c r="G199" s="218"/>
      <c r="H199" s="222" t="s">
        <v>21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219</v>
      </c>
      <c r="AU199" s="228" t="s">
        <v>85</v>
      </c>
      <c r="AV199" s="12" t="s">
        <v>83</v>
      </c>
      <c r="AW199" s="12" t="s">
        <v>39</v>
      </c>
      <c r="AX199" s="12" t="s">
        <v>76</v>
      </c>
      <c r="AY199" s="228" t="s">
        <v>211</v>
      </c>
    </row>
    <row r="200" spans="2:65" s="13" customFormat="1" ht="13.5">
      <c r="B200" s="229"/>
      <c r="C200" s="230"/>
      <c r="D200" s="219" t="s">
        <v>219</v>
      </c>
      <c r="E200" s="231" t="s">
        <v>21</v>
      </c>
      <c r="F200" s="232" t="s">
        <v>237</v>
      </c>
      <c r="G200" s="230"/>
      <c r="H200" s="233">
        <v>4.5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219</v>
      </c>
      <c r="AU200" s="239" t="s">
        <v>85</v>
      </c>
      <c r="AV200" s="13" t="s">
        <v>85</v>
      </c>
      <c r="AW200" s="13" t="s">
        <v>39</v>
      </c>
      <c r="AX200" s="13" t="s">
        <v>76</v>
      </c>
      <c r="AY200" s="239" t="s">
        <v>211</v>
      </c>
    </row>
    <row r="201" spans="2:65" s="15" customFormat="1" ht="13.5">
      <c r="B201" s="251"/>
      <c r="C201" s="252"/>
      <c r="D201" s="262" t="s">
        <v>219</v>
      </c>
      <c r="E201" s="263" t="s">
        <v>21</v>
      </c>
      <c r="F201" s="264" t="s">
        <v>226</v>
      </c>
      <c r="G201" s="252"/>
      <c r="H201" s="265">
        <v>4.5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AT201" s="261" t="s">
        <v>219</v>
      </c>
      <c r="AU201" s="261" t="s">
        <v>85</v>
      </c>
      <c r="AV201" s="15" t="s">
        <v>100</v>
      </c>
      <c r="AW201" s="15" t="s">
        <v>39</v>
      </c>
      <c r="AX201" s="15" t="s">
        <v>83</v>
      </c>
      <c r="AY201" s="261" t="s">
        <v>211</v>
      </c>
    </row>
    <row r="202" spans="2:65" s="1" customFormat="1" ht="57" customHeight="1">
      <c r="B202" s="42"/>
      <c r="C202" s="205" t="s">
        <v>329</v>
      </c>
      <c r="D202" s="205" t="s">
        <v>213</v>
      </c>
      <c r="E202" s="206" t="s">
        <v>330</v>
      </c>
      <c r="F202" s="207" t="s">
        <v>331</v>
      </c>
      <c r="G202" s="208" t="s">
        <v>235</v>
      </c>
      <c r="H202" s="209">
        <v>279.38</v>
      </c>
      <c r="I202" s="210"/>
      <c r="J202" s="211">
        <f>ROUND(I202*H202,2)</f>
        <v>0</v>
      </c>
      <c r="K202" s="207" t="s">
        <v>217</v>
      </c>
      <c r="L202" s="62"/>
      <c r="M202" s="212" t="s">
        <v>21</v>
      </c>
      <c r="N202" s="213" t="s">
        <v>47</v>
      </c>
      <c r="O202" s="43"/>
      <c r="P202" s="214">
        <f>O202*H202</f>
        <v>0</v>
      </c>
      <c r="Q202" s="214">
        <v>4.0000000000000003E-5</v>
      </c>
      <c r="R202" s="214">
        <f>Q202*H202</f>
        <v>1.1175200000000001E-2</v>
      </c>
      <c r="S202" s="214">
        <v>0</v>
      </c>
      <c r="T202" s="215">
        <f>S202*H202</f>
        <v>0</v>
      </c>
      <c r="AR202" s="25" t="s">
        <v>100</v>
      </c>
      <c r="AT202" s="25" t="s">
        <v>213</v>
      </c>
      <c r="AU202" s="25" t="s">
        <v>85</v>
      </c>
      <c r="AY202" s="25" t="s">
        <v>211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25" t="s">
        <v>83</v>
      </c>
      <c r="BK202" s="216">
        <f>ROUND(I202*H202,2)</f>
        <v>0</v>
      </c>
      <c r="BL202" s="25" t="s">
        <v>100</v>
      </c>
      <c r="BM202" s="25" t="s">
        <v>332</v>
      </c>
    </row>
    <row r="203" spans="2:65" s="12" customFormat="1" ht="13.5">
      <c r="B203" s="217"/>
      <c r="C203" s="218"/>
      <c r="D203" s="219" t="s">
        <v>219</v>
      </c>
      <c r="E203" s="220" t="s">
        <v>21</v>
      </c>
      <c r="F203" s="221" t="s">
        <v>333</v>
      </c>
      <c r="G203" s="218"/>
      <c r="H203" s="222" t="s">
        <v>21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219</v>
      </c>
      <c r="AU203" s="228" t="s">
        <v>85</v>
      </c>
      <c r="AV203" s="12" t="s">
        <v>83</v>
      </c>
      <c r="AW203" s="12" t="s">
        <v>39</v>
      </c>
      <c r="AX203" s="12" t="s">
        <v>76</v>
      </c>
      <c r="AY203" s="228" t="s">
        <v>211</v>
      </c>
    </row>
    <row r="204" spans="2:65" s="13" customFormat="1" ht="13.5">
      <c r="B204" s="229"/>
      <c r="C204" s="230"/>
      <c r="D204" s="219" t="s">
        <v>219</v>
      </c>
      <c r="E204" s="231" t="s">
        <v>21</v>
      </c>
      <c r="F204" s="232" t="s">
        <v>334</v>
      </c>
      <c r="G204" s="230"/>
      <c r="H204" s="233">
        <v>6.04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219</v>
      </c>
      <c r="AU204" s="239" t="s">
        <v>85</v>
      </c>
      <c r="AV204" s="13" t="s">
        <v>85</v>
      </c>
      <c r="AW204" s="13" t="s">
        <v>39</v>
      </c>
      <c r="AX204" s="13" t="s">
        <v>76</v>
      </c>
      <c r="AY204" s="239" t="s">
        <v>211</v>
      </c>
    </row>
    <row r="205" spans="2:65" s="13" customFormat="1" ht="13.5">
      <c r="B205" s="229"/>
      <c r="C205" s="230"/>
      <c r="D205" s="219" t="s">
        <v>219</v>
      </c>
      <c r="E205" s="231" t="s">
        <v>21</v>
      </c>
      <c r="F205" s="232" t="s">
        <v>335</v>
      </c>
      <c r="G205" s="230"/>
      <c r="H205" s="233">
        <v>10.31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219</v>
      </c>
      <c r="AU205" s="239" t="s">
        <v>85</v>
      </c>
      <c r="AV205" s="13" t="s">
        <v>85</v>
      </c>
      <c r="AW205" s="13" t="s">
        <v>39</v>
      </c>
      <c r="AX205" s="13" t="s">
        <v>76</v>
      </c>
      <c r="AY205" s="239" t="s">
        <v>211</v>
      </c>
    </row>
    <row r="206" spans="2:65" s="13" customFormat="1" ht="13.5">
      <c r="B206" s="229"/>
      <c r="C206" s="230"/>
      <c r="D206" s="219" t="s">
        <v>219</v>
      </c>
      <c r="E206" s="231" t="s">
        <v>21</v>
      </c>
      <c r="F206" s="232" t="s">
        <v>336</v>
      </c>
      <c r="G206" s="230"/>
      <c r="H206" s="233">
        <v>3.6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219</v>
      </c>
      <c r="AU206" s="239" t="s">
        <v>85</v>
      </c>
      <c r="AV206" s="13" t="s">
        <v>85</v>
      </c>
      <c r="AW206" s="13" t="s">
        <v>39</v>
      </c>
      <c r="AX206" s="13" t="s">
        <v>76</v>
      </c>
      <c r="AY206" s="239" t="s">
        <v>211</v>
      </c>
    </row>
    <row r="207" spans="2:65" s="13" customFormat="1" ht="13.5">
      <c r="B207" s="229"/>
      <c r="C207" s="230"/>
      <c r="D207" s="219" t="s">
        <v>219</v>
      </c>
      <c r="E207" s="231" t="s">
        <v>21</v>
      </c>
      <c r="F207" s="232" t="s">
        <v>337</v>
      </c>
      <c r="G207" s="230"/>
      <c r="H207" s="233">
        <v>4.67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219</v>
      </c>
      <c r="AU207" s="239" t="s">
        <v>85</v>
      </c>
      <c r="AV207" s="13" t="s">
        <v>85</v>
      </c>
      <c r="AW207" s="13" t="s">
        <v>39</v>
      </c>
      <c r="AX207" s="13" t="s">
        <v>76</v>
      </c>
      <c r="AY207" s="239" t="s">
        <v>211</v>
      </c>
    </row>
    <row r="208" spans="2:65" s="13" customFormat="1" ht="13.5">
      <c r="B208" s="229"/>
      <c r="C208" s="230"/>
      <c r="D208" s="219" t="s">
        <v>219</v>
      </c>
      <c r="E208" s="231" t="s">
        <v>21</v>
      </c>
      <c r="F208" s="232" t="s">
        <v>338</v>
      </c>
      <c r="G208" s="230"/>
      <c r="H208" s="233">
        <v>1.28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219</v>
      </c>
      <c r="AU208" s="239" t="s">
        <v>85</v>
      </c>
      <c r="AV208" s="13" t="s">
        <v>85</v>
      </c>
      <c r="AW208" s="13" t="s">
        <v>39</v>
      </c>
      <c r="AX208" s="13" t="s">
        <v>76</v>
      </c>
      <c r="AY208" s="239" t="s">
        <v>211</v>
      </c>
    </row>
    <row r="209" spans="2:51" s="13" customFormat="1" ht="13.5">
      <c r="B209" s="229"/>
      <c r="C209" s="230"/>
      <c r="D209" s="219" t="s">
        <v>219</v>
      </c>
      <c r="E209" s="231" t="s">
        <v>21</v>
      </c>
      <c r="F209" s="232" t="s">
        <v>339</v>
      </c>
      <c r="G209" s="230"/>
      <c r="H209" s="233">
        <v>1.28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219</v>
      </c>
      <c r="AU209" s="239" t="s">
        <v>85</v>
      </c>
      <c r="AV209" s="13" t="s">
        <v>85</v>
      </c>
      <c r="AW209" s="13" t="s">
        <v>39</v>
      </c>
      <c r="AX209" s="13" t="s">
        <v>76</v>
      </c>
      <c r="AY209" s="239" t="s">
        <v>211</v>
      </c>
    </row>
    <row r="210" spans="2:51" s="13" customFormat="1" ht="13.5">
      <c r="B210" s="229"/>
      <c r="C210" s="230"/>
      <c r="D210" s="219" t="s">
        <v>219</v>
      </c>
      <c r="E210" s="231" t="s">
        <v>21</v>
      </c>
      <c r="F210" s="232" t="s">
        <v>340</v>
      </c>
      <c r="G210" s="230"/>
      <c r="H210" s="233">
        <v>2.6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219</v>
      </c>
      <c r="AU210" s="239" t="s">
        <v>85</v>
      </c>
      <c r="AV210" s="13" t="s">
        <v>85</v>
      </c>
      <c r="AW210" s="13" t="s">
        <v>39</v>
      </c>
      <c r="AX210" s="13" t="s">
        <v>76</v>
      </c>
      <c r="AY210" s="239" t="s">
        <v>211</v>
      </c>
    </row>
    <row r="211" spans="2:51" s="13" customFormat="1" ht="13.5">
      <c r="B211" s="229"/>
      <c r="C211" s="230"/>
      <c r="D211" s="219" t="s">
        <v>219</v>
      </c>
      <c r="E211" s="231" t="s">
        <v>21</v>
      </c>
      <c r="F211" s="232" t="s">
        <v>341</v>
      </c>
      <c r="G211" s="230"/>
      <c r="H211" s="233">
        <v>0.88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219</v>
      </c>
      <c r="AU211" s="239" t="s">
        <v>85</v>
      </c>
      <c r="AV211" s="13" t="s">
        <v>85</v>
      </c>
      <c r="AW211" s="13" t="s">
        <v>39</v>
      </c>
      <c r="AX211" s="13" t="s">
        <v>76</v>
      </c>
      <c r="AY211" s="239" t="s">
        <v>211</v>
      </c>
    </row>
    <row r="212" spans="2:51" s="13" customFormat="1" ht="13.5">
      <c r="B212" s="229"/>
      <c r="C212" s="230"/>
      <c r="D212" s="219" t="s">
        <v>219</v>
      </c>
      <c r="E212" s="231" t="s">
        <v>21</v>
      </c>
      <c r="F212" s="232" t="s">
        <v>342</v>
      </c>
      <c r="G212" s="230"/>
      <c r="H212" s="233">
        <v>4.24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219</v>
      </c>
      <c r="AU212" s="239" t="s">
        <v>85</v>
      </c>
      <c r="AV212" s="13" t="s">
        <v>85</v>
      </c>
      <c r="AW212" s="13" t="s">
        <v>39</v>
      </c>
      <c r="AX212" s="13" t="s">
        <v>76</v>
      </c>
      <c r="AY212" s="239" t="s">
        <v>211</v>
      </c>
    </row>
    <row r="213" spans="2:51" s="13" customFormat="1" ht="13.5">
      <c r="B213" s="229"/>
      <c r="C213" s="230"/>
      <c r="D213" s="219" t="s">
        <v>219</v>
      </c>
      <c r="E213" s="231" t="s">
        <v>21</v>
      </c>
      <c r="F213" s="232" t="s">
        <v>343</v>
      </c>
      <c r="G213" s="230"/>
      <c r="H213" s="233">
        <v>26.59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219</v>
      </c>
      <c r="AU213" s="239" t="s">
        <v>85</v>
      </c>
      <c r="AV213" s="13" t="s">
        <v>85</v>
      </c>
      <c r="AW213" s="13" t="s">
        <v>39</v>
      </c>
      <c r="AX213" s="13" t="s">
        <v>76</v>
      </c>
      <c r="AY213" s="239" t="s">
        <v>211</v>
      </c>
    </row>
    <row r="214" spans="2:51" s="13" customFormat="1" ht="13.5">
      <c r="B214" s="229"/>
      <c r="C214" s="230"/>
      <c r="D214" s="219" t="s">
        <v>219</v>
      </c>
      <c r="E214" s="231" t="s">
        <v>21</v>
      </c>
      <c r="F214" s="232" t="s">
        <v>344</v>
      </c>
      <c r="G214" s="230"/>
      <c r="H214" s="233">
        <v>6.34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AT214" s="239" t="s">
        <v>219</v>
      </c>
      <c r="AU214" s="239" t="s">
        <v>85</v>
      </c>
      <c r="AV214" s="13" t="s">
        <v>85</v>
      </c>
      <c r="AW214" s="13" t="s">
        <v>39</v>
      </c>
      <c r="AX214" s="13" t="s">
        <v>76</v>
      </c>
      <c r="AY214" s="239" t="s">
        <v>211</v>
      </c>
    </row>
    <row r="215" spans="2:51" s="13" customFormat="1" ht="13.5">
      <c r="B215" s="229"/>
      <c r="C215" s="230"/>
      <c r="D215" s="219" t="s">
        <v>219</v>
      </c>
      <c r="E215" s="231" t="s">
        <v>21</v>
      </c>
      <c r="F215" s="232" t="s">
        <v>345</v>
      </c>
      <c r="G215" s="230"/>
      <c r="H215" s="233">
        <v>5.28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219</v>
      </c>
      <c r="AU215" s="239" t="s">
        <v>85</v>
      </c>
      <c r="AV215" s="13" t="s">
        <v>85</v>
      </c>
      <c r="AW215" s="13" t="s">
        <v>39</v>
      </c>
      <c r="AX215" s="13" t="s">
        <v>76</v>
      </c>
      <c r="AY215" s="239" t="s">
        <v>211</v>
      </c>
    </row>
    <row r="216" spans="2:51" s="13" customFormat="1" ht="13.5">
      <c r="B216" s="229"/>
      <c r="C216" s="230"/>
      <c r="D216" s="219" t="s">
        <v>219</v>
      </c>
      <c r="E216" s="231" t="s">
        <v>21</v>
      </c>
      <c r="F216" s="232" t="s">
        <v>346</v>
      </c>
      <c r="G216" s="230"/>
      <c r="H216" s="233">
        <v>7.61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219</v>
      </c>
      <c r="AU216" s="239" t="s">
        <v>85</v>
      </c>
      <c r="AV216" s="13" t="s">
        <v>85</v>
      </c>
      <c r="AW216" s="13" t="s">
        <v>39</v>
      </c>
      <c r="AX216" s="13" t="s">
        <v>76</v>
      </c>
      <c r="AY216" s="239" t="s">
        <v>211</v>
      </c>
    </row>
    <row r="217" spans="2:51" s="13" customFormat="1" ht="13.5">
      <c r="B217" s="229"/>
      <c r="C217" s="230"/>
      <c r="D217" s="219" t="s">
        <v>219</v>
      </c>
      <c r="E217" s="231" t="s">
        <v>21</v>
      </c>
      <c r="F217" s="232" t="s">
        <v>347</v>
      </c>
      <c r="G217" s="230"/>
      <c r="H217" s="233">
        <v>1.8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219</v>
      </c>
      <c r="AU217" s="239" t="s">
        <v>85</v>
      </c>
      <c r="AV217" s="13" t="s">
        <v>85</v>
      </c>
      <c r="AW217" s="13" t="s">
        <v>39</v>
      </c>
      <c r="AX217" s="13" t="s">
        <v>76</v>
      </c>
      <c r="AY217" s="239" t="s">
        <v>211</v>
      </c>
    </row>
    <row r="218" spans="2:51" s="13" customFormat="1" ht="13.5">
      <c r="B218" s="229"/>
      <c r="C218" s="230"/>
      <c r="D218" s="219" t="s">
        <v>219</v>
      </c>
      <c r="E218" s="231" t="s">
        <v>21</v>
      </c>
      <c r="F218" s="232" t="s">
        <v>348</v>
      </c>
      <c r="G218" s="230"/>
      <c r="H218" s="233">
        <v>3.66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219</v>
      </c>
      <c r="AU218" s="239" t="s">
        <v>85</v>
      </c>
      <c r="AV218" s="13" t="s">
        <v>85</v>
      </c>
      <c r="AW218" s="13" t="s">
        <v>39</v>
      </c>
      <c r="AX218" s="13" t="s">
        <v>76</v>
      </c>
      <c r="AY218" s="239" t="s">
        <v>211</v>
      </c>
    </row>
    <row r="219" spans="2:51" s="13" customFormat="1" ht="13.5">
      <c r="B219" s="229"/>
      <c r="C219" s="230"/>
      <c r="D219" s="219" t="s">
        <v>219</v>
      </c>
      <c r="E219" s="231" t="s">
        <v>21</v>
      </c>
      <c r="F219" s="232" t="s">
        <v>349</v>
      </c>
      <c r="G219" s="230"/>
      <c r="H219" s="233">
        <v>4.78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219</v>
      </c>
      <c r="AU219" s="239" t="s">
        <v>85</v>
      </c>
      <c r="AV219" s="13" t="s">
        <v>85</v>
      </c>
      <c r="AW219" s="13" t="s">
        <v>39</v>
      </c>
      <c r="AX219" s="13" t="s">
        <v>76</v>
      </c>
      <c r="AY219" s="239" t="s">
        <v>211</v>
      </c>
    </row>
    <row r="220" spans="2:51" s="13" customFormat="1" ht="13.5">
      <c r="B220" s="229"/>
      <c r="C220" s="230"/>
      <c r="D220" s="219" t="s">
        <v>219</v>
      </c>
      <c r="E220" s="231" t="s">
        <v>21</v>
      </c>
      <c r="F220" s="232" t="s">
        <v>350</v>
      </c>
      <c r="G220" s="230"/>
      <c r="H220" s="233">
        <v>5.87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219</v>
      </c>
      <c r="AU220" s="239" t="s">
        <v>85</v>
      </c>
      <c r="AV220" s="13" t="s">
        <v>85</v>
      </c>
      <c r="AW220" s="13" t="s">
        <v>39</v>
      </c>
      <c r="AX220" s="13" t="s">
        <v>76</v>
      </c>
      <c r="AY220" s="239" t="s">
        <v>211</v>
      </c>
    </row>
    <row r="221" spans="2:51" s="13" customFormat="1" ht="13.5">
      <c r="B221" s="229"/>
      <c r="C221" s="230"/>
      <c r="D221" s="219" t="s">
        <v>219</v>
      </c>
      <c r="E221" s="231" t="s">
        <v>21</v>
      </c>
      <c r="F221" s="232" t="s">
        <v>351</v>
      </c>
      <c r="G221" s="230"/>
      <c r="H221" s="233">
        <v>3.61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219</v>
      </c>
      <c r="AU221" s="239" t="s">
        <v>85</v>
      </c>
      <c r="AV221" s="13" t="s">
        <v>85</v>
      </c>
      <c r="AW221" s="13" t="s">
        <v>39</v>
      </c>
      <c r="AX221" s="13" t="s">
        <v>76</v>
      </c>
      <c r="AY221" s="239" t="s">
        <v>211</v>
      </c>
    </row>
    <row r="222" spans="2:51" s="13" customFormat="1" ht="13.5">
      <c r="B222" s="229"/>
      <c r="C222" s="230"/>
      <c r="D222" s="219" t="s">
        <v>219</v>
      </c>
      <c r="E222" s="231" t="s">
        <v>21</v>
      </c>
      <c r="F222" s="232" t="s">
        <v>352</v>
      </c>
      <c r="G222" s="230"/>
      <c r="H222" s="233">
        <v>10.59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219</v>
      </c>
      <c r="AU222" s="239" t="s">
        <v>85</v>
      </c>
      <c r="AV222" s="13" t="s">
        <v>85</v>
      </c>
      <c r="AW222" s="13" t="s">
        <v>39</v>
      </c>
      <c r="AX222" s="13" t="s">
        <v>76</v>
      </c>
      <c r="AY222" s="239" t="s">
        <v>211</v>
      </c>
    </row>
    <row r="223" spans="2:51" s="13" customFormat="1" ht="13.5">
      <c r="B223" s="229"/>
      <c r="C223" s="230"/>
      <c r="D223" s="219" t="s">
        <v>219</v>
      </c>
      <c r="E223" s="231" t="s">
        <v>21</v>
      </c>
      <c r="F223" s="232" t="s">
        <v>353</v>
      </c>
      <c r="G223" s="230"/>
      <c r="H223" s="233">
        <v>19.71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219</v>
      </c>
      <c r="AU223" s="239" t="s">
        <v>85</v>
      </c>
      <c r="AV223" s="13" t="s">
        <v>85</v>
      </c>
      <c r="AW223" s="13" t="s">
        <v>39</v>
      </c>
      <c r="AX223" s="13" t="s">
        <v>76</v>
      </c>
      <c r="AY223" s="239" t="s">
        <v>211</v>
      </c>
    </row>
    <row r="224" spans="2:51" s="13" customFormat="1" ht="13.5">
      <c r="B224" s="229"/>
      <c r="C224" s="230"/>
      <c r="D224" s="219" t="s">
        <v>219</v>
      </c>
      <c r="E224" s="231" t="s">
        <v>21</v>
      </c>
      <c r="F224" s="232" t="s">
        <v>354</v>
      </c>
      <c r="G224" s="230"/>
      <c r="H224" s="233">
        <v>6.74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219</v>
      </c>
      <c r="AU224" s="239" t="s">
        <v>85</v>
      </c>
      <c r="AV224" s="13" t="s">
        <v>85</v>
      </c>
      <c r="AW224" s="13" t="s">
        <v>39</v>
      </c>
      <c r="AX224" s="13" t="s">
        <v>76</v>
      </c>
      <c r="AY224" s="239" t="s">
        <v>211</v>
      </c>
    </row>
    <row r="225" spans="2:65" s="13" customFormat="1" ht="13.5">
      <c r="B225" s="229"/>
      <c r="C225" s="230"/>
      <c r="D225" s="219" t="s">
        <v>219</v>
      </c>
      <c r="E225" s="231" t="s">
        <v>21</v>
      </c>
      <c r="F225" s="232" t="s">
        <v>355</v>
      </c>
      <c r="G225" s="230"/>
      <c r="H225" s="233">
        <v>15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219</v>
      </c>
      <c r="AU225" s="239" t="s">
        <v>85</v>
      </c>
      <c r="AV225" s="13" t="s">
        <v>85</v>
      </c>
      <c r="AW225" s="13" t="s">
        <v>39</v>
      </c>
      <c r="AX225" s="13" t="s">
        <v>76</v>
      </c>
      <c r="AY225" s="239" t="s">
        <v>211</v>
      </c>
    </row>
    <row r="226" spans="2:65" s="13" customFormat="1" ht="13.5">
      <c r="B226" s="229"/>
      <c r="C226" s="230"/>
      <c r="D226" s="219" t="s">
        <v>219</v>
      </c>
      <c r="E226" s="231" t="s">
        <v>21</v>
      </c>
      <c r="F226" s="232" t="s">
        <v>356</v>
      </c>
      <c r="G226" s="230"/>
      <c r="H226" s="233">
        <v>33.17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219</v>
      </c>
      <c r="AU226" s="239" t="s">
        <v>85</v>
      </c>
      <c r="AV226" s="13" t="s">
        <v>85</v>
      </c>
      <c r="AW226" s="13" t="s">
        <v>39</v>
      </c>
      <c r="AX226" s="13" t="s">
        <v>76</v>
      </c>
      <c r="AY226" s="239" t="s">
        <v>211</v>
      </c>
    </row>
    <row r="227" spans="2:65" s="13" customFormat="1" ht="13.5">
      <c r="B227" s="229"/>
      <c r="C227" s="230"/>
      <c r="D227" s="219" t="s">
        <v>219</v>
      </c>
      <c r="E227" s="231" t="s">
        <v>21</v>
      </c>
      <c r="F227" s="232" t="s">
        <v>357</v>
      </c>
      <c r="G227" s="230"/>
      <c r="H227" s="233">
        <v>40.98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219</v>
      </c>
      <c r="AU227" s="239" t="s">
        <v>85</v>
      </c>
      <c r="AV227" s="13" t="s">
        <v>85</v>
      </c>
      <c r="AW227" s="13" t="s">
        <v>39</v>
      </c>
      <c r="AX227" s="13" t="s">
        <v>76</v>
      </c>
      <c r="AY227" s="239" t="s">
        <v>211</v>
      </c>
    </row>
    <row r="228" spans="2:65" s="13" customFormat="1" ht="13.5">
      <c r="B228" s="229"/>
      <c r="C228" s="230"/>
      <c r="D228" s="219" t="s">
        <v>219</v>
      </c>
      <c r="E228" s="231" t="s">
        <v>21</v>
      </c>
      <c r="F228" s="232" t="s">
        <v>358</v>
      </c>
      <c r="G228" s="230"/>
      <c r="H228" s="233">
        <v>6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219</v>
      </c>
      <c r="AU228" s="239" t="s">
        <v>85</v>
      </c>
      <c r="AV228" s="13" t="s">
        <v>85</v>
      </c>
      <c r="AW228" s="13" t="s">
        <v>39</v>
      </c>
      <c r="AX228" s="13" t="s">
        <v>76</v>
      </c>
      <c r="AY228" s="239" t="s">
        <v>211</v>
      </c>
    </row>
    <row r="229" spans="2:65" s="13" customFormat="1" ht="13.5">
      <c r="B229" s="229"/>
      <c r="C229" s="230"/>
      <c r="D229" s="219" t="s">
        <v>219</v>
      </c>
      <c r="E229" s="231" t="s">
        <v>21</v>
      </c>
      <c r="F229" s="232" t="s">
        <v>359</v>
      </c>
      <c r="G229" s="230"/>
      <c r="H229" s="233">
        <v>4.8099999999999996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219</v>
      </c>
      <c r="AU229" s="239" t="s">
        <v>85</v>
      </c>
      <c r="AV229" s="13" t="s">
        <v>85</v>
      </c>
      <c r="AW229" s="13" t="s">
        <v>39</v>
      </c>
      <c r="AX229" s="13" t="s">
        <v>76</v>
      </c>
      <c r="AY229" s="239" t="s">
        <v>211</v>
      </c>
    </row>
    <row r="230" spans="2:65" s="13" customFormat="1" ht="13.5">
      <c r="B230" s="229"/>
      <c r="C230" s="230"/>
      <c r="D230" s="219" t="s">
        <v>219</v>
      </c>
      <c r="E230" s="231" t="s">
        <v>21</v>
      </c>
      <c r="F230" s="232" t="s">
        <v>360</v>
      </c>
      <c r="G230" s="230"/>
      <c r="H230" s="233">
        <v>7.1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219</v>
      </c>
      <c r="AU230" s="239" t="s">
        <v>85</v>
      </c>
      <c r="AV230" s="13" t="s">
        <v>85</v>
      </c>
      <c r="AW230" s="13" t="s">
        <v>39</v>
      </c>
      <c r="AX230" s="13" t="s">
        <v>76</v>
      </c>
      <c r="AY230" s="239" t="s">
        <v>211</v>
      </c>
    </row>
    <row r="231" spans="2:65" s="13" customFormat="1" ht="13.5">
      <c r="B231" s="229"/>
      <c r="C231" s="230"/>
      <c r="D231" s="219" t="s">
        <v>219</v>
      </c>
      <c r="E231" s="231" t="s">
        <v>21</v>
      </c>
      <c r="F231" s="232" t="s">
        <v>361</v>
      </c>
      <c r="G231" s="230"/>
      <c r="H231" s="233">
        <v>2.81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219</v>
      </c>
      <c r="AU231" s="239" t="s">
        <v>85</v>
      </c>
      <c r="AV231" s="13" t="s">
        <v>85</v>
      </c>
      <c r="AW231" s="13" t="s">
        <v>39</v>
      </c>
      <c r="AX231" s="13" t="s">
        <v>76</v>
      </c>
      <c r="AY231" s="239" t="s">
        <v>211</v>
      </c>
    </row>
    <row r="232" spans="2:65" s="13" customFormat="1" ht="13.5">
      <c r="B232" s="229"/>
      <c r="C232" s="230"/>
      <c r="D232" s="219" t="s">
        <v>219</v>
      </c>
      <c r="E232" s="231" t="s">
        <v>21</v>
      </c>
      <c r="F232" s="232" t="s">
        <v>362</v>
      </c>
      <c r="G232" s="230"/>
      <c r="H232" s="233">
        <v>27.08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219</v>
      </c>
      <c r="AU232" s="239" t="s">
        <v>85</v>
      </c>
      <c r="AV232" s="13" t="s">
        <v>85</v>
      </c>
      <c r="AW232" s="13" t="s">
        <v>39</v>
      </c>
      <c r="AX232" s="13" t="s">
        <v>76</v>
      </c>
      <c r="AY232" s="239" t="s">
        <v>211</v>
      </c>
    </row>
    <row r="233" spans="2:65" s="13" customFormat="1" ht="13.5">
      <c r="B233" s="229"/>
      <c r="C233" s="230"/>
      <c r="D233" s="219" t="s">
        <v>219</v>
      </c>
      <c r="E233" s="231" t="s">
        <v>21</v>
      </c>
      <c r="F233" s="232" t="s">
        <v>363</v>
      </c>
      <c r="G233" s="230"/>
      <c r="H233" s="233">
        <v>2.17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219</v>
      </c>
      <c r="AU233" s="239" t="s">
        <v>85</v>
      </c>
      <c r="AV233" s="13" t="s">
        <v>85</v>
      </c>
      <c r="AW233" s="13" t="s">
        <v>39</v>
      </c>
      <c r="AX233" s="13" t="s">
        <v>76</v>
      </c>
      <c r="AY233" s="239" t="s">
        <v>211</v>
      </c>
    </row>
    <row r="234" spans="2:65" s="13" customFormat="1" ht="13.5">
      <c r="B234" s="229"/>
      <c r="C234" s="230"/>
      <c r="D234" s="219" t="s">
        <v>219</v>
      </c>
      <c r="E234" s="231" t="s">
        <v>21</v>
      </c>
      <c r="F234" s="232" t="s">
        <v>364</v>
      </c>
      <c r="G234" s="230"/>
      <c r="H234" s="233">
        <v>2.78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219</v>
      </c>
      <c r="AU234" s="239" t="s">
        <v>85</v>
      </c>
      <c r="AV234" s="13" t="s">
        <v>85</v>
      </c>
      <c r="AW234" s="13" t="s">
        <v>39</v>
      </c>
      <c r="AX234" s="13" t="s">
        <v>76</v>
      </c>
      <c r="AY234" s="239" t="s">
        <v>211</v>
      </c>
    </row>
    <row r="235" spans="2:65" s="15" customFormat="1" ht="13.5">
      <c r="B235" s="251"/>
      <c r="C235" s="252"/>
      <c r="D235" s="262" t="s">
        <v>219</v>
      </c>
      <c r="E235" s="263" t="s">
        <v>21</v>
      </c>
      <c r="F235" s="264" t="s">
        <v>226</v>
      </c>
      <c r="G235" s="252"/>
      <c r="H235" s="265">
        <v>279.38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AT235" s="261" t="s">
        <v>219</v>
      </c>
      <c r="AU235" s="261" t="s">
        <v>85</v>
      </c>
      <c r="AV235" s="15" t="s">
        <v>100</v>
      </c>
      <c r="AW235" s="15" t="s">
        <v>39</v>
      </c>
      <c r="AX235" s="15" t="s">
        <v>83</v>
      </c>
      <c r="AY235" s="261" t="s">
        <v>211</v>
      </c>
    </row>
    <row r="236" spans="2:65" s="1" customFormat="1" ht="22.5" customHeight="1">
      <c r="B236" s="42"/>
      <c r="C236" s="205" t="s">
        <v>365</v>
      </c>
      <c r="D236" s="205" t="s">
        <v>213</v>
      </c>
      <c r="E236" s="206" t="s">
        <v>366</v>
      </c>
      <c r="F236" s="207" t="s">
        <v>367</v>
      </c>
      <c r="G236" s="208" t="s">
        <v>216</v>
      </c>
      <c r="H236" s="209">
        <v>1.54</v>
      </c>
      <c r="I236" s="210"/>
      <c r="J236" s="211">
        <f>ROUND(I236*H236,2)</f>
        <v>0</v>
      </c>
      <c r="K236" s="207" t="s">
        <v>217</v>
      </c>
      <c r="L236" s="62"/>
      <c r="M236" s="212" t="s">
        <v>21</v>
      </c>
      <c r="N236" s="213" t="s">
        <v>47</v>
      </c>
      <c r="O236" s="43"/>
      <c r="P236" s="214">
        <f>O236*H236</f>
        <v>0</v>
      </c>
      <c r="Q236" s="214">
        <v>0</v>
      </c>
      <c r="R236" s="214">
        <f>Q236*H236</f>
        <v>0</v>
      </c>
      <c r="S236" s="214">
        <v>2.2000000000000002</v>
      </c>
      <c r="T236" s="215">
        <f>S236*H236</f>
        <v>3.3880000000000003</v>
      </c>
      <c r="AR236" s="25" t="s">
        <v>100</v>
      </c>
      <c r="AT236" s="25" t="s">
        <v>213</v>
      </c>
      <c r="AU236" s="25" t="s">
        <v>85</v>
      </c>
      <c r="AY236" s="25" t="s">
        <v>211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83</v>
      </c>
      <c r="BK236" s="216">
        <f>ROUND(I236*H236,2)</f>
        <v>0</v>
      </c>
      <c r="BL236" s="25" t="s">
        <v>100</v>
      </c>
      <c r="BM236" s="25" t="s">
        <v>368</v>
      </c>
    </row>
    <row r="237" spans="2:65" s="13" customFormat="1" ht="13.5">
      <c r="B237" s="229"/>
      <c r="C237" s="230"/>
      <c r="D237" s="219" t="s">
        <v>219</v>
      </c>
      <c r="E237" s="231" t="s">
        <v>21</v>
      </c>
      <c r="F237" s="232" t="s">
        <v>369</v>
      </c>
      <c r="G237" s="230"/>
      <c r="H237" s="233">
        <v>0.9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219</v>
      </c>
      <c r="AU237" s="239" t="s">
        <v>85</v>
      </c>
      <c r="AV237" s="13" t="s">
        <v>85</v>
      </c>
      <c r="AW237" s="13" t="s">
        <v>39</v>
      </c>
      <c r="AX237" s="13" t="s">
        <v>76</v>
      </c>
      <c r="AY237" s="239" t="s">
        <v>211</v>
      </c>
    </row>
    <row r="238" spans="2:65" s="13" customFormat="1" ht="13.5">
      <c r="B238" s="229"/>
      <c r="C238" s="230"/>
      <c r="D238" s="219" t="s">
        <v>219</v>
      </c>
      <c r="E238" s="231" t="s">
        <v>21</v>
      </c>
      <c r="F238" s="232" t="s">
        <v>370</v>
      </c>
      <c r="G238" s="230"/>
      <c r="H238" s="233">
        <v>0.64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219</v>
      </c>
      <c r="AU238" s="239" t="s">
        <v>85</v>
      </c>
      <c r="AV238" s="13" t="s">
        <v>85</v>
      </c>
      <c r="AW238" s="13" t="s">
        <v>39</v>
      </c>
      <c r="AX238" s="13" t="s">
        <v>76</v>
      </c>
      <c r="AY238" s="239" t="s">
        <v>211</v>
      </c>
    </row>
    <row r="239" spans="2:65" s="15" customFormat="1" ht="13.5">
      <c r="B239" s="251"/>
      <c r="C239" s="252"/>
      <c r="D239" s="262" t="s">
        <v>219</v>
      </c>
      <c r="E239" s="263" t="s">
        <v>21</v>
      </c>
      <c r="F239" s="264" t="s">
        <v>226</v>
      </c>
      <c r="G239" s="252"/>
      <c r="H239" s="265">
        <v>1.54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AT239" s="261" t="s">
        <v>219</v>
      </c>
      <c r="AU239" s="261" t="s">
        <v>85</v>
      </c>
      <c r="AV239" s="15" t="s">
        <v>100</v>
      </c>
      <c r="AW239" s="15" t="s">
        <v>39</v>
      </c>
      <c r="AX239" s="15" t="s">
        <v>83</v>
      </c>
      <c r="AY239" s="261" t="s">
        <v>211</v>
      </c>
    </row>
    <row r="240" spans="2:65" s="1" customFormat="1" ht="31.5" customHeight="1">
      <c r="B240" s="42"/>
      <c r="C240" s="205" t="s">
        <v>9</v>
      </c>
      <c r="D240" s="205" t="s">
        <v>213</v>
      </c>
      <c r="E240" s="206" t="s">
        <v>371</v>
      </c>
      <c r="F240" s="207" t="s">
        <v>372</v>
      </c>
      <c r="G240" s="208" t="s">
        <v>235</v>
      </c>
      <c r="H240" s="209">
        <v>7.62</v>
      </c>
      <c r="I240" s="210"/>
      <c r="J240" s="211">
        <f>ROUND(I240*H240,2)</f>
        <v>0</v>
      </c>
      <c r="K240" s="207" t="s">
        <v>217</v>
      </c>
      <c r="L240" s="62"/>
      <c r="M240" s="212" t="s">
        <v>21</v>
      </c>
      <c r="N240" s="213" t="s">
        <v>47</v>
      </c>
      <c r="O240" s="43"/>
      <c r="P240" s="214">
        <f>O240*H240</f>
        <v>0</v>
      </c>
      <c r="Q240" s="214">
        <v>0</v>
      </c>
      <c r="R240" s="214">
        <f>Q240*H240</f>
        <v>0</v>
      </c>
      <c r="S240" s="214">
        <v>3.5000000000000003E-2</v>
      </c>
      <c r="T240" s="215">
        <f>S240*H240</f>
        <v>0.26670000000000005</v>
      </c>
      <c r="AR240" s="25" t="s">
        <v>100</v>
      </c>
      <c r="AT240" s="25" t="s">
        <v>213</v>
      </c>
      <c r="AU240" s="25" t="s">
        <v>85</v>
      </c>
      <c r="AY240" s="25" t="s">
        <v>211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83</v>
      </c>
      <c r="BK240" s="216">
        <f>ROUND(I240*H240,2)</f>
        <v>0</v>
      </c>
      <c r="BL240" s="25" t="s">
        <v>100</v>
      </c>
      <c r="BM240" s="25" t="s">
        <v>373</v>
      </c>
    </row>
    <row r="241" spans="2:65" s="13" customFormat="1" ht="13.5">
      <c r="B241" s="229"/>
      <c r="C241" s="230"/>
      <c r="D241" s="219" t="s">
        <v>219</v>
      </c>
      <c r="E241" s="231" t="s">
        <v>21</v>
      </c>
      <c r="F241" s="232" t="s">
        <v>314</v>
      </c>
      <c r="G241" s="230"/>
      <c r="H241" s="233">
        <v>3.2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219</v>
      </c>
      <c r="AU241" s="239" t="s">
        <v>85</v>
      </c>
      <c r="AV241" s="13" t="s">
        <v>85</v>
      </c>
      <c r="AW241" s="13" t="s">
        <v>39</v>
      </c>
      <c r="AX241" s="13" t="s">
        <v>76</v>
      </c>
      <c r="AY241" s="239" t="s">
        <v>211</v>
      </c>
    </row>
    <row r="242" spans="2:65" s="13" customFormat="1" ht="13.5">
      <c r="B242" s="229"/>
      <c r="C242" s="230"/>
      <c r="D242" s="219" t="s">
        <v>219</v>
      </c>
      <c r="E242" s="231" t="s">
        <v>21</v>
      </c>
      <c r="F242" s="232" t="s">
        <v>315</v>
      </c>
      <c r="G242" s="230"/>
      <c r="H242" s="233">
        <v>4.42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219</v>
      </c>
      <c r="AU242" s="239" t="s">
        <v>85</v>
      </c>
      <c r="AV242" s="13" t="s">
        <v>85</v>
      </c>
      <c r="AW242" s="13" t="s">
        <v>39</v>
      </c>
      <c r="AX242" s="13" t="s">
        <v>76</v>
      </c>
      <c r="AY242" s="239" t="s">
        <v>211</v>
      </c>
    </row>
    <row r="243" spans="2:65" s="15" customFormat="1" ht="13.5">
      <c r="B243" s="251"/>
      <c r="C243" s="252"/>
      <c r="D243" s="262" t="s">
        <v>219</v>
      </c>
      <c r="E243" s="263" t="s">
        <v>21</v>
      </c>
      <c r="F243" s="264" t="s">
        <v>226</v>
      </c>
      <c r="G243" s="252"/>
      <c r="H243" s="265">
        <v>7.62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AT243" s="261" t="s">
        <v>219</v>
      </c>
      <c r="AU243" s="261" t="s">
        <v>85</v>
      </c>
      <c r="AV243" s="15" t="s">
        <v>100</v>
      </c>
      <c r="AW243" s="15" t="s">
        <v>39</v>
      </c>
      <c r="AX243" s="15" t="s">
        <v>83</v>
      </c>
      <c r="AY243" s="261" t="s">
        <v>211</v>
      </c>
    </row>
    <row r="244" spans="2:65" s="1" customFormat="1" ht="31.5" customHeight="1">
      <c r="B244" s="42"/>
      <c r="C244" s="205" t="s">
        <v>374</v>
      </c>
      <c r="D244" s="205" t="s">
        <v>213</v>
      </c>
      <c r="E244" s="206" t="s">
        <v>375</v>
      </c>
      <c r="F244" s="207" t="s">
        <v>376</v>
      </c>
      <c r="G244" s="208" t="s">
        <v>216</v>
      </c>
      <c r="H244" s="209">
        <v>12.54</v>
      </c>
      <c r="I244" s="210"/>
      <c r="J244" s="211">
        <f>ROUND(I244*H244,2)</f>
        <v>0</v>
      </c>
      <c r="K244" s="207" t="s">
        <v>217</v>
      </c>
      <c r="L244" s="62"/>
      <c r="M244" s="212" t="s">
        <v>21</v>
      </c>
      <c r="N244" s="213" t="s">
        <v>47</v>
      </c>
      <c r="O244" s="43"/>
      <c r="P244" s="214">
        <f>O244*H244</f>
        <v>0</v>
      </c>
      <c r="Q244" s="214">
        <v>0</v>
      </c>
      <c r="R244" s="214">
        <f>Q244*H244</f>
        <v>0</v>
      </c>
      <c r="S244" s="214">
        <v>1.4</v>
      </c>
      <c r="T244" s="215">
        <f>S244*H244</f>
        <v>17.555999999999997</v>
      </c>
      <c r="AR244" s="25" t="s">
        <v>100</v>
      </c>
      <c r="AT244" s="25" t="s">
        <v>213</v>
      </c>
      <c r="AU244" s="25" t="s">
        <v>85</v>
      </c>
      <c r="AY244" s="25" t="s">
        <v>211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25" t="s">
        <v>83</v>
      </c>
      <c r="BK244" s="216">
        <f>ROUND(I244*H244,2)</f>
        <v>0</v>
      </c>
      <c r="BL244" s="25" t="s">
        <v>100</v>
      </c>
      <c r="BM244" s="25" t="s">
        <v>377</v>
      </c>
    </row>
    <row r="245" spans="2:65" s="13" customFormat="1" ht="13.5">
      <c r="B245" s="229"/>
      <c r="C245" s="230"/>
      <c r="D245" s="219" t="s">
        <v>219</v>
      </c>
      <c r="E245" s="231" t="s">
        <v>21</v>
      </c>
      <c r="F245" s="232" t="s">
        <v>320</v>
      </c>
      <c r="G245" s="230"/>
      <c r="H245" s="233">
        <v>9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219</v>
      </c>
      <c r="AU245" s="239" t="s">
        <v>85</v>
      </c>
      <c r="AV245" s="13" t="s">
        <v>85</v>
      </c>
      <c r="AW245" s="13" t="s">
        <v>39</v>
      </c>
      <c r="AX245" s="13" t="s">
        <v>76</v>
      </c>
      <c r="AY245" s="239" t="s">
        <v>211</v>
      </c>
    </row>
    <row r="246" spans="2:65" s="13" customFormat="1" ht="13.5">
      <c r="B246" s="229"/>
      <c r="C246" s="230"/>
      <c r="D246" s="219" t="s">
        <v>219</v>
      </c>
      <c r="E246" s="231" t="s">
        <v>21</v>
      </c>
      <c r="F246" s="232" t="s">
        <v>321</v>
      </c>
      <c r="G246" s="230"/>
      <c r="H246" s="233">
        <v>3.54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219</v>
      </c>
      <c r="AU246" s="239" t="s">
        <v>85</v>
      </c>
      <c r="AV246" s="13" t="s">
        <v>85</v>
      </c>
      <c r="AW246" s="13" t="s">
        <v>39</v>
      </c>
      <c r="AX246" s="13" t="s">
        <v>76</v>
      </c>
      <c r="AY246" s="239" t="s">
        <v>211</v>
      </c>
    </row>
    <row r="247" spans="2:65" s="15" customFormat="1" ht="13.5">
      <c r="B247" s="251"/>
      <c r="C247" s="252"/>
      <c r="D247" s="262" t="s">
        <v>219</v>
      </c>
      <c r="E247" s="263" t="s">
        <v>21</v>
      </c>
      <c r="F247" s="264" t="s">
        <v>226</v>
      </c>
      <c r="G247" s="252"/>
      <c r="H247" s="265">
        <v>12.54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AT247" s="261" t="s">
        <v>219</v>
      </c>
      <c r="AU247" s="261" t="s">
        <v>85</v>
      </c>
      <c r="AV247" s="15" t="s">
        <v>100</v>
      </c>
      <c r="AW247" s="15" t="s">
        <v>39</v>
      </c>
      <c r="AX247" s="15" t="s">
        <v>83</v>
      </c>
      <c r="AY247" s="261" t="s">
        <v>211</v>
      </c>
    </row>
    <row r="248" spans="2:65" s="1" customFormat="1" ht="44.25" customHeight="1">
      <c r="B248" s="42"/>
      <c r="C248" s="205" t="s">
        <v>378</v>
      </c>
      <c r="D248" s="205" t="s">
        <v>213</v>
      </c>
      <c r="E248" s="206" t="s">
        <v>379</v>
      </c>
      <c r="F248" s="207" t="s">
        <v>380</v>
      </c>
      <c r="G248" s="208" t="s">
        <v>275</v>
      </c>
      <c r="H248" s="209">
        <v>32</v>
      </c>
      <c r="I248" s="210"/>
      <c r="J248" s="211">
        <f>ROUND(I248*H248,2)</f>
        <v>0</v>
      </c>
      <c r="K248" s="207" t="s">
        <v>217</v>
      </c>
      <c r="L248" s="62"/>
      <c r="M248" s="212" t="s">
        <v>21</v>
      </c>
      <c r="N248" s="213" t="s">
        <v>47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4.0000000000000001E-3</v>
      </c>
      <c r="T248" s="215">
        <f>S248*H248</f>
        <v>0.128</v>
      </c>
      <c r="AR248" s="25" t="s">
        <v>100</v>
      </c>
      <c r="AT248" s="25" t="s">
        <v>213</v>
      </c>
      <c r="AU248" s="25" t="s">
        <v>85</v>
      </c>
      <c r="AY248" s="25" t="s">
        <v>211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83</v>
      </c>
      <c r="BK248" s="216">
        <f>ROUND(I248*H248,2)</f>
        <v>0</v>
      </c>
      <c r="BL248" s="25" t="s">
        <v>100</v>
      </c>
      <c r="BM248" s="25" t="s">
        <v>381</v>
      </c>
    </row>
    <row r="249" spans="2:65" s="12" customFormat="1" ht="13.5">
      <c r="B249" s="217"/>
      <c r="C249" s="218"/>
      <c r="D249" s="219" t="s">
        <v>219</v>
      </c>
      <c r="E249" s="220" t="s">
        <v>21</v>
      </c>
      <c r="F249" s="221" t="s">
        <v>277</v>
      </c>
      <c r="G249" s="218"/>
      <c r="H249" s="222" t="s">
        <v>21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219</v>
      </c>
      <c r="AU249" s="228" t="s">
        <v>85</v>
      </c>
      <c r="AV249" s="12" t="s">
        <v>83</v>
      </c>
      <c r="AW249" s="12" t="s">
        <v>39</v>
      </c>
      <c r="AX249" s="12" t="s">
        <v>76</v>
      </c>
      <c r="AY249" s="228" t="s">
        <v>211</v>
      </c>
    </row>
    <row r="250" spans="2:65" s="13" customFormat="1" ht="13.5">
      <c r="B250" s="229"/>
      <c r="C250" s="230"/>
      <c r="D250" s="219" t="s">
        <v>219</v>
      </c>
      <c r="E250" s="231" t="s">
        <v>21</v>
      </c>
      <c r="F250" s="232" t="s">
        <v>382</v>
      </c>
      <c r="G250" s="230"/>
      <c r="H250" s="233">
        <v>26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219</v>
      </c>
      <c r="AU250" s="239" t="s">
        <v>85</v>
      </c>
      <c r="AV250" s="13" t="s">
        <v>85</v>
      </c>
      <c r="AW250" s="13" t="s">
        <v>39</v>
      </c>
      <c r="AX250" s="13" t="s">
        <v>76</v>
      </c>
      <c r="AY250" s="239" t="s">
        <v>211</v>
      </c>
    </row>
    <row r="251" spans="2:65" s="14" customFormat="1" ht="13.5">
      <c r="B251" s="240"/>
      <c r="C251" s="241"/>
      <c r="D251" s="219" t="s">
        <v>219</v>
      </c>
      <c r="E251" s="242" t="s">
        <v>21</v>
      </c>
      <c r="F251" s="243" t="s">
        <v>222</v>
      </c>
      <c r="G251" s="241"/>
      <c r="H251" s="244">
        <v>26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219</v>
      </c>
      <c r="AU251" s="250" t="s">
        <v>85</v>
      </c>
      <c r="AV251" s="14" t="s">
        <v>93</v>
      </c>
      <c r="AW251" s="14" t="s">
        <v>39</v>
      </c>
      <c r="AX251" s="14" t="s">
        <v>76</v>
      </c>
      <c r="AY251" s="250" t="s">
        <v>211</v>
      </c>
    </row>
    <row r="252" spans="2:65" s="12" customFormat="1" ht="13.5">
      <c r="B252" s="217"/>
      <c r="C252" s="218"/>
      <c r="D252" s="219" t="s">
        <v>219</v>
      </c>
      <c r="E252" s="220" t="s">
        <v>21</v>
      </c>
      <c r="F252" s="221" t="s">
        <v>280</v>
      </c>
      <c r="G252" s="218"/>
      <c r="H252" s="222" t="s">
        <v>21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219</v>
      </c>
      <c r="AU252" s="228" t="s">
        <v>85</v>
      </c>
      <c r="AV252" s="12" t="s">
        <v>83</v>
      </c>
      <c r="AW252" s="12" t="s">
        <v>39</v>
      </c>
      <c r="AX252" s="12" t="s">
        <v>76</v>
      </c>
      <c r="AY252" s="228" t="s">
        <v>211</v>
      </c>
    </row>
    <row r="253" spans="2:65" s="13" customFormat="1" ht="13.5">
      <c r="B253" s="229"/>
      <c r="C253" s="230"/>
      <c r="D253" s="219" t="s">
        <v>219</v>
      </c>
      <c r="E253" s="231" t="s">
        <v>21</v>
      </c>
      <c r="F253" s="232" t="s">
        <v>250</v>
      </c>
      <c r="G253" s="230"/>
      <c r="H253" s="233">
        <v>6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219</v>
      </c>
      <c r="AU253" s="239" t="s">
        <v>85</v>
      </c>
      <c r="AV253" s="13" t="s">
        <v>85</v>
      </c>
      <c r="AW253" s="13" t="s">
        <v>39</v>
      </c>
      <c r="AX253" s="13" t="s">
        <v>76</v>
      </c>
      <c r="AY253" s="239" t="s">
        <v>211</v>
      </c>
    </row>
    <row r="254" spans="2:65" s="14" customFormat="1" ht="13.5">
      <c r="B254" s="240"/>
      <c r="C254" s="241"/>
      <c r="D254" s="219" t="s">
        <v>219</v>
      </c>
      <c r="E254" s="242" t="s">
        <v>21</v>
      </c>
      <c r="F254" s="243" t="s">
        <v>222</v>
      </c>
      <c r="G254" s="241"/>
      <c r="H254" s="244">
        <v>6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219</v>
      </c>
      <c r="AU254" s="250" t="s">
        <v>85</v>
      </c>
      <c r="AV254" s="14" t="s">
        <v>93</v>
      </c>
      <c r="AW254" s="14" t="s">
        <v>39</v>
      </c>
      <c r="AX254" s="14" t="s">
        <v>76</v>
      </c>
      <c r="AY254" s="250" t="s">
        <v>211</v>
      </c>
    </row>
    <row r="255" spans="2:65" s="15" customFormat="1" ht="13.5">
      <c r="B255" s="251"/>
      <c r="C255" s="252"/>
      <c r="D255" s="262" t="s">
        <v>219</v>
      </c>
      <c r="E255" s="263" t="s">
        <v>21</v>
      </c>
      <c r="F255" s="264" t="s">
        <v>226</v>
      </c>
      <c r="G255" s="252"/>
      <c r="H255" s="265">
        <v>32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AT255" s="261" t="s">
        <v>219</v>
      </c>
      <c r="AU255" s="261" t="s">
        <v>85</v>
      </c>
      <c r="AV255" s="15" t="s">
        <v>100</v>
      </c>
      <c r="AW255" s="15" t="s">
        <v>39</v>
      </c>
      <c r="AX255" s="15" t="s">
        <v>83</v>
      </c>
      <c r="AY255" s="261" t="s">
        <v>211</v>
      </c>
    </row>
    <row r="256" spans="2:65" s="1" customFormat="1" ht="44.25" customHeight="1">
      <c r="B256" s="42"/>
      <c r="C256" s="205" t="s">
        <v>383</v>
      </c>
      <c r="D256" s="205" t="s">
        <v>213</v>
      </c>
      <c r="E256" s="206" t="s">
        <v>384</v>
      </c>
      <c r="F256" s="207" t="s">
        <v>385</v>
      </c>
      <c r="G256" s="208" t="s">
        <v>275</v>
      </c>
      <c r="H256" s="209">
        <v>3</v>
      </c>
      <c r="I256" s="210"/>
      <c r="J256" s="211">
        <f>ROUND(I256*H256,2)</f>
        <v>0</v>
      </c>
      <c r="K256" s="207" t="s">
        <v>217</v>
      </c>
      <c r="L256" s="62"/>
      <c r="M256" s="212" t="s">
        <v>21</v>
      </c>
      <c r="N256" s="213" t="s">
        <v>47</v>
      </c>
      <c r="O256" s="43"/>
      <c r="P256" s="214">
        <f>O256*H256</f>
        <v>0</v>
      </c>
      <c r="Q256" s="214">
        <v>0</v>
      </c>
      <c r="R256" s="214">
        <f>Q256*H256</f>
        <v>0</v>
      </c>
      <c r="S256" s="214">
        <v>8.0000000000000002E-3</v>
      </c>
      <c r="T256" s="215">
        <f>S256*H256</f>
        <v>2.4E-2</v>
      </c>
      <c r="AR256" s="25" t="s">
        <v>100</v>
      </c>
      <c r="AT256" s="25" t="s">
        <v>213</v>
      </c>
      <c r="AU256" s="25" t="s">
        <v>85</v>
      </c>
      <c r="AY256" s="25" t="s">
        <v>211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25" t="s">
        <v>83</v>
      </c>
      <c r="BK256" s="216">
        <f>ROUND(I256*H256,2)</f>
        <v>0</v>
      </c>
      <c r="BL256" s="25" t="s">
        <v>100</v>
      </c>
      <c r="BM256" s="25" t="s">
        <v>386</v>
      </c>
    </row>
    <row r="257" spans="2:65" s="12" customFormat="1" ht="13.5">
      <c r="B257" s="217"/>
      <c r="C257" s="218"/>
      <c r="D257" s="219" t="s">
        <v>219</v>
      </c>
      <c r="E257" s="220" t="s">
        <v>21</v>
      </c>
      <c r="F257" s="221" t="s">
        <v>277</v>
      </c>
      <c r="G257" s="218"/>
      <c r="H257" s="222" t="s">
        <v>21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219</v>
      </c>
      <c r="AU257" s="228" t="s">
        <v>85</v>
      </c>
      <c r="AV257" s="12" t="s">
        <v>83</v>
      </c>
      <c r="AW257" s="12" t="s">
        <v>39</v>
      </c>
      <c r="AX257" s="12" t="s">
        <v>76</v>
      </c>
      <c r="AY257" s="228" t="s">
        <v>211</v>
      </c>
    </row>
    <row r="258" spans="2:65" s="13" customFormat="1" ht="13.5">
      <c r="B258" s="229"/>
      <c r="C258" s="230"/>
      <c r="D258" s="219" t="s">
        <v>219</v>
      </c>
      <c r="E258" s="231" t="s">
        <v>21</v>
      </c>
      <c r="F258" s="232" t="s">
        <v>85</v>
      </c>
      <c r="G258" s="230"/>
      <c r="H258" s="233">
        <v>2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219</v>
      </c>
      <c r="AU258" s="239" t="s">
        <v>85</v>
      </c>
      <c r="AV258" s="13" t="s">
        <v>85</v>
      </c>
      <c r="AW258" s="13" t="s">
        <v>39</v>
      </c>
      <c r="AX258" s="13" t="s">
        <v>76</v>
      </c>
      <c r="AY258" s="239" t="s">
        <v>211</v>
      </c>
    </row>
    <row r="259" spans="2:65" s="14" customFormat="1" ht="13.5">
      <c r="B259" s="240"/>
      <c r="C259" s="241"/>
      <c r="D259" s="219" t="s">
        <v>219</v>
      </c>
      <c r="E259" s="242" t="s">
        <v>21</v>
      </c>
      <c r="F259" s="243" t="s">
        <v>222</v>
      </c>
      <c r="G259" s="241"/>
      <c r="H259" s="244">
        <v>2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219</v>
      </c>
      <c r="AU259" s="250" t="s">
        <v>85</v>
      </c>
      <c r="AV259" s="14" t="s">
        <v>93</v>
      </c>
      <c r="AW259" s="14" t="s">
        <v>39</v>
      </c>
      <c r="AX259" s="14" t="s">
        <v>76</v>
      </c>
      <c r="AY259" s="250" t="s">
        <v>211</v>
      </c>
    </row>
    <row r="260" spans="2:65" s="12" customFormat="1" ht="13.5">
      <c r="B260" s="217"/>
      <c r="C260" s="218"/>
      <c r="D260" s="219" t="s">
        <v>219</v>
      </c>
      <c r="E260" s="220" t="s">
        <v>21</v>
      </c>
      <c r="F260" s="221" t="s">
        <v>280</v>
      </c>
      <c r="G260" s="218"/>
      <c r="H260" s="222" t="s">
        <v>21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219</v>
      </c>
      <c r="AU260" s="228" t="s">
        <v>85</v>
      </c>
      <c r="AV260" s="12" t="s">
        <v>83</v>
      </c>
      <c r="AW260" s="12" t="s">
        <v>39</v>
      </c>
      <c r="AX260" s="12" t="s">
        <v>76</v>
      </c>
      <c r="AY260" s="228" t="s">
        <v>211</v>
      </c>
    </row>
    <row r="261" spans="2:65" s="13" customFormat="1" ht="13.5">
      <c r="B261" s="229"/>
      <c r="C261" s="230"/>
      <c r="D261" s="219" t="s">
        <v>219</v>
      </c>
      <c r="E261" s="231" t="s">
        <v>21</v>
      </c>
      <c r="F261" s="232" t="s">
        <v>83</v>
      </c>
      <c r="G261" s="230"/>
      <c r="H261" s="233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219</v>
      </c>
      <c r="AU261" s="239" t="s">
        <v>85</v>
      </c>
      <c r="AV261" s="13" t="s">
        <v>85</v>
      </c>
      <c r="AW261" s="13" t="s">
        <v>39</v>
      </c>
      <c r="AX261" s="13" t="s">
        <v>76</v>
      </c>
      <c r="AY261" s="239" t="s">
        <v>211</v>
      </c>
    </row>
    <row r="262" spans="2:65" s="14" customFormat="1" ht="13.5">
      <c r="B262" s="240"/>
      <c r="C262" s="241"/>
      <c r="D262" s="219" t="s">
        <v>219</v>
      </c>
      <c r="E262" s="242" t="s">
        <v>21</v>
      </c>
      <c r="F262" s="243" t="s">
        <v>222</v>
      </c>
      <c r="G262" s="241"/>
      <c r="H262" s="244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219</v>
      </c>
      <c r="AU262" s="250" t="s">
        <v>85</v>
      </c>
      <c r="AV262" s="14" t="s">
        <v>93</v>
      </c>
      <c r="AW262" s="14" t="s">
        <v>39</v>
      </c>
      <c r="AX262" s="14" t="s">
        <v>76</v>
      </c>
      <c r="AY262" s="250" t="s">
        <v>211</v>
      </c>
    </row>
    <row r="263" spans="2:65" s="15" customFormat="1" ht="13.5">
      <c r="B263" s="251"/>
      <c r="C263" s="252"/>
      <c r="D263" s="262" t="s">
        <v>219</v>
      </c>
      <c r="E263" s="263" t="s">
        <v>21</v>
      </c>
      <c r="F263" s="264" t="s">
        <v>226</v>
      </c>
      <c r="G263" s="252"/>
      <c r="H263" s="265">
        <v>3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AT263" s="261" t="s">
        <v>219</v>
      </c>
      <c r="AU263" s="261" t="s">
        <v>85</v>
      </c>
      <c r="AV263" s="15" t="s">
        <v>100</v>
      </c>
      <c r="AW263" s="15" t="s">
        <v>39</v>
      </c>
      <c r="AX263" s="15" t="s">
        <v>83</v>
      </c>
      <c r="AY263" s="261" t="s">
        <v>211</v>
      </c>
    </row>
    <row r="264" spans="2:65" s="1" customFormat="1" ht="31.5" customHeight="1">
      <c r="B264" s="42"/>
      <c r="C264" s="205" t="s">
        <v>387</v>
      </c>
      <c r="D264" s="205" t="s">
        <v>213</v>
      </c>
      <c r="E264" s="206" t="s">
        <v>388</v>
      </c>
      <c r="F264" s="207" t="s">
        <v>389</v>
      </c>
      <c r="G264" s="208" t="s">
        <v>275</v>
      </c>
      <c r="H264" s="209">
        <v>2</v>
      </c>
      <c r="I264" s="210"/>
      <c r="J264" s="211">
        <f>ROUND(I264*H264,2)</f>
        <v>0</v>
      </c>
      <c r="K264" s="207" t="s">
        <v>217</v>
      </c>
      <c r="L264" s="62"/>
      <c r="M264" s="212" t="s">
        <v>21</v>
      </c>
      <c r="N264" s="213" t="s">
        <v>47</v>
      </c>
      <c r="O264" s="43"/>
      <c r="P264" s="214">
        <f>O264*H264</f>
        <v>0</v>
      </c>
      <c r="Q264" s="214">
        <v>0</v>
      </c>
      <c r="R264" s="214">
        <f>Q264*H264</f>
        <v>0</v>
      </c>
      <c r="S264" s="214">
        <v>3.5999999999999997E-2</v>
      </c>
      <c r="T264" s="215">
        <f>S264*H264</f>
        <v>7.1999999999999995E-2</v>
      </c>
      <c r="AR264" s="25" t="s">
        <v>100</v>
      </c>
      <c r="AT264" s="25" t="s">
        <v>213</v>
      </c>
      <c r="AU264" s="25" t="s">
        <v>85</v>
      </c>
      <c r="AY264" s="25" t="s">
        <v>211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25" t="s">
        <v>83</v>
      </c>
      <c r="BK264" s="216">
        <f>ROUND(I264*H264,2)</f>
        <v>0</v>
      </c>
      <c r="BL264" s="25" t="s">
        <v>100</v>
      </c>
      <c r="BM264" s="25" t="s">
        <v>390</v>
      </c>
    </row>
    <row r="265" spans="2:65" s="12" customFormat="1" ht="13.5">
      <c r="B265" s="217"/>
      <c r="C265" s="218"/>
      <c r="D265" s="219" t="s">
        <v>219</v>
      </c>
      <c r="E265" s="220" t="s">
        <v>21</v>
      </c>
      <c r="F265" s="221" t="s">
        <v>391</v>
      </c>
      <c r="G265" s="218"/>
      <c r="H265" s="222" t="s">
        <v>21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219</v>
      </c>
      <c r="AU265" s="228" t="s">
        <v>85</v>
      </c>
      <c r="AV265" s="12" t="s">
        <v>83</v>
      </c>
      <c r="AW265" s="12" t="s">
        <v>39</v>
      </c>
      <c r="AX265" s="12" t="s">
        <v>76</v>
      </c>
      <c r="AY265" s="228" t="s">
        <v>211</v>
      </c>
    </row>
    <row r="266" spans="2:65" s="13" customFormat="1" ht="13.5">
      <c r="B266" s="229"/>
      <c r="C266" s="230"/>
      <c r="D266" s="219" t="s">
        <v>219</v>
      </c>
      <c r="E266" s="231" t="s">
        <v>21</v>
      </c>
      <c r="F266" s="232" t="s">
        <v>85</v>
      </c>
      <c r="G266" s="230"/>
      <c r="H266" s="233">
        <v>2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219</v>
      </c>
      <c r="AU266" s="239" t="s">
        <v>85</v>
      </c>
      <c r="AV266" s="13" t="s">
        <v>85</v>
      </c>
      <c r="AW266" s="13" t="s">
        <v>39</v>
      </c>
      <c r="AX266" s="13" t="s">
        <v>76</v>
      </c>
      <c r="AY266" s="239" t="s">
        <v>211</v>
      </c>
    </row>
    <row r="267" spans="2:65" s="15" customFormat="1" ht="13.5">
      <c r="B267" s="251"/>
      <c r="C267" s="252"/>
      <c r="D267" s="262" t="s">
        <v>219</v>
      </c>
      <c r="E267" s="263" t="s">
        <v>21</v>
      </c>
      <c r="F267" s="264" t="s">
        <v>226</v>
      </c>
      <c r="G267" s="252"/>
      <c r="H267" s="265">
        <v>2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AT267" s="261" t="s">
        <v>219</v>
      </c>
      <c r="AU267" s="261" t="s">
        <v>85</v>
      </c>
      <c r="AV267" s="15" t="s">
        <v>100</v>
      </c>
      <c r="AW267" s="15" t="s">
        <v>39</v>
      </c>
      <c r="AX267" s="15" t="s">
        <v>83</v>
      </c>
      <c r="AY267" s="261" t="s">
        <v>211</v>
      </c>
    </row>
    <row r="268" spans="2:65" s="1" customFormat="1" ht="31.5" customHeight="1">
      <c r="B268" s="42"/>
      <c r="C268" s="205" t="s">
        <v>382</v>
      </c>
      <c r="D268" s="205" t="s">
        <v>213</v>
      </c>
      <c r="E268" s="206" t="s">
        <v>392</v>
      </c>
      <c r="F268" s="207" t="s">
        <v>393</v>
      </c>
      <c r="G268" s="208" t="s">
        <v>235</v>
      </c>
      <c r="H268" s="209">
        <v>4.42</v>
      </c>
      <c r="I268" s="210"/>
      <c r="J268" s="211">
        <f>ROUND(I268*H268,2)</f>
        <v>0</v>
      </c>
      <c r="K268" s="207" t="s">
        <v>217</v>
      </c>
      <c r="L268" s="62"/>
      <c r="M268" s="212" t="s">
        <v>21</v>
      </c>
      <c r="N268" s="213" t="s">
        <v>47</v>
      </c>
      <c r="O268" s="43"/>
      <c r="P268" s="214">
        <f>O268*H268</f>
        <v>0</v>
      </c>
      <c r="Q268" s="214">
        <v>0</v>
      </c>
      <c r="R268" s="214">
        <f>Q268*H268</f>
        <v>0</v>
      </c>
      <c r="S268" s="214">
        <v>0.05</v>
      </c>
      <c r="T268" s="215">
        <f>S268*H268</f>
        <v>0.221</v>
      </c>
      <c r="AR268" s="25" t="s">
        <v>100</v>
      </c>
      <c r="AT268" s="25" t="s">
        <v>213</v>
      </c>
      <c r="AU268" s="25" t="s">
        <v>85</v>
      </c>
      <c r="AY268" s="25" t="s">
        <v>211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25" t="s">
        <v>83</v>
      </c>
      <c r="BK268" s="216">
        <f>ROUND(I268*H268,2)</f>
        <v>0</v>
      </c>
      <c r="BL268" s="25" t="s">
        <v>100</v>
      </c>
      <c r="BM268" s="25" t="s">
        <v>394</v>
      </c>
    </row>
    <row r="269" spans="2:65" s="12" customFormat="1" ht="13.5">
      <c r="B269" s="217"/>
      <c r="C269" s="218"/>
      <c r="D269" s="219" t="s">
        <v>219</v>
      </c>
      <c r="E269" s="220" t="s">
        <v>21</v>
      </c>
      <c r="F269" s="221" t="s">
        <v>265</v>
      </c>
      <c r="G269" s="218"/>
      <c r="H269" s="222" t="s">
        <v>21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219</v>
      </c>
      <c r="AU269" s="228" t="s">
        <v>85</v>
      </c>
      <c r="AV269" s="12" t="s">
        <v>83</v>
      </c>
      <c r="AW269" s="12" t="s">
        <v>39</v>
      </c>
      <c r="AX269" s="12" t="s">
        <v>76</v>
      </c>
      <c r="AY269" s="228" t="s">
        <v>211</v>
      </c>
    </row>
    <row r="270" spans="2:65" s="13" customFormat="1" ht="13.5">
      <c r="B270" s="229"/>
      <c r="C270" s="230"/>
      <c r="D270" s="219" t="s">
        <v>219</v>
      </c>
      <c r="E270" s="231" t="s">
        <v>21</v>
      </c>
      <c r="F270" s="232" t="s">
        <v>266</v>
      </c>
      <c r="G270" s="230"/>
      <c r="H270" s="233">
        <v>4.42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219</v>
      </c>
      <c r="AU270" s="239" t="s">
        <v>85</v>
      </c>
      <c r="AV270" s="13" t="s">
        <v>85</v>
      </c>
      <c r="AW270" s="13" t="s">
        <v>39</v>
      </c>
      <c r="AX270" s="13" t="s">
        <v>76</v>
      </c>
      <c r="AY270" s="239" t="s">
        <v>211</v>
      </c>
    </row>
    <row r="271" spans="2:65" s="15" customFormat="1" ht="13.5">
      <c r="B271" s="251"/>
      <c r="C271" s="252"/>
      <c r="D271" s="262" t="s">
        <v>219</v>
      </c>
      <c r="E271" s="263" t="s">
        <v>21</v>
      </c>
      <c r="F271" s="264" t="s">
        <v>226</v>
      </c>
      <c r="G271" s="252"/>
      <c r="H271" s="265">
        <v>4.42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AT271" s="261" t="s">
        <v>219</v>
      </c>
      <c r="AU271" s="261" t="s">
        <v>85</v>
      </c>
      <c r="AV271" s="15" t="s">
        <v>100</v>
      </c>
      <c r="AW271" s="15" t="s">
        <v>39</v>
      </c>
      <c r="AX271" s="15" t="s">
        <v>83</v>
      </c>
      <c r="AY271" s="261" t="s">
        <v>211</v>
      </c>
    </row>
    <row r="272" spans="2:65" s="1" customFormat="1" ht="31.5" customHeight="1">
      <c r="B272" s="42"/>
      <c r="C272" s="205" t="s">
        <v>395</v>
      </c>
      <c r="D272" s="205" t="s">
        <v>213</v>
      </c>
      <c r="E272" s="206" t="s">
        <v>396</v>
      </c>
      <c r="F272" s="207" t="s">
        <v>397</v>
      </c>
      <c r="G272" s="208" t="s">
        <v>235</v>
      </c>
      <c r="H272" s="209">
        <v>22.08</v>
      </c>
      <c r="I272" s="210"/>
      <c r="J272" s="211">
        <f>ROUND(I272*H272,2)</f>
        <v>0</v>
      </c>
      <c r="K272" s="207" t="s">
        <v>217</v>
      </c>
      <c r="L272" s="62"/>
      <c r="M272" s="212" t="s">
        <v>21</v>
      </c>
      <c r="N272" s="213" t="s">
        <v>47</v>
      </c>
      <c r="O272" s="43"/>
      <c r="P272" s="214">
        <f>O272*H272</f>
        <v>0</v>
      </c>
      <c r="Q272" s="214">
        <v>0</v>
      </c>
      <c r="R272" s="214">
        <f>Q272*H272</f>
        <v>0</v>
      </c>
      <c r="S272" s="214">
        <v>4.5999999999999999E-2</v>
      </c>
      <c r="T272" s="215">
        <f>S272*H272</f>
        <v>1.0156799999999999</v>
      </c>
      <c r="AR272" s="25" t="s">
        <v>100</v>
      </c>
      <c r="AT272" s="25" t="s">
        <v>213</v>
      </c>
      <c r="AU272" s="25" t="s">
        <v>85</v>
      </c>
      <c r="AY272" s="25" t="s">
        <v>211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83</v>
      </c>
      <c r="BK272" s="216">
        <f>ROUND(I272*H272,2)</f>
        <v>0</v>
      </c>
      <c r="BL272" s="25" t="s">
        <v>100</v>
      </c>
      <c r="BM272" s="25" t="s">
        <v>398</v>
      </c>
    </row>
    <row r="273" spans="2:65" s="12" customFormat="1" ht="13.5">
      <c r="B273" s="217"/>
      <c r="C273" s="218"/>
      <c r="D273" s="219" t="s">
        <v>219</v>
      </c>
      <c r="E273" s="220" t="s">
        <v>21</v>
      </c>
      <c r="F273" s="221" t="s">
        <v>265</v>
      </c>
      <c r="G273" s="218"/>
      <c r="H273" s="222" t="s">
        <v>21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219</v>
      </c>
      <c r="AU273" s="228" t="s">
        <v>85</v>
      </c>
      <c r="AV273" s="12" t="s">
        <v>83</v>
      </c>
      <c r="AW273" s="12" t="s">
        <v>39</v>
      </c>
      <c r="AX273" s="12" t="s">
        <v>76</v>
      </c>
      <c r="AY273" s="228" t="s">
        <v>211</v>
      </c>
    </row>
    <row r="274" spans="2:65" s="13" customFormat="1" ht="13.5">
      <c r="B274" s="229"/>
      <c r="C274" s="230"/>
      <c r="D274" s="219" t="s">
        <v>219</v>
      </c>
      <c r="E274" s="231" t="s">
        <v>21</v>
      </c>
      <c r="F274" s="232" t="s">
        <v>271</v>
      </c>
      <c r="G274" s="230"/>
      <c r="H274" s="233">
        <v>22.08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219</v>
      </c>
      <c r="AU274" s="239" t="s">
        <v>85</v>
      </c>
      <c r="AV274" s="13" t="s">
        <v>85</v>
      </c>
      <c r="AW274" s="13" t="s">
        <v>39</v>
      </c>
      <c r="AX274" s="13" t="s">
        <v>76</v>
      </c>
      <c r="AY274" s="239" t="s">
        <v>211</v>
      </c>
    </row>
    <row r="275" spans="2:65" s="15" customFormat="1" ht="13.5">
      <c r="B275" s="251"/>
      <c r="C275" s="252"/>
      <c r="D275" s="219" t="s">
        <v>219</v>
      </c>
      <c r="E275" s="253" t="s">
        <v>21</v>
      </c>
      <c r="F275" s="254" t="s">
        <v>226</v>
      </c>
      <c r="G275" s="252"/>
      <c r="H275" s="255">
        <v>22.08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AT275" s="261" t="s">
        <v>219</v>
      </c>
      <c r="AU275" s="261" t="s">
        <v>85</v>
      </c>
      <c r="AV275" s="15" t="s">
        <v>100</v>
      </c>
      <c r="AW275" s="15" t="s">
        <v>39</v>
      </c>
      <c r="AX275" s="15" t="s">
        <v>83</v>
      </c>
      <c r="AY275" s="261" t="s">
        <v>211</v>
      </c>
    </row>
    <row r="276" spans="2:65" s="11" customFormat="1" ht="29.85" customHeight="1">
      <c r="B276" s="188"/>
      <c r="C276" s="189"/>
      <c r="D276" s="202" t="s">
        <v>75</v>
      </c>
      <c r="E276" s="203" t="s">
        <v>399</v>
      </c>
      <c r="F276" s="203" t="s">
        <v>400</v>
      </c>
      <c r="G276" s="189"/>
      <c r="H276" s="189"/>
      <c r="I276" s="192"/>
      <c r="J276" s="204">
        <f>BK276</f>
        <v>0</v>
      </c>
      <c r="K276" s="189"/>
      <c r="L276" s="194"/>
      <c r="M276" s="195"/>
      <c r="N276" s="196"/>
      <c r="O276" s="196"/>
      <c r="P276" s="197">
        <f>SUM(P277:P280)</f>
        <v>0</v>
      </c>
      <c r="Q276" s="196"/>
      <c r="R276" s="197">
        <f>SUM(R277:R280)</f>
        <v>0</v>
      </c>
      <c r="S276" s="196"/>
      <c r="T276" s="198">
        <f>SUM(T277:T280)</f>
        <v>0</v>
      </c>
      <c r="AR276" s="199" t="s">
        <v>83</v>
      </c>
      <c r="AT276" s="200" t="s">
        <v>75</v>
      </c>
      <c r="AU276" s="200" t="s">
        <v>83</v>
      </c>
      <c r="AY276" s="199" t="s">
        <v>211</v>
      </c>
      <c r="BK276" s="201">
        <f>SUM(BK277:BK280)</f>
        <v>0</v>
      </c>
    </row>
    <row r="277" spans="2:65" s="1" customFormat="1" ht="31.5" customHeight="1">
      <c r="B277" s="42"/>
      <c r="C277" s="205" t="s">
        <v>401</v>
      </c>
      <c r="D277" s="205" t="s">
        <v>213</v>
      </c>
      <c r="E277" s="206" t="s">
        <v>402</v>
      </c>
      <c r="F277" s="207" t="s">
        <v>403</v>
      </c>
      <c r="G277" s="208" t="s">
        <v>245</v>
      </c>
      <c r="H277" s="209">
        <v>23.472000000000001</v>
      </c>
      <c r="I277" s="210"/>
      <c r="J277" s="211">
        <f>ROUND(I277*H277,2)</f>
        <v>0</v>
      </c>
      <c r="K277" s="207" t="s">
        <v>217</v>
      </c>
      <c r="L277" s="62"/>
      <c r="M277" s="212" t="s">
        <v>21</v>
      </c>
      <c r="N277" s="213" t="s">
        <v>47</v>
      </c>
      <c r="O277" s="43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AR277" s="25" t="s">
        <v>100</v>
      </c>
      <c r="AT277" s="25" t="s">
        <v>213</v>
      </c>
      <c r="AU277" s="25" t="s">
        <v>85</v>
      </c>
      <c r="AY277" s="25" t="s">
        <v>211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83</v>
      </c>
      <c r="BK277" s="216">
        <f>ROUND(I277*H277,2)</f>
        <v>0</v>
      </c>
      <c r="BL277" s="25" t="s">
        <v>100</v>
      </c>
      <c r="BM277" s="25" t="s">
        <v>404</v>
      </c>
    </row>
    <row r="278" spans="2:65" s="1" customFormat="1" ht="31.5" customHeight="1">
      <c r="B278" s="42"/>
      <c r="C278" s="205" t="s">
        <v>405</v>
      </c>
      <c r="D278" s="205" t="s">
        <v>213</v>
      </c>
      <c r="E278" s="206" t="s">
        <v>406</v>
      </c>
      <c r="F278" s="207" t="s">
        <v>407</v>
      </c>
      <c r="G278" s="208" t="s">
        <v>245</v>
      </c>
      <c r="H278" s="209">
        <v>328.608</v>
      </c>
      <c r="I278" s="210"/>
      <c r="J278" s="211">
        <f>ROUND(I278*H278,2)</f>
        <v>0</v>
      </c>
      <c r="K278" s="207" t="s">
        <v>217</v>
      </c>
      <c r="L278" s="62"/>
      <c r="M278" s="212" t="s">
        <v>21</v>
      </c>
      <c r="N278" s="213" t="s">
        <v>47</v>
      </c>
      <c r="O278" s="43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AR278" s="25" t="s">
        <v>100</v>
      </c>
      <c r="AT278" s="25" t="s">
        <v>213</v>
      </c>
      <c r="AU278" s="25" t="s">
        <v>85</v>
      </c>
      <c r="AY278" s="25" t="s">
        <v>211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25" t="s">
        <v>83</v>
      </c>
      <c r="BK278" s="216">
        <f>ROUND(I278*H278,2)</f>
        <v>0</v>
      </c>
      <c r="BL278" s="25" t="s">
        <v>100</v>
      </c>
      <c r="BM278" s="25" t="s">
        <v>408</v>
      </c>
    </row>
    <row r="279" spans="2:65" s="13" customFormat="1" ht="13.5">
      <c r="B279" s="229"/>
      <c r="C279" s="230"/>
      <c r="D279" s="262" t="s">
        <v>219</v>
      </c>
      <c r="E279" s="230"/>
      <c r="F279" s="266" t="s">
        <v>409</v>
      </c>
      <c r="G279" s="230"/>
      <c r="H279" s="267">
        <v>328.608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219</v>
      </c>
      <c r="AU279" s="239" t="s">
        <v>85</v>
      </c>
      <c r="AV279" s="13" t="s">
        <v>85</v>
      </c>
      <c r="AW279" s="13" t="s">
        <v>6</v>
      </c>
      <c r="AX279" s="13" t="s">
        <v>83</v>
      </c>
      <c r="AY279" s="239" t="s">
        <v>211</v>
      </c>
    </row>
    <row r="280" spans="2:65" s="1" customFormat="1" ht="22.5" customHeight="1">
      <c r="B280" s="42"/>
      <c r="C280" s="205" t="s">
        <v>410</v>
      </c>
      <c r="D280" s="205" t="s">
        <v>213</v>
      </c>
      <c r="E280" s="206" t="s">
        <v>411</v>
      </c>
      <c r="F280" s="207" t="s">
        <v>412</v>
      </c>
      <c r="G280" s="208" t="s">
        <v>245</v>
      </c>
      <c r="H280" s="209">
        <v>23.472000000000001</v>
      </c>
      <c r="I280" s="210"/>
      <c r="J280" s="211">
        <f>ROUND(I280*H280,2)</f>
        <v>0</v>
      </c>
      <c r="K280" s="207" t="s">
        <v>217</v>
      </c>
      <c r="L280" s="62"/>
      <c r="M280" s="212" t="s">
        <v>21</v>
      </c>
      <c r="N280" s="213" t="s">
        <v>47</v>
      </c>
      <c r="O280" s="43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AR280" s="25" t="s">
        <v>100</v>
      </c>
      <c r="AT280" s="25" t="s">
        <v>213</v>
      </c>
      <c r="AU280" s="25" t="s">
        <v>85</v>
      </c>
      <c r="AY280" s="25" t="s">
        <v>211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25" t="s">
        <v>83</v>
      </c>
      <c r="BK280" s="216">
        <f>ROUND(I280*H280,2)</f>
        <v>0</v>
      </c>
      <c r="BL280" s="25" t="s">
        <v>100</v>
      </c>
      <c r="BM280" s="25" t="s">
        <v>413</v>
      </c>
    </row>
    <row r="281" spans="2:65" s="11" customFormat="1" ht="29.85" customHeight="1">
      <c r="B281" s="188"/>
      <c r="C281" s="189"/>
      <c r="D281" s="202" t="s">
        <v>75</v>
      </c>
      <c r="E281" s="203" t="s">
        <v>414</v>
      </c>
      <c r="F281" s="203" t="s">
        <v>415</v>
      </c>
      <c r="G281" s="189"/>
      <c r="H281" s="189"/>
      <c r="I281" s="192"/>
      <c r="J281" s="204">
        <f>BK281</f>
        <v>0</v>
      </c>
      <c r="K281" s="189"/>
      <c r="L281" s="194"/>
      <c r="M281" s="195"/>
      <c r="N281" s="196"/>
      <c r="O281" s="196"/>
      <c r="P281" s="197">
        <f>P282</f>
        <v>0</v>
      </c>
      <c r="Q281" s="196"/>
      <c r="R281" s="197">
        <f>R282</f>
        <v>0</v>
      </c>
      <c r="S281" s="196"/>
      <c r="T281" s="198">
        <f>T282</f>
        <v>0</v>
      </c>
      <c r="AR281" s="199" t="s">
        <v>83</v>
      </c>
      <c r="AT281" s="200" t="s">
        <v>75</v>
      </c>
      <c r="AU281" s="200" t="s">
        <v>83</v>
      </c>
      <c r="AY281" s="199" t="s">
        <v>211</v>
      </c>
      <c r="BK281" s="201">
        <f>BK282</f>
        <v>0</v>
      </c>
    </row>
    <row r="282" spans="2:65" s="1" customFormat="1" ht="44.25" customHeight="1">
      <c r="B282" s="42"/>
      <c r="C282" s="205" t="s">
        <v>416</v>
      </c>
      <c r="D282" s="205" t="s">
        <v>213</v>
      </c>
      <c r="E282" s="206" t="s">
        <v>417</v>
      </c>
      <c r="F282" s="207" t="s">
        <v>418</v>
      </c>
      <c r="G282" s="208" t="s">
        <v>245</v>
      </c>
      <c r="H282" s="209">
        <v>50.524999999999999</v>
      </c>
      <c r="I282" s="210"/>
      <c r="J282" s="211">
        <f>ROUND(I282*H282,2)</f>
        <v>0</v>
      </c>
      <c r="K282" s="207" t="s">
        <v>217</v>
      </c>
      <c r="L282" s="62"/>
      <c r="M282" s="212" t="s">
        <v>21</v>
      </c>
      <c r="N282" s="213" t="s">
        <v>47</v>
      </c>
      <c r="O282" s="43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AR282" s="25" t="s">
        <v>100</v>
      </c>
      <c r="AT282" s="25" t="s">
        <v>213</v>
      </c>
      <c r="AU282" s="25" t="s">
        <v>85</v>
      </c>
      <c r="AY282" s="25" t="s">
        <v>211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25" t="s">
        <v>83</v>
      </c>
      <c r="BK282" s="216">
        <f>ROUND(I282*H282,2)</f>
        <v>0</v>
      </c>
      <c r="BL282" s="25" t="s">
        <v>100</v>
      </c>
      <c r="BM282" s="25" t="s">
        <v>419</v>
      </c>
    </row>
    <row r="283" spans="2:65" s="11" customFormat="1" ht="37.35" customHeight="1">
      <c r="B283" s="188"/>
      <c r="C283" s="189"/>
      <c r="D283" s="190" t="s">
        <v>75</v>
      </c>
      <c r="E283" s="191" t="s">
        <v>420</v>
      </c>
      <c r="F283" s="191" t="s">
        <v>421</v>
      </c>
      <c r="G283" s="189"/>
      <c r="H283" s="189"/>
      <c r="I283" s="192"/>
      <c r="J283" s="193">
        <f>BK283</f>
        <v>0</v>
      </c>
      <c r="K283" s="189"/>
      <c r="L283" s="194"/>
      <c r="M283" s="195"/>
      <c r="N283" s="196"/>
      <c r="O283" s="196"/>
      <c r="P283" s="197">
        <f>P284+P307+P378+P408+P412+P422+P439+P451</f>
        <v>0</v>
      </c>
      <c r="Q283" s="196"/>
      <c r="R283" s="197">
        <f>R284+R307+R378+R408+R412+R422+R439+R451</f>
        <v>2.3778375199999999</v>
      </c>
      <c r="S283" s="196"/>
      <c r="T283" s="198">
        <f>T284+T307+T378+T408+T412+T422+T439+T451</f>
        <v>0.80100179999999999</v>
      </c>
      <c r="AR283" s="199" t="s">
        <v>85</v>
      </c>
      <c r="AT283" s="200" t="s">
        <v>75</v>
      </c>
      <c r="AU283" s="200" t="s">
        <v>76</v>
      </c>
      <c r="AY283" s="199" t="s">
        <v>211</v>
      </c>
      <c r="BK283" s="201">
        <f>BK284+BK307+BK378+BK408+BK412+BK422+BK439+BK451</f>
        <v>0</v>
      </c>
    </row>
    <row r="284" spans="2:65" s="11" customFormat="1" ht="19.899999999999999" customHeight="1">
      <c r="B284" s="188"/>
      <c r="C284" s="189"/>
      <c r="D284" s="202" t="s">
        <v>75</v>
      </c>
      <c r="E284" s="203" t="s">
        <v>422</v>
      </c>
      <c r="F284" s="203" t="s">
        <v>423</v>
      </c>
      <c r="G284" s="189"/>
      <c r="H284" s="189"/>
      <c r="I284" s="192"/>
      <c r="J284" s="204">
        <f>BK284</f>
        <v>0</v>
      </c>
      <c r="K284" s="189"/>
      <c r="L284" s="194"/>
      <c r="M284" s="195"/>
      <c r="N284" s="196"/>
      <c r="O284" s="196"/>
      <c r="P284" s="197">
        <f>SUM(P285:P306)</f>
        <v>0</v>
      </c>
      <c r="Q284" s="196"/>
      <c r="R284" s="197">
        <f>SUM(R285:R306)</f>
        <v>0.12312100000000001</v>
      </c>
      <c r="S284" s="196"/>
      <c r="T284" s="198">
        <f>SUM(T285:T306)</f>
        <v>3.0800000000000001E-2</v>
      </c>
      <c r="AR284" s="199" t="s">
        <v>85</v>
      </c>
      <c r="AT284" s="200" t="s">
        <v>75</v>
      </c>
      <c r="AU284" s="200" t="s">
        <v>83</v>
      </c>
      <c r="AY284" s="199" t="s">
        <v>211</v>
      </c>
      <c r="BK284" s="201">
        <f>SUM(BK285:BK306)</f>
        <v>0</v>
      </c>
    </row>
    <row r="285" spans="2:65" s="1" customFormat="1" ht="31.5" customHeight="1">
      <c r="B285" s="42"/>
      <c r="C285" s="205" t="s">
        <v>424</v>
      </c>
      <c r="D285" s="205" t="s">
        <v>213</v>
      </c>
      <c r="E285" s="206" t="s">
        <v>425</v>
      </c>
      <c r="F285" s="207" t="s">
        <v>426</v>
      </c>
      <c r="G285" s="208" t="s">
        <v>235</v>
      </c>
      <c r="H285" s="209">
        <v>7.7</v>
      </c>
      <c r="I285" s="210"/>
      <c r="J285" s="211">
        <f>ROUND(I285*H285,2)</f>
        <v>0</v>
      </c>
      <c r="K285" s="207" t="s">
        <v>217</v>
      </c>
      <c r="L285" s="62"/>
      <c r="M285" s="212" t="s">
        <v>21</v>
      </c>
      <c r="N285" s="213" t="s">
        <v>47</v>
      </c>
      <c r="O285" s="43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AR285" s="25" t="s">
        <v>309</v>
      </c>
      <c r="AT285" s="25" t="s">
        <v>213</v>
      </c>
      <c r="AU285" s="25" t="s">
        <v>85</v>
      </c>
      <c r="AY285" s="25" t="s">
        <v>211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25" t="s">
        <v>83</v>
      </c>
      <c r="BK285" s="216">
        <f>ROUND(I285*H285,2)</f>
        <v>0</v>
      </c>
      <c r="BL285" s="25" t="s">
        <v>309</v>
      </c>
      <c r="BM285" s="25" t="s">
        <v>427</v>
      </c>
    </row>
    <row r="286" spans="2:65" s="13" customFormat="1" ht="13.5">
      <c r="B286" s="229"/>
      <c r="C286" s="230"/>
      <c r="D286" s="219" t="s">
        <v>219</v>
      </c>
      <c r="E286" s="231" t="s">
        <v>21</v>
      </c>
      <c r="F286" s="232" t="s">
        <v>313</v>
      </c>
      <c r="G286" s="230"/>
      <c r="H286" s="233">
        <v>4.5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219</v>
      </c>
      <c r="AU286" s="239" t="s">
        <v>85</v>
      </c>
      <c r="AV286" s="13" t="s">
        <v>85</v>
      </c>
      <c r="AW286" s="13" t="s">
        <v>39</v>
      </c>
      <c r="AX286" s="13" t="s">
        <v>76</v>
      </c>
      <c r="AY286" s="239" t="s">
        <v>211</v>
      </c>
    </row>
    <row r="287" spans="2:65" s="13" customFormat="1" ht="13.5">
      <c r="B287" s="229"/>
      <c r="C287" s="230"/>
      <c r="D287" s="219" t="s">
        <v>219</v>
      </c>
      <c r="E287" s="231" t="s">
        <v>21</v>
      </c>
      <c r="F287" s="232" t="s">
        <v>314</v>
      </c>
      <c r="G287" s="230"/>
      <c r="H287" s="233">
        <v>3.2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219</v>
      </c>
      <c r="AU287" s="239" t="s">
        <v>85</v>
      </c>
      <c r="AV287" s="13" t="s">
        <v>85</v>
      </c>
      <c r="AW287" s="13" t="s">
        <v>39</v>
      </c>
      <c r="AX287" s="13" t="s">
        <v>76</v>
      </c>
      <c r="AY287" s="239" t="s">
        <v>211</v>
      </c>
    </row>
    <row r="288" spans="2:65" s="15" customFormat="1" ht="13.5">
      <c r="B288" s="251"/>
      <c r="C288" s="252"/>
      <c r="D288" s="262" t="s">
        <v>219</v>
      </c>
      <c r="E288" s="263" t="s">
        <v>21</v>
      </c>
      <c r="F288" s="264" t="s">
        <v>226</v>
      </c>
      <c r="G288" s="252"/>
      <c r="H288" s="265">
        <v>7.7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AT288" s="261" t="s">
        <v>219</v>
      </c>
      <c r="AU288" s="261" t="s">
        <v>85</v>
      </c>
      <c r="AV288" s="15" t="s">
        <v>100</v>
      </c>
      <c r="AW288" s="15" t="s">
        <v>39</v>
      </c>
      <c r="AX288" s="15" t="s">
        <v>83</v>
      </c>
      <c r="AY288" s="261" t="s">
        <v>211</v>
      </c>
    </row>
    <row r="289" spans="2:65" s="1" customFormat="1" ht="31.5" customHeight="1">
      <c r="B289" s="42"/>
      <c r="C289" s="268" t="s">
        <v>428</v>
      </c>
      <c r="D289" s="268" t="s">
        <v>429</v>
      </c>
      <c r="E289" s="269" t="s">
        <v>430</v>
      </c>
      <c r="F289" s="270" t="s">
        <v>431</v>
      </c>
      <c r="G289" s="271" t="s">
        <v>245</v>
      </c>
      <c r="H289" s="272">
        <v>2E-3</v>
      </c>
      <c r="I289" s="273"/>
      <c r="J289" s="274">
        <f>ROUND(I289*H289,2)</f>
        <v>0</v>
      </c>
      <c r="K289" s="270" t="s">
        <v>217</v>
      </c>
      <c r="L289" s="275"/>
      <c r="M289" s="276" t="s">
        <v>21</v>
      </c>
      <c r="N289" s="277" t="s">
        <v>47</v>
      </c>
      <c r="O289" s="43"/>
      <c r="P289" s="214">
        <f>O289*H289</f>
        <v>0</v>
      </c>
      <c r="Q289" s="214">
        <v>1</v>
      </c>
      <c r="R289" s="214">
        <f>Q289*H289</f>
        <v>2E-3</v>
      </c>
      <c r="S289" s="214">
        <v>0</v>
      </c>
      <c r="T289" s="215">
        <f>S289*H289</f>
        <v>0</v>
      </c>
      <c r="AR289" s="25" t="s">
        <v>424</v>
      </c>
      <c r="AT289" s="25" t="s">
        <v>429</v>
      </c>
      <c r="AU289" s="25" t="s">
        <v>85</v>
      </c>
      <c r="AY289" s="25" t="s">
        <v>211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25" t="s">
        <v>83</v>
      </c>
      <c r="BK289" s="216">
        <f>ROUND(I289*H289,2)</f>
        <v>0</v>
      </c>
      <c r="BL289" s="25" t="s">
        <v>309</v>
      </c>
      <c r="BM289" s="25" t="s">
        <v>432</v>
      </c>
    </row>
    <row r="290" spans="2:65" s="1" customFormat="1" ht="27">
      <c r="B290" s="42"/>
      <c r="C290" s="64"/>
      <c r="D290" s="219" t="s">
        <v>433</v>
      </c>
      <c r="E290" s="64"/>
      <c r="F290" s="278" t="s">
        <v>434</v>
      </c>
      <c r="G290" s="64"/>
      <c r="H290" s="64"/>
      <c r="I290" s="173"/>
      <c r="J290" s="64"/>
      <c r="K290" s="64"/>
      <c r="L290" s="62"/>
      <c r="M290" s="279"/>
      <c r="N290" s="43"/>
      <c r="O290" s="43"/>
      <c r="P290" s="43"/>
      <c r="Q290" s="43"/>
      <c r="R290" s="43"/>
      <c r="S290" s="43"/>
      <c r="T290" s="79"/>
      <c r="AT290" s="25" t="s">
        <v>433</v>
      </c>
      <c r="AU290" s="25" t="s">
        <v>85</v>
      </c>
    </row>
    <row r="291" spans="2:65" s="13" customFormat="1" ht="13.5">
      <c r="B291" s="229"/>
      <c r="C291" s="230"/>
      <c r="D291" s="262" t="s">
        <v>219</v>
      </c>
      <c r="E291" s="230"/>
      <c r="F291" s="266" t="s">
        <v>435</v>
      </c>
      <c r="G291" s="230"/>
      <c r="H291" s="267">
        <v>2E-3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219</v>
      </c>
      <c r="AU291" s="239" t="s">
        <v>85</v>
      </c>
      <c r="AV291" s="13" t="s">
        <v>85</v>
      </c>
      <c r="AW291" s="13" t="s">
        <v>6</v>
      </c>
      <c r="AX291" s="13" t="s">
        <v>83</v>
      </c>
      <c r="AY291" s="239" t="s">
        <v>211</v>
      </c>
    </row>
    <row r="292" spans="2:65" s="1" customFormat="1" ht="22.5" customHeight="1">
      <c r="B292" s="42"/>
      <c r="C292" s="205" t="s">
        <v>436</v>
      </c>
      <c r="D292" s="205" t="s">
        <v>213</v>
      </c>
      <c r="E292" s="206" t="s">
        <v>437</v>
      </c>
      <c r="F292" s="207" t="s">
        <v>438</v>
      </c>
      <c r="G292" s="208" t="s">
        <v>235</v>
      </c>
      <c r="H292" s="209">
        <v>7.7</v>
      </c>
      <c r="I292" s="210"/>
      <c r="J292" s="211">
        <f>ROUND(I292*H292,2)</f>
        <v>0</v>
      </c>
      <c r="K292" s="207" t="s">
        <v>217</v>
      </c>
      <c r="L292" s="62"/>
      <c r="M292" s="212" t="s">
        <v>21</v>
      </c>
      <c r="N292" s="213" t="s">
        <v>47</v>
      </c>
      <c r="O292" s="43"/>
      <c r="P292" s="214">
        <f>O292*H292</f>
        <v>0</v>
      </c>
      <c r="Q292" s="214">
        <v>0</v>
      </c>
      <c r="R292" s="214">
        <f>Q292*H292</f>
        <v>0</v>
      </c>
      <c r="S292" s="214">
        <v>4.0000000000000001E-3</v>
      </c>
      <c r="T292" s="215">
        <f>S292*H292</f>
        <v>3.0800000000000001E-2</v>
      </c>
      <c r="AR292" s="25" t="s">
        <v>309</v>
      </c>
      <c r="AT292" s="25" t="s">
        <v>213</v>
      </c>
      <c r="AU292" s="25" t="s">
        <v>85</v>
      </c>
      <c r="AY292" s="25" t="s">
        <v>211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25" t="s">
        <v>83</v>
      </c>
      <c r="BK292" s="216">
        <f>ROUND(I292*H292,2)</f>
        <v>0</v>
      </c>
      <c r="BL292" s="25" t="s">
        <v>309</v>
      </c>
      <c r="BM292" s="25" t="s">
        <v>439</v>
      </c>
    </row>
    <row r="293" spans="2:65" s="13" customFormat="1" ht="13.5">
      <c r="B293" s="229"/>
      <c r="C293" s="230"/>
      <c r="D293" s="219" t="s">
        <v>219</v>
      </c>
      <c r="E293" s="231" t="s">
        <v>21</v>
      </c>
      <c r="F293" s="232" t="s">
        <v>313</v>
      </c>
      <c r="G293" s="230"/>
      <c r="H293" s="233">
        <v>4.5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219</v>
      </c>
      <c r="AU293" s="239" t="s">
        <v>85</v>
      </c>
      <c r="AV293" s="13" t="s">
        <v>85</v>
      </c>
      <c r="AW293" s="13" t="s">
        <v>39</v>
      </c>
      <c r="AX293" s="13" t="s">
        <v>76</v>
      </c>
      <c r="AY293" s="239" t="s">
        <v>211</v>
      </c>
    </row>
    <row r="294" spans="2:65" s="13" customFormat="1" ht="13.5">
      <c r="B294" s="229"/>
      <c r="C294" s="230"/>
      <c r="D294" s="219" t="s">
        <v>219</v>
      </c>
      <c r="E294" s="231" t="s">
        <v>21</v>
      </c>
      <c r="F294" s="232" t="s">
        <v>314</v>
      </c>
      <c r="G294" s="230"/>
      <c r="H294" s="233">
        <v>3.2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219</v>
      </c>
      <c r="AU294" s="239" t="s">
        <v>85</v>
      </c>
      <c r="AV294" s="13" t="s">
        <v>85</v>
      </c>
      <c r="AW294" s="13" t="s">
        <v>39</v>
      </c>
      <c r="AX294" s="13" t="s">
        <v>76</v>
      </c>
      <c r="AY294" s="239" t="s">
        <v>211</v>
      </c>
    </row>
    <row r="295" spans="2:65" s="15" customFormat="1" ht="13.5">
      <c r="B295" s="251"/>
      <c r="C295" s="252"/>
      <c r="D295" s="262" t="s">
        <v>219</v>
      </c>
      <c r="E295" s="263" t="s">
        <v>21</v>
      </c>
      <c r="F295" s="264" t="s">
        <v>226</v>
      </c>
      <c r="G295" s="252"/>
      <c r="H295" s="265">
        <v>7.7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AT295" s="261" t="s">
        <v>219</v>
      </c>
      <c r="AU295" s="261" t="s">
        <v>85</v>
      </c>
      <c r="AV295" s="15" t="s">
        <v>100</v>
      </c>
      <c r="AW295" s="15" t="s">
        <v>39</v>
      </c>
      <c r="AX295" s="15" t="s">
        <v>83</v>
      </c>
      <c r="AY295" s="261" t="s">
        <v>211</v>
      </c>
    </row>
    <row r="296" spans="2:65" s="1" customFormat="1" ht="22.5" customHeight="1">
      <c r="B296" s="42"/>
      <c r="C296" s="205" t="s">
        <v>440</v>
      </c>
      <c r="D296" s="205" t="s">
        <v>213</v>
      </c>
      <c r="E296" s="206" t="s">
        <v>441</v>
      </c>
      <c r="F296" s="207" t="s">
        <v>442</v>
      </c>
      <c r="G296" s="208" t="s">
        <v>235</v>
      </c>
      <c r="H296" s="209">
        <v>15.4</v>
      </c>
      <c r="I296" s="210"/>
      <c r="J296" s="211">
        <f>ROUND(I296*H296,2)</f>
        <v>0</v>
      </c>
      <c r="K296" s="207" t="s">
        <v>217</v>
      </c>
      <c r="L296" s="62"/>
      <c r="M296" s="212" t="s">
        <v>21</v>
      </c>
      <c r="N296" s="213" t="s">
        <v>47</v>
      </c>
      <c r="O296" s="43"/>
      <c r="P296" s="214">
        <f>O296*H296</f>
        <v>0</v>
      </c>
      <c r="Q296" s="214">
        <v>4.0000000000000002E-4</v>
      </c>
      <c r="R296" s="214">
        <f>Q296*H296</f>
        <v>6.1600000000000005E-3</v>
      </c>
      <c r="S296" s="214">
        <v>0</v>
      </c>
      <c r="T296" s="215">
        <f>S296*H296</f>
        <v>0</v>
      </c>
      <c r="AR296" s="25" t="s">
        <v>309</v>
      </c>
      <c r="AT296" s="25" t="s">
        <v>213</v>
      </c>
      <c r="AU296" s="25" t="s">
        <v>85</v>
      </c>
      <c r="AY296" s="25" t="s">
        <v>211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25" t="s">
        <v>83</v>
      </c>
      <c r="BK296" s="216">
        <f>ROUND(I296*H296,2)</f>
        <v>0</v>
      </c>
      <c r="BL296" s="25" t="s">
        <v>309</v>
      </c>
      <c r="BM296" s="25" t="s">
        <v>443</v>
      </c>
    </row>
    <row r="297" spans="2:65" s="13" customFormat="1" ht="13.5">
      <c r="B297" s="229"/>
      <c r="C297" s="230"/>
      <c r="D297" s="219" t="s">
        <v>219</v>
      </c>
      <c r="E297" s="231" t="s">
        <v>21</v>
      </c>
      <c r="F297" s="232" t="s">
        <v>444</v>
      </c>
      <c r="G297" s="230"/>
      <c r="H297" s="233">
        <v>9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219</v>
      </c>
      <c r="AU297" s="239" t="s">
        <v>85</v>
      </c>
      <c r="AV297" s="13" t="s">
        <v>85</v>
      </c>
      <c r="AW297" s="13" t="s">
        <v>39</v>
      </c>
      <c r="AX297" s="13" t="s">
        <v>76</v>
      </c>
      <c r="AY297" s="239" t="s">
        <v>211</v>
      </c>
    </row>
    <row r="298" spans="2:65" s="13" customFormat="1" ht="13.5">
      <c r="B298" s="229"/>
      <c r="C298" s="230"/>
      <c r="D298" s="219" t="s">
        <v>219</v>
      </c>
      <c r="E298" s="231" t="s">
        <v>21</v>
      </c>
      <c r="F298" s="232" t="s">
        <v>445</v>
      </c>
      <c r="G298" s="230"/>
      <c r="H298" s="233">
        <v>6.4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219</v>
      </c>
      <c r="AU298" s="239" t="s">
        <v>85</v>
      </c>
      <c r="AV298" s="13" t="s">
        <v>85</v>
      </c>
      <c r="AW298" s="13" t="s">
        <v>39</v>
      </c>
      <c r="AX298" s="13" t="s">
        <v>76</v>
      </c>
      <c r="AY298" s="239" t="s">
        <v>211</v>
      </c>
    </row>
    <row r="299" spans="2:65" s="15" customFormat="1" ht="13.5">
      <c r="B299" s="251"/>
      <c r="C299" s="252"/>
      <c r="D299" s="262" t="s">
        <v>219</v>
      </c>
      <c r="E299" s="263" t="s">
        <v>21</v>
      </c>
      <c r="F299" s="264" t="s">
        <v>226</v>
      </c>
      <c r="G299" s="252"/>
      <c r="H299" s="265">
        <v>15.4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AT299" s="261" t="s">
        <v>219</v>
      </c>
      <c r="AU299" s="261" t="s">
        <v>85</v>
      </c>
      <c r="AV299" s="15" t="s">
        <v>100</v>
      </c>
      <c r="AW299" s="15" t="s">
        <v>39</v>
      </c>
      <c r="AX299" s="15" t="s">
        <v>83</v>
      </c>
      <c r="AY299" s="261" t="s">
        <v>211</v>
      </c>
    </row>
    <row r="300" spans="2:65" s="1" customFormat="1" ht="31.5" customHeight="1">
      <c r="B300" s="42"/>
      <c r="C300" s="268" t="s">
        <v>446</v>
      </c>
      <c r="D300" s="268" t="s">
        <v>429</v>
      </c>
      <c r="E300" s="269" t="s">
        <v>447</v>
      </c>
      <c r="F300" s="270" t="s">
        <v>448</v>
      </c>
      <c r="G300" s="271" t="s">
        <v>235</v>
      </c>
      <c r="H300" s="272">
        <v>17.71</v>
      </c>
      <c r="I300" s="273"/>
      <c r="J300" s="274">
        <f>ROUND(I300*H300,2)</f>
        <v>0</v>
      </c>
      <c r="K300" s="270" t="s">
        <v>217</v>
      </c>
      <c r="L300" s="275"/>
      <c r="M300" s="276" t="s">
        <v>21</v>
      </c>
      <c r="N300" s="277" t="s">
        <v>47</v>
      </c>
      <c r="O300" s="43"/>
      <c r="P300" s="214">
        <f>O300*H300</f>
        <v>0</v>
      </c>
      <c r="Q300" s="214">
        <v>4.4999999999999997E-3</v>
      </c>
      <c r="R300" s="214">
        <f>Q300*H300</f>
        <v>7.9695000000000002E-2</v>
      </c>
      <c r="S300" s="214">
        <v>0</v>
      </c>
      <c r="T300" s="215">
        <f>S300*H300</f>
        <v>0</v>
      </c>
      <c r="AR300" s="25" t="s">
        <v>424</v>
      </c>
      <c r="AT300" s="25" t="s">
        <v>429</v>
      </c>
      <c r="AU300" s="25" t="s">
        <v>85</v>
      </c>
      <c r="AY300" s="25" t="s">
        <v>211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25" t="s">
        <v>83</v>
      </c>
      <c r="BK300" s="216">
        <f>ROUND(I300*H300,2)</f>
        <v>0</v>
      </c>
      <c r="BL300" s="25" t="s">
        <v>309</v>
      </c>
      <c r="BM300" s="25" t="s">
        <v>449</v>
      </c>
    </row>
    <row r="301" spans="2:65" s="13" customFormat="1" ht="13.5">
      <c r="B301" s="229"/>
      <c r="C301" s="230"/>
      <c r="D301" s="262" t="s">
        <v>219</v>
      </c>
      <c r="E301" s="230"/>
      <c r="F301" s="266" t="s">
        <v>450</v>
      </c>
      <c r="G301" s="230"/>
      <c r="H301" s="267">
        <v>17.71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219</v>
      </c>
      <c r="AU301" s="239" t="s">
        <v>85</v>
      </c>
      <c r="AV301" s="13" t="s">
        <v>85</v>
      </c>
      <c r="AW301" s="13" t="s">
        <v>6</v>
      </c>
      <c r="AX301" s="13" t="s">
        <v>83</v>
      </c>
      <c r="AY301" s="239" t="s">
        <v>211</v>
      </c>
    </row>
    <row r="302" spans="2:65" s="1" customFormat="1" ht="31.5" customHeight="1">
      <c r="B302" s="42"/>
      <c r="C302" s="205" t="s">
        <v>451</v>
      </c>
      <c r="D302" s="205" t="s">
        <v>213</v>
      </c>
      <c r="E302" s="206" t="s">
        <v>452</v>
      </c>
      <c r="F302" s="207" t="s">
        <v>453</v>
      </c>
      <c r="G302" s="208" t="s">
        <v>235</v>
      </c>
      <c r="H302" s="209">
        <v>7.7</v>
      </c>
      <c r="I302" s="210"/>
      <c r="J302" s="211">
        <f>ROUND(I302*H302,2)</f>
        <v>0</v>
      </c>
      <c r="K302" s="207" t="s">
        <v>217</v>
      </c>
      <c r="L302" s="62"/>
      <c r="M302" s="212" t="s">
        <v>21</v>
      </c>
      <c r="N302" s="213" t="s">
        <v>47</v>
      </c>
      <c r="O302" s="43"/>
      <c r="P302" s="214">
        <f>O302*H302</f>
        <v>0</v>
      </c>
      <c r="Q302" s="214">
        <v>4.5799999999999999E-3</v>
      </c>
      <c r="R302" s="214">
        <f>Q302*H302</f>
        <v>3.5265999999999999E-2</v>
      </c>
      <c r="S302" s="214">
        <v>0</v>
      </c>
      <c r="T302" s="215">
        <f>S302*H302</f>
        <v>0</v>
      </c>
      <c r="AR302" s="25" t="s">
        <v>309</v>
      </c>
      <c r="AT302" s="25" t="s">
        <v>213</v>
      </c>
      <c r="AU302" s="25" t="s">
        <v>85</v>
      </c>
      <c r="AY302" s="25" t="s">
        <v>211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25" t="s">
        <v>83</v>
      </c>
      <c r="BK302" s="216">
        <f>ROUND(I302*H302,2)</f>
        <v>0</v>
      </c>
      <c r="BL302" s="25" t="s">
        <v>309</v>
      </c>
      <c r="BM302" s="25" t="s">
        <v>454</v>
      </c>
    </row>
    <row r="303" spans="2:65" s="13" customFormat="1" ht="13.5">
      <c r="B303" s="229"/>
      <c r="C303" s="230"/>
      <c r="D303" s="219" t="s">
        <v>219</v>
      </c>
      <c r="E303" s="231" t="s">
        <v>21</v>
      </c>
      <c r="F303" s="232" t="s">
        <v>313</v>
      </c>
      <c r="G303" s="230"/>
      <c r="H303" s="233">
        <v>4.5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219</v>
      </c>
      <c r="AU303" s="239" t="s">
        <v>85</v>
      </c>
      <c r="AV303" s="13" t="s">
        <v>85</v>
      </c>
      <c r="AW303" s="13" t="s">
        <v>39</v>
      </c>
      <c r="AX303" s="13" t="s">
        <v>76</v>
      </c>
      <c r="AY303" s="239" t="s">
        <v>211</v>
      </c>
    </row>
    <row r="304" spans="2:65" s="13" customFormat="1" ht="13.5">
      <c r="B304" s="229"/>
      <c r="C304" s="230"/>
      <c r="D304" s="219" t="s">
        <v>219</v>
      </c>
      <c r="E304" s="231" t="s">
        <v>21</v>
      </c>
      <c r="F304" s="232" t="s">
        <v>314</v>
      </c>
      <c r="G304" s="230"/>
      <c r="H304" s="233">
        <v>3.2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219</v>
      </c>
      <c r="AU304" s="239" t="s">
        <v>85</v>
      </c>
      <c r="AV304" s="13" t="s">
        <v>85</v>
      </c>
      <c r="AW304" s="13" t="s">
        <v>39</v>
      </c>
      <c r="AX304" s="13" t="s">
        <v>76</v>
      </c>
      <c r="AY304" s="239" t="s">
        <v>211</v>
      </c>
    </row>
    <row r="305" spans="2:65" s="15" customFormat="1" ht="13.5">
      <c r="B305" s="251"/>
      <c r="C305" s="252"/>
      <c r="D305" s="262" t="s">
        <v>219</v>
      </c>
      <c r="E305" s="263" t="s">
        <v>21</v>
      </c>
      <c r="F305" s="264" t="s">
        <v>226</v>
      </c>
      <c r="G305" s="252"/>
      <c r="H305" s="265">
        <v>7.7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AT305" s="261" t="s">
        <v>219</v>
      </c>
      <c r="AU305" s="261" t="s">
        <v>85</v>
      </c>
      <c r="AV305" s="15" t="s">
        <v>100</v>
      </c>
      <c r="AW305" s="15" t="s">
        <v>39</v>
      </c>
      <c r="AX305" s="15" t="s">
        <v>83</v>
      </c>
      <c r="AY305" s="261" t="s">
        <v>211</v>
      </c>
    </row>
    <row r="306" spans="2:65" s="1" customFormat="1" ht="44.25" customHeight="1">
      <c r="B306" s="42"/>
      <c r="C306" s="205" t="s">
        <v>455</v>
      </c>
      <c r="D306" s="205" t="s">
        <v>213</v>
      </c>
      <c r="E306" s="206" t="s">
        <v>456</v>
      </c>
      <c r="F306" s="207" t="s">
        <v>457</v>
      </c>
      <c r="G306" s="208" t="s">
        <v>245</v>
      </c>
      <c r="H306" s="209">
        <v>0.123</v>
      </c>
      <c r="I306" s="210"/>
      <c r="J306" s="211">
        <f>ROUND(I306*H306,2)</f>
        <v>0</v>
      </c>
      <c r="K306" s="207" t="s">
        <v>217</v>
      </c>
      <c r="L306" s="62"/>
      <c r="M306" s="212" t="s">
        <v>21</v>
      </c>
      <c r="N306" s="213" t="s">
        <v>47</v>
      </c>
      <c r="O306" s="43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AR306" s="25" t="s">
        <v>309</v>
      </c>
      <c r="AT306" s="25" t="s">
        <v>213</v>
      </c>
      <c r="AU306" s="25" t="s">
        <v>85</v>
      </c>
      <c r="AY306" s="25" t="s">
        <v>211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25" t="s">
        <v>83</v>
      </c>
      <c r="BK306" s="216">
        <f>ROUND(I306*H306,2)</f>
        <v>0</v>
      </c>
      <c r="BL306" s="25" t="s">
        <v>309</v>
      </c>
      <c r="BM306" s="25" t="s">
        <v>458</v>
      </c>
    </row>
    <row r="307" spans="2:65" s="11" customFormat="1" ht="29.85" customHeight="1">
      <c r="B307" s="188"/>
      <c r="C307" s="189"/>
      <c r="D307" s="202" t="s">
        <v>75</v>
      </c>
      <c r="E307" s="203" t="s">
        <v>459</v>
      </c>
      <c r="F307" s="203" t="s">
        <v>460</v>
      </c>
      <c r="G307" s="189"/>
      <c r="H307" s="189"/>
      <c r="I307" s="192"/>
      <c r="J307" s="204">
        <f>BK307</f>
        <v>0</v>
      </c>
      <c r="K307" s="189"/>
      <c r="L307" s="194"/>
      <c r="M307" s="195"/>
      <c r="N307" s="196"/>
      <c r="O307" s="196"/>
      <c r="P307" s="197">
        <f>SUM(P308:P377)</f>
        <v>0</v>
      </c>
      <c r="Q307" s="196"/>
      <c r="R307" s="197">
        <f>SUM(R308:R377)</f>
        <v>4.6497360000000001E-2</v>
      </c>
      <c r="S307" s="196"/>
      <c r="T307" s="198">
        <f>SUM(T308:T377)</f>
        <v>1.008E-2</v>
      </c>
      <c r="AR307" s="199" t="s">
        <v>85</v>
      </c>
      <c r="AT307" s="200" t="s">
        <v>75</v>
      </c>
      <c r="AU307" s="200" t="s">
        <v>83</v>
      </c>
      <c r="AY307" s="199" t="s">
        <v>211</v>
      </c>
      <c r="BK307" s="201">
        <f>SUM(BK308:BK377)</f>
        <v>0</v>
      </c>
    </row>
    <row r="308" spans="2:65" s="1" customFormat="1" ht="22.5" customHeight="1">
      <c r="B308" s="42"/>
      <c r="C308" s="205" t="s">
        <v>461</v>
      </c>
      <c r="D308" s="205" t="s">
        <v>213</v>
      </c>
      <c r="E308" s="206" t="s">
        <v>462</v>
      </c>
      <c r="F308" s="207" t="s">
        <v>463</v>
      </c>
      <c r="G308" s="208" t="s">
        <v>235</v>
      </c>
      <c r="H308" s="209">
        <v>0.72</v>
      </c>
      <c r="I308" s="210"/>
      <c r="J308" s="211">
        <f>ROUND(I308*H308,2)</f>
        <v>0</v>
      </c>
      <c r="K308" s="207" t="s">
        <v>217</v>
      </c>
      <c r="L308" s="62"/>
      <c r="M308" s="212" t="s">
        <v>21</v>
      </c>
      <c r="N308" s="213" t="s">
        <v>47</v>
      </c>
      <c r="O308" s="43"/>
      <c r="P308" s="214">
        <f>O308*H308</f>
        <v>0</v>
      </c>
      <c r="Q308" s="214">
        <v>0</v>
      </c>
      <c r="R308" s="214">
        <f>Q308*H308</f>
        <v>0</v>
      </c>
      <c r="S308" s="214">
        <v>1.4E-2</v>
      </c>
      <c r="T308" s="215">
        <f>S308*H308</f>
        <v>1.008E-2</v>
      </c>
      <c r="AR308" s="25" t="s">
        <v>309</v>
      </c>
      <c r="AT308" s="25" t="s">
        <v>213</v>
      </c>
      <c r="AU308" s="25" t="s">
        <v>85</v>
      </c>
      <c r="AY308" s="25" t="s">
        <v>211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25" t="s">
        <v>83</v>
      </c>
      <c r="BK308" s="216">
        <f>ROUND(I308*H308,2)</f>
        <v>0</v>
      </c>
      <c r="BL308" s="25" t="s">
        <v>309</v>
      </c>
      <c r="BM308" s="25" t="s">
        <v>464</v>
      </c>
    </row>
    <row r="309" spans="2:65" s="12" customFormat="1" ht="13.5">
      <c r="B309" s="217"/>
      <c r="C309" s="218"/>
      <c r="D309" s="219" t="s">
        <v>219</v>
      </c>
      <c r="E309" s="220" t="s">
        <v>21</v>
      </c>
      <c r="F309" s="221" t="s">
        <v>391</v>
      </c>
      <c r="G309" s="218"/>
      <c r="H309" s="222" t="s">
        <v>21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219</v>
      </c>
      <c r="AU309" s="228" t="s">
        <v>85</v>
      </c>
      <c r="AV309" s="12" t="s">
        <v>83</v>
      </c>
      <c r="AW309" s="12" t="s">
        <v>39</v>
      </c>
      <c r="AX309" s="12" t="s">
        <v>76</v>
      </c>
      <c r="AY309" s="228" t="s">
        <v>211</v>
      </c>
    </row>
    <row r="310" spans="2:65" s="13" customFormat="1" ht="13.5">
      <c r="B310" s="229"/>
      <c r="C310" s="230"/>
      <c r="D310" s="219" t="s">
        <v>219</v>
      </c>
      <c r="E310" s="231" t="s">
        <v>21</v>
      </c>
      <c r="F310" s="232" t="s">
        <v>465</v>
      </c>
      <c r="G310" s="230"/>
      <c r="H310" s="233">
        <v>0.72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AT310" s="239" t="s">
        <v>219</v>
      </c>
      <c r="AU310" s="239" t="s">
        <v>85</v>
      </c>
      <c r="AV310" s="13" t="s">
        <v>85</v>
      </c>
      <c r="AW310" s="13" t="s">
        <v>39</v>
      </c>
      <c r="AX310" s="13" t="s">
        <v>76</v>
      </c>
      <c r="AY310" s="239" t="s">
        <v>211</v>
      </c>
    </row>
    <row r="311" spans="2:65" s="14" customFormat="1" ht="13.5">
      <c r="B311" s="240"/>
      <c r="C311" s="241"/>
      <c r="D311" s="219" t="s">
        <v>219</v>
      </c>
      <c r="E311" s="242" t="s">
        <v>21</v>
      </c>
      <c r="F311" s="243" t="s">
        <v>222</v>
      </c>
      <c r="G311" s="241"/>
      <c r="H311" s="244">
        <v>0.72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AT311" s="250" t="s">
        <v>219</v>
      </c>
      <c r="AU311" s="250" t="s">
        <v>85</v>
      </c>
      <c r="AV311" s="14" t="s">
        <v>93</v>
      </c>
      <c r="AW311" s="14" t="s">
        <v>39</v>
      </c>
      <c r="AX311" s="14" t="s">
        <v>76</v>
      </c>
      <c r="AY311" s="250" t="s">
        <v>211</v>
      </c>
    </row>
    <row r="312" spans="2:65" s="15" customFormat="1" ht="13.5">
      <c r="B312" s="251"/>
      <c r="C312" s="252"/>
      <c r="D312" s="262" t="s">
        <v>219</v>
      </c>
      <c r="E312" s="263" t="s">
        <v>21</v>
      </c>
      <c r="F312" s="264" t="s">
        <v>226</v>
      </c>
      <c r="G312" s="252"/>
      <c r="H312" s="265">
        <v>0.72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219</v>
      </c>
      <c r="AU312" s="261" t="s">
        <v>85</v>
      </c>
      <c r="AV312" s="15" t="s">
        <v>100</v>
      </c>
      <c r="AW312" s="15" t="s">
        <v>39</v>
      </c>
      <c r="AX312" s="15" t="s">
        <v>83</v>
      </c>
      <c r="AY312" s="261" t="s">
        <v>211</v>
      </c>
    </row>
    <row r="313" spans="2:65" s="1" customFormat="1" ht="31.5" customHeight="1">
      <c r="B313" s="42"/>
      <c r="C313" s="205" t="s">
        <v>466</v>
      </c>
      <c r="D313" s="205" t="s">
        <v>213</v>
      </c>
      <c r="E313" s="206" t="s">
        <v>467</v>
      </c>
      <c r="F313" s="207" t="s">
        <v>468</v>
      </c>
      <c r="G313" s="208" t="s">
        <v>275</v>
      </c>
      <c r="H313" s="209">
        <v>4</v>
      </c>
      <c r="I313" s="210"/>
      <c r="J313" s="211">
        <f>ROUND(I313*H313,2)</f>
        <v>0</v>
      </c>
      <c r="K313" s="207" t="s">
        <v>217</v>
      </c>
      <c r="L313" s="62"/>
      <c r="M313" s="212" t="s">
        <v>21</v>
      </c>
      <c r="N313" s="213" t="s">
        <v>47</v>
      </c>
      <c r="O313" s="43"/>
      <c r="P313" s="214">
        <f>O313*H313</f>
        <v>0</v>
      </c>
      <c r="Q313" s="214">
        <v>1.5E-3</v>
      </c>
      <c r="R313" s="214">
        <f>Q313*H313</f>
        <v>6.0000000000000001E-3</v>
      </c>
      <c r="S313" s="214">
        <v>0</v>
      </c>
      <c r="T313" s="215">
        <f>S313*H313</f>
        <v>0</v>
      </c>
      <c r="AR313" s="25" t="s">
        <v>309</v>
      </c>
      <c r="AT313" s="25" t="s">
        <v>213</v>
      </c>
      <c r="AU313" s="25" t="s">
        <v>85</v>
      </c>
      <c r="AY313" s="25" t="s">
        <v>211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25" t="s">
        <v>83</v>
      </c>
      <c r="BK313" s="216">
        <f>ROUND(I313*H313,2)</f>
        <v>0</v>
      </c>
      <c r="BL313" s="25" t="s">
        <v>309</v>
      </c>
      <c r="BM313" s="25" t="s">
        <v>469</v>
      </c>
    </row>
    <row r="314" spans="2:65" s="12" customFormat="1" ht="13.5">
      <c r="B314" s="217"/>
      <c r="C314" s="218"/>
      <c r="D314" s="219" t="s">
        <v>219</v>
      </c>
      <c r="E314" s="220" t="s">
        <v>21</v>
      </c>
      <c r="F314" s="221" t="s">
        <v>391</v>
      </c>
      <c r="G314" s="218"/>
      <c r="H314" s="222" t="s">
        <v>21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219</v>
      </c>
      <c r="AU314" s="228" t="s">
        <v>85</v>
      </c>
      <c r="AV314" s="12" t="s">
        <v>83</v>
      </c>
      <c r="AW314" s="12" t="s">
        <v>39</v>
      </c>
      <c r="AX314" s="12" t="s">
        <v>76</v>
      </c>
      <c r="AY314" s="228" t="s">
        <v>211</v>
      </c>
    </row>
    <row r="315" spans="2:65" s="13" customFormat="1" ht="13.5">
      <c r="B315" s="229"/>
      <c r="C315" s="230"/>
      <c r="D315" s="219" t="s">
        <v>219</v>
      </c>
      <c r="E315" s="231" t="s">
        <v>21</v>
      </c>
      <c r="F315" s="232" t="s">
        <v>470</v>
      </c>
      <c r="G315" s="230"/>
      <c r="H315" s="233">
        <v>4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219</v>
      </c>
      <c r="AU315" s="239" t="s">
        <v>85</v>
      </c>
      <c r="AV315" s="13" t="s">
        <v>85</v>
      </c>
      <c r="AW315" s="13" t="s">
        <v>39</v>
      </c>
      <c r="AX315" s="13" t="s">
        <v>76</v>
      </c>
      <c r="AY315" s="239" t="s">
        <v>211</v>
      </c>
    </row>
    <row r="316" spans="2:65" s="14" customFormat="1" ht="13.5">
      <c r="B316" s="240"/>
      <c r="C316" s="241"/>
      <c r="D316" s="219" t="s">
        <v>219</v>
      </c>
      <c r="E316" s="242" t="s">
        <v>21</v>
      </c>
      <c r="F316" s="243" t="s">
        <v>222</v>
      </c>
      <c r="G316" s="241"/>
      <c r="H316" s="244">
        <v>4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AT316" s="250" t="s">
        <v>219</v>
      </c>
      <c r="AU316" s="250" t="s">
        <v>85</v>
      </c>
      <c r="AV316" s="14" t="s">
        <v>93</v>
      </c>
      <c r="AW316" s="14" t="s">
        <v>39</v>
      </c>
      <c r="AX316" s="14" t="s">
        <v>76</v>
      </c>
      <c r="AY316" s="250" t="s">
        <v>211</v>
      </c>
    </row>
    <row r="317" spans="2:65" s="15" customFormat="1" ht="13.5">
      <c r="B317" s="251"/>
      <c r="C317" s="252"/>
      <c r="D317" s="262" t="s">
        <v>219</v>
      </c>
      <c r="E317" s="263" t="s">
        <v>21</v>
      </c>
      <c r="F317" s="264" t="s">
        <v>226</v>
      </c>
      <c r="G317" s="252"/>
      <c r="H317" s="265">
        <v>4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AT317" s="261" t="s">
        <v>219</v>
      </c>
      <c r="AU317" s="261" t="s">
        <v>85</v>
      </c>
      <c r="AV317" s="15" t="s">
        <v>100</v>
      </c>
      <c r="AW317" s="15" t="s">
        <v>39</v>
      </c>
      <c r="AX317" s="15" t="s">
        <v>83</v>
      </c>
      <c r="AY317" s="261" t="s">
        <v>211</v>
      </c>
    </row>
    <row r="318" spans="2:65" s="1" customFormat="1" ht="31.5" customHeight="1">
      <c r="B318" s="42"/>
      <c r="C318" s="205" t="s">
        <v>471</v>
      </c>
      <c r="D318" s="205" t="s">
        <v>213</v>
      </c>
      <c r="E318" s="206" t="s">
        <v>472</v>
      </c>
      <c r="F318" s="207" t="s">
        <v>473</v>
      </c>
      <c r="G318" s="208" t="s">
        <v>275</v>
      </c>
      <c r="H318" s="209">
        <v>4</v>
      </c>
      <c r="I318" s="210"/>
      <c r="J318" s="211">
        <f>ROUND(I318*H318,2)</f>
        <v>0</v>
      </c>
      <c r="K318" s="207" t="s">
        <v>217</v>
      </c>
      <c r="L318" s="62"/>
      <c r="M318" s="212" t="s">
        <v>21</v>
      </c>
      <c r="N318" s="213" t="s">
        <v>47</v>
      </c>
      <c r="O318" s="43"/>
      <c r="P318" s="214">
        <f>O318*H318</f>
        <v>0</v>
      </c>
      <c r="Q318" s="214">
        <v>4.4999999999999999E-4</v>
      </c>
      <c r="R318" s="214">
        <f>Q318*H318</f>
        <v>1.8E-3</v>
      </c>
      <c r="S318" s="214">
        <v>0</v>
      </c>
      <c r="T318" s="215">
        <f>S318*H318</f>
        <v>0</v>
      </c>
      <c r="AR318" s="25" t="s">
        <v>309</v>
      </c>
      <c r="AT318" s="25" t="s">
        <v>213</v>
      </c>
      <c r="AU318" s="25" t="s">
        <v>85</v>
      </c>
      <c r="AY318" s="25" t="s">
        <v>211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25" t="s">
        <v>83</v>
      </c>
      <c r="BK318" s="216">
        <f>ROUND(I318*H318,2)</f>
        <v>0</v>
      </c>
      <c r="BL318" s="25" t="s">
        <v>309</v>
      </c>
      <c r="BM318" s="25" t="s">
        <v>474</v>
      </c>
    </row>
    <row r="319" spans="2:65" s="12" customFormat="1" ht="13.5">
      <c r="B319" s="217"/>
      <c r="C319" s="218"/>
      <c r="D319" s="219" t="s">
        <v>219</v>
      </c>
      <c r="E319" s="220" t="s">
        <v>21</v>
      </c>
      <c r="F319" s="221" t="s">
        <v>391</v>
      </c>
      <c r="G319" s="218"/>
      <c r="H319" s="222" t="s">
        <v>21</v>
      </c>
      <c r="I319" s="223"/>
      <c r="J319" s="218"/>
      <c r="K319" s="218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219</v>
      </c>
      <c r="AU319" s="228" t="s">
        <v>85</v>
      </c>
      <c r="AV319" s="12" t="s">
        <v>83</v>
      </c>
      <c r="AW319" s="12" t="s">
        <v>39</v>
      </c>
      <c r="AX319" s="12" t="s">
        <v>76</v>
      </c>
      <c r="AY319" s="228" t="s">
        <v>211</v>
      </c>
    </row>
    <row r="320" spans="2:65" s="13" customFormat="1" ht="13.5">
      <c r="B320" s="229"/>
      <c r="C320" s="230"/>
      <c r="D320" s="219" t="s">
        <v>219</v>
      </c>
      <c r="E320" s="231" t="s">
        <v>21</v>
      </c>
      <c r="F320" s="232" t="s">
        <v>470</v>
      </c>
      <c r="G320" s="230"/>
      <c r="H320" s="233">
        <v>4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219</v>
      </c>
      <c r="AU320" s="239" t="s">
        <v>85</v>
      </c>
      <c r="AV320" s="13" t="s">
        <v>85</v>
      </c>
      <c r="AW320" s="13" t="s">
        <v>39</v>
      </c>
      <c r="AX320" s="13" t="s">
        <v>76</v>
      </c>
      <c r="AY320" s="239" t="s">
        <v>211</v>
      </c>
    </row>
    <row r="321" spans="2:65" s="14" customFormat="1" ht="13.5">
      <c r="B321" s="240"/>
      <c r="C321" s="241"/>
      <c r="D321" s="219" t="s">
        <v>219</v>
      </c>
      <c r="E321" s="242" t="s">
        <v>21</v>
      </c>
      <c r="F321" s="243" t="s">
        <v>222</v>
      </c>
      <c r="G321" s="241"/>
      <c r="H321" s="244">
        <v>4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219</v>
      </c>
      <c r="AU321" s="250" t="s">
        <v>85</v>
      </c>
      <c r="AV321" s="14" t="s">
        <v>93</v>
      </c>
      <c r="AW321" s="14" t="s">
        <v>39</v>
      </c>
      <c r="AX321" s="14" t="s">
        <v>76</v>
      </c>
      <c r="AY321" s="250" t="s">
        <v>211</v>
      </c>
    </row>
    <row r="322" spans="2:65" s="15" customFormat="1" ht="13.5">
      <c r="B322" s="251"/>
      <c r="C322" s="252"/>
      <c r="D322" s="262" t="s">
        <v>219</v>
      </c>
      <c r="E322" s="263" t="s">
        <v>21</v>
      </c>
      <c r="F322" s="264" t="s">
        <v>226</v>
      </c>
      <c r="G322" s="252"/>
      <c r="H322" s="265">
        <v>4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AT322" s="261" t="s">
        <v>219</v>
      </c>
      <c r="AU322" s="261" t="s">
        <v>85</v>
      </c>
      <c r="AV322" s="15" t="s">
        <v>100</v>
      </c>
      <c r="AW322" s="15" t="s">
        <v>39</v>
      </c>
      <c r="AX322" s="15" t="s">
        <v>83</v>
      </c>
      <c r="AY322" s="261" t="s">
        <v>211</v>
      </c>
    </row>
    <row r="323" spans="2:65" s="1" customFormat="1" ht="31.5" customHeight="1">
      <c r="B323" s="42"/>
      <c r="C323" s="205" t="s">
        <v>475</v>
      </c>
      <c r="D323" s="205" t="s">
        <v>213</v>
      </c>
      <c r="E323" s="206" t="s">
        <v>476</v>
      </c>
      <c r="F323" s="207" t="s">
        <v>477</v>
      </c>
      <c r="G323" s="208" t="s">
        <v>235</v>
      </c>
      <c r="H323" s="209">
        <v>1.44</v>
      </c>
      <c r="I323" s="210"/>
      <c r="J323" s="211">
        <f>ROUND(I323*H323,2)</f>
        <v>0</v>
      </c>
      <c r="K323" s="207" t="s">
        <v>217</v>
      </c>
      <c r="L323" s="62"/>
      <c r="M323" s="212" t="s">
        <v>21</v>
      </c>
      <c r="N323" s="213" t="s">
        <v>47</v>
      </c>
      <c r="O323" s="43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AR323" s="25" t="s">
        <v>309</v>
      </c>
      <c r="AT323" s="25" t="s">
        <v>213</v>
      </c>
      <c r="AU323" s="25" t="s">
        <v>85</v>
      </c>
      <c r="AY323" s="25" t="s">
        <v>211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25" t="s">
        <v>83</v>
      </c>
      <c r="BK323" s="216">
        <f>ROUND(I323*H323,2)</f>
        <v>0</v>
      </c>
      <c r="BL323" s="25" t="s">
        <v>309</v>
      </c>
      <c r="BM323" s="25" t="s">
        <v>478</v>
      </c>
    </row>
    <row r="324" spans="2:65" s="12" customFormat="1" ht="13.5">
      <c r="B324" s="217"/>
      <c r="C324" s="218"/>
      <c r="D324" s="219" t="s">
        <v>219</v>
      </c>
      <c r="E324" s="220" t="s">
        <v>21</v>
      </c>
      <c r="F324" s="221" t="s">
        <v>479</v>
      </c>
      <c r="G324" s="218"/>
      <c r="H324" s="222" t="s">
        <v>21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219</v>
      </c>
      <c r="AU324" s="228" t="s">
        <v>85</v>
      </c>
      <c r="AV324" s="12" t="s">
        <v>83</v>
      </c>
      <c r="AW324" s="12" t="s">
        <v>39</v>
      </c>
      <c r="AX324" s="12" t="s">
        <v>76</v>
      </c>
      <c r="AY324" s="228" t="s">
        <v>211</v>
      </c>
    </row>
    <row r="325" spans="2:65" s="12" customFormat="1" ht="13.5">
      <c r="B325" s="217"/>
      <c r="C325" s="218"/>
      <c r="D325" s="219" t="s">
        <v>219</v>
      </c>
      <c r="E325" s="220" t="s">
        <v>21</v>
      </c>
      <c r="F325" s="221" t="s">
        <v>391</v>
      </c>
      <c r="G325" s="218"/>
      <c r="H325" s="222" t="s">
        <v>21</v>
      </c>
      <c r="I325" s="223"/>
      <c r="J325" s="218"/>
      <c r="K325" s="218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219</v>
      </c>
      <c r="AU325" s="228" t="s">
        <v>85</v>
      </c>
      <c r="AV325" s="12" t="s">
        <v>83</v>
      </c>
      <c r="AW325" s="12" t="s">
        <v>39</v>
      </c>
      <c r="AX325" s="12" t="s">
        <v>76</v>
      </c>
      <c r="AY325" s="228" t="s">
        <v>211</v>
      </c>
    </row>
    <row r="326" spans="2:65" s="13" customFormat="1" ht="13.5">
      <c r="B326" s="229"/>
      <c r="C326" s="230"/>
      <c r="D326" s="219" t="s">
        <v>219</v>
      </c>
      <c r="E326" s="231" t="s">
        <v>21</v>
      </c>
      <c r="F326" s="232" t="s">
        <v>465</v>
      </c>
      <c r="G326" s="230"/>
      <c r="H326" s="233">
        <v>0.72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219</v>
      </c>
      <c r="AU326" s="239" t="s">
        <v>85</v>
      </c>
      <c r="AV326" s="13" t="s">
        <v>85</v>
      </c>
      <c r="AW326" s="13" t="s">
        <v>39</v>
      </c>
      <c r="AX326" s="13" t="s">
        <v>76</v>
      </c>
      <c r="AY326" s="239" t="s">
        <v>211</v>
      </c>
    </row>
    <row r="327" spans="2:65" s="14" customFormat="1" ht="13.5">
      <c r="B327" s="240"/>
      <c r="C327" s="241"/>
      <c r="D327" s="219" t="s">
        <v>219</v>
      </c>
      <c r="E327" s="242" t="s">
        <v>21</v>
      </c>
      <c r="F327" s="243" t="s">
        <v>222</v>
      </c>
      <c r="G327" s="241"/>
      <c r="H327" s="244">
        <v>0.72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AT327" s="250" t="s">
        <v>219</v>
      </c>
      <c r="AU327" s="250" t="s">
        <v>85</v>
      </c>
      <c r="AV327" s="14" t="s">
        <v>93</v>
      </c>
      <c r="AW327" s="14" t="s">
        <v>39</v>
      </c>
      <c r="AX327" s="14" t="s">
        <v>76</v>
      </c>
      <c r="AY327" s="250" t="s">
        <v>211</v>
      </c>
    </row>
    <row r="328" spans="2:65" s="12" customFormat="1" ht="13.5">
      <c r="B328" s="217"/>
      <c r="C328" s="218"/>
      <c r="D328" s="219" t="s">
        <v>219</v>
      </c>
      <c r="E328" s="220" t="s">
        <v>21</v>
      </c>
      <c r="F328" s="221" t="s">
        <v>480</v>
      </c>
      <c r="G328" s="218"/>
      <c r="H328" s="222" t="s">
        <v>21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219</v>
      </c>
      <c r="AU328" s="228" t="s">
        <v>85</v>
      </c>
      <c r="AV328" s="12" t="s">
        <v>83</v>
      </c>
      <c r="AW328" s="12" t="s">
        <v>39</v>
      </c>
      <c r="AX328" s="12" t="s">
        <v>76</v>
      </c>
      <c r="AY328" s="228" t="s">
        <v>211</v>
      </c>
    </row>
    <row r="329" spans="2:65" s="12" customFormat="1" ht="13.5">
      <c r="B329" s="217"/>
      <c r="C329" s="218"/>
      <c r="D329" s="219" t="s">
        <v>219</v>
      </c>
      <c r="E329" s="220" t="s">
        <v>21</v>
      </c>
      <c r="F329" s="221" t="s">
        <v>391</v>
      </c>
      <c r="G329" s="218"/>
      <c r="H329" s="222" t="s">
        <v>21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219</v>
      </c>
      <c r="AU329" s="228" t="s">
        <v>85</v>
      </c>
      <c r="AV329" s="12" t="s">
        <v>83</v>
      </c>
      <c r="AW329" s="12" t="s">
        <v>39</v>
      </c>
      <c r="AX329" s="12" t="s">
        <v>76</v>
      </c>
      <c r="AY329" s="228" t="s">
        <v>211</v>
      </c>
    </row>
    <row r="330" spans="2:65" s="13" customFormat="1" ht="13.5">
      <c r="B330" s="229"/>
      <c r="C330" s="230"/>
      <c r="D330" s="219" t="s">
        <v>219</v>
      </c>
      <c r="E330" s="231" t="s">
        <v>21</v>
      </c>
      <c r="F330" s="232" t="s">
        <v>465</v>
      </c>
      <c r="G330" s="230"/>
      <c r="H330" s="233">
        <v>0.72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219</v>
      </c>
      <c r="AU330" s="239" t="s">
        <v>85</v>
      </c>
      <c r="AV330" s="13" t="s">
        <v>85</v>
      </c>
      <c r="AW330" s="13" t="s">
        <v>39</v>
      </c>
      <c r="AX330" s="13" t="s">
        <v>76</v>
      </c>
      <c r="AY330" s="239" t="s">
        <v>211</v>
      </c>
    </row>
    <row r="331" spans="2:65" s="14" customFormat="1" ht="13.5">
      <c r="B331" s="240"/>
      <c r="C331" s="241"/>
      <c r="D331" s="219" t="s">
        <v>219</v>
      </c>
      <c r="E331" s="242" t="s">
        <v>21</v>
      </c>
      <c r="F331" s="243" t="s">
        <v>222</v>
      </c>
      <c r="G331" s="241"/>
      <c r="H331" s="244">
        <v>0.72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AT331" s="250" t="s">
        <v>219</v>
      </c>
      <c r="AU331" s="250" t="s">
        <v>85</v>
      </c>
      <c r="AV331" s="14" t="s">
        <v>93</v>
      </c>
      <c r="AW331" s="14" t="s">
        <v>39</v>
      </c>
      <c r="AX331" s="14" t="s">
        <v>76</v>
      </c>
      <c r="AY331" s="250" t="s">
        <v>211</v>
      </c>
    </row>
    <row r="332" spans="2:65" s="15" customFormat="1" ht="13.5">
      <c r="B332" s="251"/>
      <c r="C332" s="252"/>
      <c r="D332" s="262" t="s">
        <v>219</v>
      </c>
      <c r="E332" s="263" t="s">
        <v>21</v>
      </c>
      <c r="F332" s="264" t="s">
        <v>226</v>
      </c>
      <c r="G332" s="252"/>
      <c r="H332" s="265">
        <v>1.44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AT332" s="261" t="s">
        <v>219</v>
      </c>
      <c r="AU332" s="261" t="s">
        <v>85</v>
      </c>
      <c r="AV332" s="15" t="s">
        <v>100</v>
      </c>
      <c r="AW332" s="15" t="s">
        <v>39</v>
      </c>
      <c r="AX332" s="15" t="s">
        <v>83</v>
      </c>
      <c r="AY332" s="261" t="s">
        <v>211</v>
      </c>
    </row>
    <row r="333" spans="2:65" s="1" customFormat="1" ht="31.5" customHeight="1">
      <c r="B333" s="42"/>
      <c r="C333" s="268" t="s">
        <v>481</v>
      </c>
      <c r="D333" s="268" t="s">
        <v>429</v>
      </c>
      <c r="E333" s="269" t="s">
        <v>430</v>
      </c>
      <c r="F333" s="270" t="s">
        <v>431</v>
      </c>
      <c r="G333" s="271" t="s">
        <v>245</v>
      </c>
      <c r="H333" s="272">
        <v>1E-3</v>
      </c>
      <c r="I333" s="273"/>
      <c r="J333" s="274">
        <f>ROUND(I333*H333,2)</f>
        <v>0</v>
      </c>
      <c r="K333" s="270" t="s">
        <v>217</v>
      </c>
      <c r="L333" s="275"/>
      <c r="M333" s="276" t="s">
        <v>21</v>
      </c>
      <c r="N333" s="277" t="s">
        <v>47</v>
      </c>
      <c r="O333" s="43"/>
      <c r="P333" s="214">
        <f>O333*H333</f>
        <v>0</v>
      </c>
      <c r="Q333" s="214">
        <v>1</v>
      </c>
      <c r="R333" s="214">
        <f>Q333*H333</f>
        <v>1E-3</v>
      </c>
      <c r="S333" s="214">
        <v>0</v>
      </c>
      <c r="T333" s="215">
        <f>S333*H333</f>
        <v>0</v>
      </c>
      <c r="AR333" s="25" t="s">
        <v>424</v>
      </c>
      <c r="AT333" s="25" t="s">
        <v>429</v>
      </c>
      <c r="AU333" s="25" t="s">
        <v>85</v>
      </c>
      <c r="AY333" s="25" t="s">
        <v>211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25" t="s">
        <v>83</v>
      </c>
      <c r="BK333" s="216">
        <f>ROUND(I333*H333,2)</f>
        <v>0</v>
      </c>
      <c r="BL333" s="25" t="s">
        <v>309</v>
      </c>
      <c r="BM333" s="25" t="s">
        <v>482</v>
      </c>
    </row>
    <row r="334" spans="2:65" s="1" customFormat="1" ht="27">
      <c r="B334" s="42"/>
      <c r="C334" s="64"/>
      <c r="D334" s="219" t="s">
        <v>433</v>
      </c>
      <c r="E334" s="64"/>
      <c r="F334" s="278" t="s">
        <v>434</v>
      </c>
      <c r="G334" s="64"/>
      <c r="H334" s="64"/>
      <c r="I334" s="173"/>
      <c r="J334" s="64"/>
      <c r="K334" s="64"/>
      <c r="L334" s="62"/>
      <c r="M334" s="279"/>
      <c r="N334" s="43"/>
      <c r="O334" s="43"/>
      <c r="P334" s="43"/>
      <c r="Q334" s="43"/>
      <c r="R334" s="43"/>
      <c r="S334" s="43"/>
      <c r="T334" s="79"/>
      <c r="AT334" s="25" t="s">
        <v>433</v>
      </c>
      <c r="AU334" s="25" t="s">
        <v>85</v>
      </c>
    </row>
    <row r="335" spans="2:65" s="13" customFormat="1" ht="13.5">
      <c r="B335" s="229"/>
      <c r="C335" s="230"/>
      <c r="D335" s="262" t="s">
        <v>219</v>
      </c>
      <c r="E335" s="230"/>
      <c r="F335" s="266" t="s">
        <v>483</v>
      </c>
      <c r="G335" s="230"/>
      <c r="H335" s="267">
        <v>1E-3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219</v>
      </c>
      <c r="AU335" s="239" t="s">
        <v>85</v>
      </c>
      <c r="AV335" s="13" t="s">
        <v>85</v>
      </c>
      <c r="AW335" s="13" t="s">
        <v>6</v>
      </c>
      <c r="AX335" s="13" t="s">
        <v>83</v>
      </c>
      <c r="AY335" s="239" t="s">
        <v>211</v>
      </c>
    </row>
    <row r="336" spans="2:65" s="1" customFormat="1" ht="22.5" customHeight="1">
      <c r="B336" s="42"/>
      <c r="C336" s="205" t="s">
        <v>484</v>
      </c>
      <c r="D336" s="205" t="s">
        <v>213</v>
      </c>
      <c r="E336" s="206" t="s">
        <v>485</v>
      </c>
      <c r="F336" s="207" t="s">
        <v>486</v>
      </c>
      <c r="G336" s="208" t="s">
        <v>235</v>
      </c>
      <c r="H336" s="209">
        <v>3.28</v>
      </c>
      <c r="I336" s="210"/>
      <c r="J336" s="211">
        <f>ROUND(I336*H336,2)</f>
        <v>0</v>
      </c>
      <c r="K336" s="207" t="s">
        <v>217</v>
      </c>
      <c r="L336" s="62"/>
      <c r="M336" s="212" t="s">
        <v>21</v>
      </c>
      <c r="N336" s="213" t="s">
        <v>47</v>
      </c>
      <c r="O336" s="43"/>
      <c r="P336" s="214">
        <f>O336*H336</f>
        <v>0</v>
      </c>
      <c r="Q336" s="214">
        <v>8.8000000000000003E-4</v>
      </c>
      <c r="R336" s="214">
        <f>Q336*H336</f>
        <v>2.8863999999999999E-3</v>
      </c>
      <c r="S336" s="214">
        <v>0</v>
      </c>
      <c r="T336" s="215">
        <f>S336*H336</f>
        <v>0</v>
      </c>
      <c r="AR336" s="25" t="s">
        <v>309</v>
      </c>
      <c r="AT336" s="25" t="s">
        <v>213</v>
      </c>
      <c r="AU336" s="25" t="s">
        <v>85</v>
      </c>
      <c r="AY336" s="25" t="s">
        <v>211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25" t="s">
        <v>83</v>
      </c>
      <c r="BK336" s="216">
        <f>ROUND(I336*H336,2)</f>
        <v>0</v>
      </c>
      <c r="BL336" s="25" t="s">
        <v>309</v>
      </c>
      <c r="BM336" s="25" t="s">
        <v>487</v>
      </c>
    </row>
    <row r="337" spans="2:65" s="12" customFormat="1" ht="13.5">
      <c r="B337" s="217"/>
      <c r="C337" s="218"/>
      <c r="D337" s="219" t="s">
        <v>219</v>
      </c>
      <c r="E337" s="220" t="s">
        <v>21</v>
      </c>
      <c r="F337" s="221" t="s">
        <v>479</v>
      </c>
      <c r="G337" s="218"/>
      <c r="H337" s="222" t="s">
        <v>21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219</v>
      </c>
      <c r="AU337" s="228" t="s">
        <v>85</v>
      </c>
      <c r="AV337" s="12" t="s">
        <v>83</v>
      </c>
      <c r="AW337" s="12" t="s">
        <v>39</v>
      </c>
      <c r="AX337" s="12" t="s">
        <v>76</v>
      </c>
      <c r="AY337" s="228" t="s">
        <v>211</v>
      </c>
    </row>
    <row r="338" spans="2:65" s="12" customFormat="1" ht="13.5">
      <c r="B338" s="217"/>
      <c r="C338" s="218"/>
      <c r="D338" s="219" t="s">
        <v>219</v>
      </c>
      <c r="E338" s="220" t="s">
        <v>21</v>
      </c>
      <c r="F338" s="221" t="s">
        <v>391</v>
      </c>
      <c r="G338" s="218"/>
      <c r="H338" s="222" t="s">
        <v>21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219</v>
      </c>
      <c r="AU338" s="228" t="s">
        <v>85</v>
      </c>
      <c r="AV338" s="12" t="s">
        <v>83</v>
      </c>
      <c r="AW338" s="12" t="s">
        <v>39</v>
      </c>
      <c r="AX338" s="12" t="s">
        <v>76</v>
      </c>
      <c r="AY338" s="228" t="s">
        <v>211</v>
      </c>
    </row>
    <row r="339" spans="2:65" s="13" customFormat="1" ht="13.5">
      <c r="B339" s="229"/>
      <c r="C339" s="230"/>
      <c r="D339" s="219" t="s">
        <v>219</v>
      </c>
      <c r="E339" s="231" t="s">
        <v>21</v>
      </c>
      <c r="F339" s="232" t="s">
        <v>488</v>
      </c>
      <c r="G339" s="230"/>
      <c r="H339" s="233">
        <v>1.28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219</v>
      </c>
      <c r="AU339" s="239" t="s">
        <v>85</v>
      </c>
      <c r="AV339" s="13" t="s">
        <v>85</v>
      </c>
      <c r="AW339" s="13" t="s">
        <v>39</v>
      </c>
      <c r="AX339" s="13" t="s">
        <v>76</v>
      </c>
      <c r="AY339" s="239" t="s">
        <v>211</v>
      </c>
    </row>
    <row r="340" spans="2:65" s="14" customFormat="1" ht="13.5">
      <c r="B340" s="240"/>
      <c r="C340" s="241"/>
      <c r="D340" s="219" t="s">
        <v>219</v>
      </c>
      <c r="E340" s="242" t="s">
        <v>21</v>
      </c>
      <c r="F340" s="243" t="s">
        <v>222</v>
      </c>
      <c r="G340" s="241"/>
      <c r="H340" s="244">
        <v>1.28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219</v>
      </c>
      <c r="AU340" s="250" t="s">
        <v>85</v>
      </c>
      <c r="AV340" s="14" t="s">
        <v>93</v>
      </c>
      <c r="AW340" s="14" t="s">
        <v>39</v>
      </c>
      <c r="AX340" s="14" t="s">
        <v>76</v>
      </c>
      <c r="AY340" s="250" t="s">
        <v>211</v>
      </c>
    </row>
    <row r="341" spans="2:65" s="12" customFormat="1" ht="13.5">
      <c r="B341" s="217"/>
      <c r="C341" s="218"/>
      <c r="D341" s="219" t="s">
        <v>219</v>
      </c>
      <c r="E341" s="220" t="s">
        <v>21</v>
      </c>
      <c r="F341" s="221" t="s">
        <v>480</v>
      </c>
      <c r="G341" s="218"/>
      <c r="H341" s="222" t="s">
        <v>21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219</v>
      </c>
      <c r="AU341" s="228" t="s">
        <v>85</v>
      </c>
      <c r="AV341" s="12" t="s">
        <v>83</v>
      </c>
      <c r="AW341" s="12" t="s">
        <v>39</v>
      </c>
      <c r="AX341" s="12" t="s">
        <v>76</v>
      </c>
      <c r="AY341" s="228" t="s">
        <v>211</v>
      </c>
    </row>
    <row r="342" spans="2:65" s="12" customFormat="1" ht="13.5">
      <c r="B342" s="217"/>
      <c r="C342" s="218"/>
      <c r="D342" s="219" t="s">
        <v>219</v>
      </c>
      <c r="E342" s="220" t="s">
        <v>21</v>
      </c>
      <c r="F342" s="221" t="s">
        <v>391</v>
      </c>
      <c r="G342" s="218"/>
      <c r="H342" s="222" t="s">
        <v>21</v>
      </c>
      <c r="I342" s="223"/>
      <c r="J342" s="218"/>
      <c r="K342" s="218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219</v>
      </c>
      <c r="AU342" s="228" t="s">
        <v>85</v>
      </c>
      <c r="AV342" s="12" t="s">
        <v>83</v>
      </c>
      <c r="AW342" s="12" t="s">
        <v>39</v>
      </c>
      <c r="AX342" s="12" t="s">
        <v>76</v>
      </c>
      <c r="AY342" s="228" t="s">
        <v>211</v>
      </c>
    </row>
    <row r="343" spans="2:65" s="13" customFormat="1" ht="13.5">
      <c r="B343" s="229"/>
      <c r="C343" s="230"/>
      <c r="D343" s="219" t="s">
        <v>219</v>
      </c>
      <c r="E343" s="231" t="s">
        <v>21</v>
      </c>
      <c r="F343" s="232" t="s">
        <v>489</v>
      </c>
      <c r="G343" s="230"/>
      <c r="H343" s="233">
        <v>2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219</v>
      </c>
      <c r="AU343" s="239" t="s">
        <v>85</v>
      </c>
      <c r="AV343" s="13" t="s">
        <v>85</v>
      </c>
      <c r="AW343" s="13" t="s">
        <v>39</v>
      </c>
      <c r="AX343" s="13" t="s">
        <v>76</v>
      </c>
      <c r="AY343" s="239" t="s">
        <v>211</v>
      </c>
    </row>
    <row r="344" spans="2:65" s="14" customFormat="1" ht="13.5">
      <c r="B344" s="240"/>
      <c r="C344" s="241"/>
      <c r="D344" s="219" t="s">
        <v>219</v>
      </c>
      <c r="E344" s="242" t="s">
        <v>21</v>
      </c>
      <c r="F344" s="243" t="s">
        <v>222</v>
      </c>
      <c r="G344" s="241"/>
      <c r="H344" s="244">
        <v>2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AT344" s="250" t="s">
        <v>219</v>
      </c>
      <c r="AU344" s="250" t="s">
        <v>85</v>
      </c>
      <c r="AV344" s="14" t="s">
        <v>93</v>
      </c>
      <c r="AW344" s="14" t="s">
        <v>39</v>
      </c>
      <c r="AX344" s="14" t="s">
        <v>76</v>
      </c>
      <c r="AY344" s="250" t="s">
        <v>211</v>
      </c>
    </row>
    <row r="345" spans="2:65" s="15" customFormat="1" ht="13.5">
      <c r="B345" s="251"/>
      <c r="C345" s="252"/>
      <c r="D345" s="262" t="s">
        <v>219</v>
      </c>
      <c r="E345" s="263" t="s">
        <v>21</v>
      </c>
      <c r="F345" s="264" t="s">
        <v>226</v>
      </c>
      <c r="G345" s="252"/>
      <c r="H345" s="265">
        <v>3.28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AT345" s="261" t="s">
        <v>219</v>
      </c>
      <c r="AU345" s="261" t="s">
        <v>85</v>
      </c>
      <c r="AV345" s="15" t="s">
        <v>100</v>
      </c>
      <c r="AW345" s="15" t="s">
        <v>39</v>
      </c>
      <c r="AX345" s="15" t="s">
        <v>83</v>
      </c>
      <c r="AY345" s="261" t="s">
        <v>211</v>
      </c>
    </row>
    <row r="346" spans="2:65" s="1" customFormat="1" ht="44.25" customHeight="1">
      <c r="B346" s="42"/>
      <c r="C346" s="268" t="s">
        <v>490</v>
      </c>
      <c r="D346" s="268" t="s">
        <v>429</v>
      </c>
      <c r="E346" s="269" t="s">
        <v>491</v>
      </c>
      <c r="F346" s="270" t="s">
        <v>492</v>
      </c>
      <c r="G346" s="271" t="s">
        <v>235</v>
      </c>
      <c r="H346" s="272">
        <v>1.472</v>
      </c>
      <c r="I346" s="273"/>
      <c r="J346" s="274">
        <f>ROUND(I346*H346,2)</f>
        <v>0</v>
      </c>
      <c r="K346" s="270" t="s">
        <v>217</v>
      </c>
      <c r="L346" s="275"/>
      <c r="M346" s="276" t="s">
        <v>21</v>
      </c>
      <c r="N346" s="277" t="s">
        <v>47</v>
      </c>
      <c r="O346" s="43"/>
      <c r="P346" s="214">
        <f>O346*H346</f>
        <v>0</v>
      </c>
      <c r="Q346" s="214">
        <v>4.3E-3</v>
      </c>
      <c r="R346" s="214">
        <f>Q346*H346</f>
        <v>6.3296000000000003E-3</v>
      </c>
      <c r="S346" s="214">
        <v>0</v>
      </c>
      <c r="T346" s="215">
        <f>S346*H346</f>
        <v>0</v>
      </c>
      <c r="AR346" s="25" t="s">
        <v>424</v>
      </c>
      <c r="AT346" s="25" t="s">
        <v>429</v>
      </c>
      <c r="AU346" s="25" t="s">
        <v>85</v>
      </c>
      <c r="AY346" s="25" t="s">
        <v>211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25" t="s">
        <v>83</v>
      </c>
      <c r="BK346" s="216">
        <f>ROUND(I346*H346,2)</f>
        <v>0</v>
      </c>
      <c r="BL346" s="25" t="s">
        <v>309</v>
      </c>
      <c r="BM346" s="25" t="s">
        <v>493</v>
      </c>
    </row>
    <row r="347" spans="2:65" s="1" customFormat="1" ht="148.5">
      <c r="B347" s="42"/>
      <c r="C347" s="64"/>
      <c r="D347" s="219" t="s">
        <v>433</v>
      </c>
      <c r="E347" s="64"/>
      <c r="F347" s="278" t="s">
        <v>494</v>
      </c>
      <c r="G347" s="64"/>
      <c r="H347" s="64"/>
      <c r="I347" s="173"/>
      <c r="J347" s="64"/>
      <c r="K347" s="64"/>
      <c r="L347" s="62"/>
      <c r="M347" s="279"/>
      <c r="N347" s="43"/>
      <c r="O347" s="43"/>
      <c r="P347" s="43"/>
      <c r="Q347" s="43"/>
      <c r="R347" s="43"/>
      <c r="S347" s="43"/>
      <c r="T347" s="79"/>
      <c r="AT347" s="25" t="s">
        <v>433</v>
      </c>
      <c r="AU347" s="25" t="s">
        <v>85</v>
      </c>
    </row>
    <row r="348" spans="2:65" s="12" customFormat="1" ht="13.5">
      <c r="B348" s="217"/>
      <c r="C348" s="218"/>
      <c r="D348" s="219" t="s">
        <v>219</v>
      </c>
      <c r="E348" s="220" t="s">
        <v>21</v>
      </c>
      <c r="F348" s="221" t="s">
        <v>479</v>
      </c>
      <c r="G348" s="218"/>
      <c r="H348" s="222" t="s">
        <v>21</v>
      </c>
      <c r="I348" s="223"/>
      <c r="J348" s="218"/>
      <c r="K348" s="218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219</v>
      </c>
      <c r="AU348" s="228" t="s">
        <v>85</v>
      </c>
      <c r="AV348" s="12" t="s">
        <v>83</v>
      </c>
      <c r="AW348" s="12" t="s">
        <v>39</v>
      </c>
      <c r="AX348" s="12" t="s">
        <v>76</v>
      </c>
      <c r="AY348" s="228" t="s">
        <v>211</v>
      </c>
    </row>
    <row r="349" spans="2:65" s="12" customFormat="1" ht="13.5">
      <c r="B349" s="217"/>
      <c r="C349" s="218"/>
      <c r="D349" s="219" t="s">
        <v>219</v>
      </c>
      <c r="E349" s="220" t="s">
        <v>21</v>
      </c>
      <c r="F349" s="221" t="s">
        <v>391</v>
      </c>
      <c r="G349" s="218"/>
      <c r="H349" s="222" t="s">
        <v>21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219</v>
      </c>
      <c r="AU349" s="228" t="s">
        <v>85</v>
      </c>
      <c r="AV349" s="12" t="s">
        <v>83</v>
      </c>
      <c r="AW349" s="12" t="s">
        <v>39</v>
      </c>
      <c r="AX349" s="12" t="s">
        <v>76</v>
      </c>
      <c r="AY349" s="228" t="s">
        <v>211</v>
      </c>
    </row>
    <row r="350" spans="2:65" s="13" customFormat="1" ht="13.5">
      <c r="B350" s="229"/>
      <c r="C350" s="230"/>
      <c r="D350" s="219" t="s">
        <v>219</v>
      </c>
      <c r="E350" s="231" t="s">
        <v>21</v>
      </c>
      <c r="F350" s="232" t="s">
        <v>488</v>
      </c>
      <c r="G350" s="230"/>
      <c r="H350" s="233">
        <v>1.28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219</v>
      </c>
      <c r="AU350" s="239" t="s">
        <v>85</v>
      </c>
      <c r="AV350" s="13" t="s">
        <v>85</v>
      </c>
      <c r="AW350" s="13" t="s">
        <v>39</v>
      </c>
      <c r="AX350" s="13" t="s">
        <v>76</v>
      </c>
      <c r="AY350" s="239" t="s">
        <v>211</v>
      </c>
    </row>
    <row r="351" spans="2:65" s="14" customFormat="1" ht="13.5">
      <c r="B351" s="240"/>
      <c r="C351" s="241"/>
      <c r="D351" s="219" t="s">
        <v>219</v>
      </c>
      <c r="E351" s="242" t="s">
        <v>21</v>
      </c>
      <c r="F351" s="243" t="s">
        <v>222</v>
      </c>
      <c r="G351" s="241"/>
      <c r="H351" s="244">
        <v>1.28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AT351" s="250" t="s">
        <v>219</v>
      </c>
      <c r="AU351" s="250" t="s">
        <v>85</v>
      </c>
      <c r="AV351" s="14" t="s">
        <v>93</v>
      </c>
      <c r="AW351" s="14" t="s">
        <v>39</v>
      </c>
      <c r="AX351" s="14" t="s">
        <v>76</v>
      </c>
      <c r="AY351" s="250" t="s">
        <v>211</v>
      </c>
    </row>
    <row r="352" spans="2:65" s="15" customFormat="1" ht="13.5">
      <c r="B352" s="251"/>
      <c r="C352" s="252"/>
      <c r="D352" s="219" t="s">
        <v>219</v>
      </c>
      <c r="E352" s="253" t="s">
        <v>21</v>
      </c>
      <c r="F352" s="254" t="s">
        <v>226</v>
      </c>
      <c r="G352" s="252"/>
      <c r="H352" s="255">
        <v>1.28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AT352" s="261" t="s">
        <v>219</v>
      </c>
      <c r="AU352" s="261" t="s">
        <v>85</v>
      </c>
      <c r="AV352" s="15" t="s">
        <v>100</v>
      </c>
      <c r="AW352" s="15" t="s">
        <v>39</v>
      </c>
      <c r="AX352" s="15" t="s">
        <v>83</v>
      </c>
      <c r="AY352" s="261" t="s">
        <v>211</v>
      </c>
    </row>
    <row r="353" spans="2:65" s="13" customFormat="1" ht="13.5">
      <c r="B353" s="229"/>
      <c r="C353" s="230"/>
      <c r="D353" s="262" t="s">
        <v>219</v>
      </c>
      <c r="E353" s="230"/>
      <c r="F353" s="266" t="s">
        <v>495</v>
      </c>
      <c r="G353" s="230"/>
      <c r="H353" s="267">
        <v>1.472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AT353" s="239" t="s">
        <v>219</v>
      </c>
      <c r="AU353" s="239" t="s">
        <v>85</v>
      </c>
      <c r="AV353" s="13" t="s">
        <v>85</v>
      </c>
      <c r="AW353" s="13" t="s">
        <v>6</v>
      </c>
      <c r="AX353" s="13" t="s">
        <v>83</v>
      </c>
      <c r="AY353" s="239" t="s">
        <v>211</v>
      </c>
    </row>
    <row r="354" spans="2:65" s="1" customFormat="1" ht="22.5" customHeight="1">
      <c r="B354" s="42"/>
      <c r="C354" s="268" t="s">
        <v>496</v>
      </c>
      <c r="D354" s="268" t="s">
        <v>429</v>
      </c>
      <c r="E354" s="269" t="s">
        <v>497</v>
      </c>
      <c r="F354" s="270" t="s">
        <v>498</v>
      </c>
      <c r="G354" s="271" t="s">
        <v>235</v>
      </c>
      <c r="H354" s="272">
        <v>1.472</v>
      </c>
      <c r="I354" s="273"/>
      <c r="J354" s="274">
        <f>ROUND(I354*H354,2)</f>
        <v>0</v>
      </c>
      <c r="K354" s="270" t="s">
        <v>217</v>
      </c>
      <c r="L354" s="275"/>
      <c r="M354" s="276" t="s">
        <v>21</v>
      </c>
      <c r="N354" s="277" t="s">
        <v>47</v>
      </c>
      <c r="O354" s="43"/>
      <c r="P354" s="214">
        <f>O354*H354</f>
        <v>0</v>
      </c>
      <c r="Q354" s="214">
        <v>3.8800000000000002E-3</v>
      </c>
      <c r="R354" s="214">
        <f>Q354*H354</f>
        <v>5.7113600000000004E-3</v>
      </c>
      <c r="S354" s="214">
        <v>0</v>
      </c>
      <c r="T354" s="215">
        <f>S354*H354</f>
        <v>0</v>
      </c>
      <c r="AR354" s="25" t="s">
        <v>424</v>
      </c>
      <c r="AT354" s="25" t="s">
        <v>429</v>
      </c>
      <c r="AU354" s="25" t="s">
        <v>85</v>
      </c>
      <c r="AY354" s="25" t="s">
        <v>211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25" t="s">
        <v>83</v>
      </c>
      <c r="BK354" s="216">
        <f>ROUND(I354*H354,2)</f>
        <v>0</v>
      </c>
      <c r="BL354" s="25" t="s">
        <v>309</v>
      </c>
      <c r="BM354" s="25" t="s">
        <v>499</v>
      </c>
    </row>
    <row r="355" spans="2:65" s="1" customFormat="1" ht="148.5">
      <c r="B355" s="42"/>
      <c r="C355" s="64"/>
      <c r="D355" s="219" t="s">
        <v>433</v>
      </c>
      <c r="E355" s="64"/>
      <c r="F355" s="278" t="s">
        <v>500</v>
      </c>
      <c r="G355" s="64"/>
      <c r="H355" s="64"/>
      <c r="I355" s="173"/>
      <c r="J355" s="64"/>
      <c r="K355" s="64"/>
      <c r="L355" s="62"/>
      <c r="M355" s="279"/>
      <c r="N355" s="43"/>
      <c r="O355" s="43"/>
      <c r="P355" s="43"/>
      <c r="Q355" s="43"/>
      <c r="R355" s="43"/>
      <c r="S355" s="43"/>
      <c r="T355" s="79"/>
      <c r="AT355" s="25" t="s">
        <v>433</v>
      </c>
      <c r="AU355" s="25" t="s">
        <v>85</v>
      </c>
    </row>
    <row r="356" spans="2:65" s="12" customFormat="1" ht="13.5">
      <c r="B356" s="217"/>
      <c r="C356" s="218"/>
      <c r="D356" s="219" t="s">
        <v>219</v>
      </c>
      <c r="E356" s="220" t="s">
        <v>21</v>
      </c>
      <c r="F356" s="221" t="s">
        <v>479</v>
      </c>
      <c r="G356" s="218"/>
      <c r="H356" s="222" t="s">
        <v>21</v>
      </c>
      <c r="I356" s="223"/>
      <c r="J356" s="218"/>
      <c r="K356" s="218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219</v>
      </c>
      <c r="AU356" s="228" t="s">
        <v>85</v>
      </c>
      <c r="AV356" s="12" t="s">
        <v>83</v>
      </c>
      <c r="AW356" s="12" t="s">
        <v>39</v>
      </c>
      <c r="AX356" s="12" t="s">
        <v>76</v>
      </c>
      <c r="AY356" s="228" t="s">
        <v>211</v>
      </c>
    </row>
    <row r="357" spans="2:65" s="12" customFormat="1" ht="13.5">
      <c r="B357" s="217"/>
      <c r="C357" s="218"/>
      <c r="D357" s="219" t="s">
        <v>219</v>
      </c>
      <c r="E357" s="220" t="s">
        <v>21</v>
      </c>
      <c r="F357" s="221" t="s">
        <v>391</v>
      </c>
      <c r="G357" s="218"/>
      <c r="H357" s="222" t="s">
        <v>21</v>
      </c>
      <c r="I357" s="223"/>
      <c r="J357" s="218"/>
      <c r="K357" s="218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219</v>
      </c>
      <c r="AU357" s="228" t="s">
        <v>85</v>
      </c>
      <c r="AV357" s="12" t="s">
        <v>83</v>
      </c>
      <c r="AW357" s="12" t="s">
        <v>39</v>
      </c>
      <c r="AX357" s="12" t="s">
        <v>76</v>
      </c>
      <c r="AY357" s="228" t="s">
        <v>211</v>
      </c>
    </row>
    <row r="358" spans="2:65" s="13" customFormat="1" ht="13.5">
      <c r="B358" s="229"/>
      <c r="C358" s="230"/>
      <c r="D358" s="219" t="s">
        <v>219</v>
      </c>
      <c r="E358" s="231" t="s">
        <v>21</v>
      </c>
      <c r="F358" s="232" t="s">
        <v>488</v>
      </c>
      <c r="G358" s="230"/>
      <c r="H358" s="233">
        <v>1.28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219</v>
      </c>
      <c r="AU358" s="239" t="s">
        <v>85</v>
      </c>
      <c r="AV358" s="13" t="s">
        <v>85</v>
      </c>
      <c r="AW358" s="13" t="s">
        <v>39</v>
      </c>
      <c r="AX358" s="13" t="s">
        <v>76</v>
      </c>
      <c r="AY358" s="239" t="s">
        <v>211</v>
      </c>
    </row>
    <row r="359" spans="2:65" s="14" customFormat="1" ht="13.5">
      <c r="B359" s="240"/>
      <c r="C359" s="241"/>
      <c r="D359" s="219" t="s">
        <v>219</v>
      </c>
      <c r="E359" s="242" t="s">
        <v>21</v>
      </c>
      <c r="F359" s="243" t="s">
        <v>222</v>
      </c>
      <c r="G359" s="241"/>
      <c r="H359" s="244">
        <v>1.28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AT359" s="250" t="s">
        <v>219</v>
      </c>
      <c r="AU359" s="250" t="s">
        <v>85</v>
      </c>
      <c r="AV359" s="14" t="s">
        <v>93</v>
      </c>
      <c r="AW359" s="14" t="s">
        <v>39</v>
      </c>
      <c r="AX359" s="14" t="s">
        <v>76</v>
      </c>
      <c r="AY359" s="250" t="s">
        <v>211</v>
      </c>
    </row>
    <row r="360" spans="2:65" s="15" customFormat="1" ht="13.5">
      <c r="B360" s="251"/>
      <c r="C360" s="252"/>
      <c r="D360" s="219" t="s">
        <v>219</v>
      </c>
      <c r="E360" s="253" t="s">
        <v>21</v>
      </c>
      <c r="F360" s="254" t="s">
        <v>226</v>
      </c>
      <c r="G360" s="252"/>
      <c r="H360" s="255">
        <v>1.28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AT360" s="261" t="s">
        <v>219</v>
      </c>
      <c r="AU360" s="261" t="s">
        <v>85</v>
      </c>
      <c r="AV360" s="15" t="s">
        <v>100</v>
      </c>
      <c r="AW360" s="15" t="s">
        <v>39</v>
      </c>
      <c r="AX360" s="15" t="s">
        <v>83</v>
      </c>
      <c r="AY360" s="261" t="s">
        <v>211</v>
      </c>
    </row>
    <row r="361" spans="2:65" s="13" customFormat="1" ht="13.5">
      <c r="B361" s="229"/>
      <c r="C361" s="230"/>
      <c r="D361" s="262" t="s">
        <v>219</v>
      </c>
      <c r="E361" s="230"/>
      <c r="F361" s="266" t="s">
        <v>495</v>
      </c>
      <c r="G361" s="230"/>
      <c r="H361" s="267">
        <v>1.472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219</v>
      </c>
      <c r="AU361" s="239" t="s">
        <v>85</v>
      </c>
      <c r="AV361" s="13" t="s">
        <v>85</v>
      </c>
      <c r="AW361" s="13" t="s">
        <v>6</v>
      </c>
      <c r="AX361" s="13" t="s">
        <v>83</v>
      </c>
      <c r="AY361" s="239" t="s">
        <v>211</v>
      </c>
    </row>
    <row r="362" spans="2:65" s="1" customFormat="1" ht="44.25" customHeight="1">
      <c r="B362" s="42"/>
      <c r="C362" s="268" t="s">
        <v>501</v>
      </c>
      <c r="D362" s="268" t="s">
        <v>429</v>
      </c>
      <c r="E362" s="269" t="s">
        <v>502</v>
      </c>
      <c r="F362" s="270" t="s">
        <v>503</v>
      </c>
      <c r="G362" s="271" t="s">
        <v>235</v>
      </c>
      <c r="H362" s="272">
        <v>2.2999999999999998</v>
      </c>
      <c r="I362" s="273"/>
      <c r="J362" s="274">
        <f>ROUND(I362*H362,2)</f>
        <v>0</v>
      </c>
      <c r="K362" s="270" t="s">
        <v>217</v>
      </c>
      <c r="L362" s="275"/>
      <c r="M362" s="276" t="s">
        <v>21</v>
      </c>
      <c r="N362" s="277" t="s">
        <v>47</v>
      </c>
      <c r="O362" s="43"/>
      <c r="P362" s="214">
        <f>O362*H362</f>
        <v>0</v>
      </c>
      <c r="Q362" s="214">
        <v>4.8999999999999998E-3</v>
      </c>
      <c r="R362" s="214">
        <f>Q362*H362</f>
        <v>1.1269999999999999E-2</v>
      </c>
      <c r="S362" s="214">
        <v>0</v>
      </c>
      <c r="T362" s="215">
        <f>S362*H362</f>
        <v>0</v>
      </c>
      <c r="AR362" s="25" t="s">
        <v>424</v>
      </c>
      <c r="AT362" s="25" t="s">
        <v>429</v>
      </c>
      <c r="AU362" s="25" t="s">
        <v>85</v>
      </c>
      <c r="AY362" s="25" t="s">
        <v>211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25" t="s">
        <v>83</v>
      </c>
      <c r="BK362" s="216">
        <f>ROUND(I362*H362,2)</f>
        <v>0</v>
      </c>
      <c r="BL362" s="25" t="s">
        <v>309</v>
      </c>
      <c r="BM362" s="25" t="s">
        <v>504</v>
      </c>
    </row>
    <row r="363" spans="2:65" s="12" customFormat="1" ht="13.5">
      <c r="B363" s="217"/>
      <c r="C363" s="218"/>
      <c r="D363" s="219" t="s">
        <v>219</v>
      </c>
      <c r="E363" s="220" t="s">
        <v>21</v>
      </c>
      <c r="F363" s="221" t="s">
        <v>480</v>
      </c>
      <c r="G363" s="218"/>
      <c r="H363" s="222" t="s">
        <v>21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219</v>
      </c>
      <c r="AU363" s="228" t="s">
        <v>85</v>
      </c>
      <c r="AV363" s="12" t="s">
        <v>83</v>
      </c>
      <c r="AW363" s="12" t="s">
        <v>39</v>
      </c>
      <c r="AX363" s="12" t="s">
        <v>76</v>
      </c>
      <c r="AY363" s="228" t="s">
        <v>211</v>
      </c>
    </row>
    <row r="364" spans="2:65" s="12" customFormat="1" ht="13.5">
      <c r="B364" s="217"/>
      <c r="C364" s="218"/>
      <c r="D364" s="219" t="s">
        <v>219</v>
      </c>
      <c r="E364" s="220" t="s">
        <v>21</v>
      </c>
      <c r="F364" s="221" t="s">
        <v>391</v>
      </c>
      <c r="G364" s="218"/>
      <c r="H364" s="222" t="s">
        <v>21</v>
      </c>
      <c r="I364" s="223"/>
      <c r="J364" s="218"/>
      <c r="K364" s="218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219</v>
      </c>
      <c r="AU364" s="228" t="s">
        <v>85</v>
      </c>
      <c r="AV364" s="12" t="s">
        <v>83</v>
      </c>
      <c r="AW364" s="12" t="s">
        <v>39</v>
      </c>
      <c r="AX364" s="12" t="s">
        <v>76</v>
      </c>
      <c r="AY364" s="228" t="s">
        <v>211</v>
      </c>
    </row>
    <row r="365" spans="2:65" s="13" customFormat="1" ht="13.5">
      <c r="B365" s="229"/>
      <c r="C365" s="230"/>
      <c r="D365" s="219" t="s">
        <v>219</v>
      </c>
      <c r="E365" s="231" t="s">
        <v>21</v>
      </c>
      <c r="F365" s="232" t="s">
        <v>489</v>
      </c>
      <c r="G365" s="230"/>
      <c r="H365" s="233">
        <v>2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AT365" s="239" t="s">
        <v>219</v>
      </c>
      <c r="AU365" s="239" t="s">
        <v>85</v>
      </c>
      <c r="AV365" s="13" t="s">
        <v>85</v>
      </c>
      <c r="AW365" s="13" t="s">
        <v>39</v>
      </c>
      <c r="AX365" s="13" t="s">
        <v>76</v>
      </c>
      <c r="AY365" s="239" t="s">
        <v>211</v>
      </c>
    </row>
    <row r="366" spans="2:65" s="14" customFormat="1" ht="13.5">
      <c r="B366" s="240"/>
      <c r="C366" s="241"/>
      <c r="D366" s="219" t="s">
        <v>219</v>
      </c>
      <c r="E366" s="242" t="s">
        <v>21</v>
      </c>
      <c r="F366" s="243" t="s">
        <v>222</v>
      </c>
      <c r="G366" s="241"/>
      <c r="H366" s="244">
        <v>2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219</v>
      </c>
      <c r="AU366" s="250" t="s">
        <v>85</v>
      </c>
      <c r="AV366" s="14" t="s">
        <v>93</v>
      </c>
      <c r="AW366" s="14" t="s">
        <v>39</v>
      </c>
      <c r="AX366" s="14" t="s">
        <v>76</v>
      </c>
      <c r="AY366" s="250" t="s">
        <v>211</v>
      </c>
    </row>
    <row r="367" spans="2:65" s="15" customFormat="1" ht="13.5">
      <c r="B367" s="251"/>
      <c r="C367" s="252"/>
      <c r="D367" s="219" t="s">
        <v>219</v>
      </c>
      <c r="E367" s="253" t="s">
        <v>21</v>
      </c>
      <c r="F367" s="254" t="s">
        <v>226</v>
      </c>
      <c r="G367" s="252"/>
      <c r="H367" s="255">
        <v>2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AT367" s="261" t="s">
        <v>219</v>
      </c>
      <c r="AU367" s="261" t="s">
        <v>85</v>
      </c>
      <c r="AV367" s="15" t="s">
        <v>100</v>
      </c>
      <c r="AW367" s="15" t="s">
        <v>39</v>
      </c>
      <c r="AX367" s="15" t="s">
        <v>83</v>
      </c>
      <c r="AY367" s="261" t="s">
        <v>211</v>
      </c>
    </row>
    <row r="368" spans="2:65" s="13" customFormat="1" ht="13.5">
      <c r="B368" s="229"/>
      <c r="C368" s="230"/>
      <c r="D368" s="262" t="s">
        <v>219</v>
      </c>
      <c r="E368" s="230"/>
      <c r="F368" s="266" t="s">
        <v>505</v>
      </c>
      <c r="G368" s="230"/>
      <c r="H368" s="267">
        <v>2.2999999999999998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AT368" s="239" t="s">
        <v>219</v>
      </c>
      <c r="AU368" s="239" t="s">
        <v>85</v>
      </c>
      <c r="AV368" s="13" t="s">
        <v>85</v>
      </c>
      <c r="AW368" s="13" t="s">
        <v>6</v>
      </c>
      <c r="AX368" s="13" t="s">
        <v>83</v>
      </c>
      <c r="AY368" s="239" t="s">
        <v>211</v>
      </c>
    </row>
    <row r="369" spans="2:65" s="1" customFormat="1" ht="22.5" customHeight="1">
      <c r="B369" s="42"/>
      <c r="C369" s="268" t="s">
        <v>506</v>
      </c>
      <c r="D369" s="268" t="s">
        <v>429</v>
      </c>
      <c r="E369" s="269" t="s">
        <v>507</v>
      </c>
      <c r="F369" s="270" t="s">
        <v>508</v>
      </c>
      <c r="G369" s="271" t="s">
        <v>235</v>
      </c>
      <c r="H369" s="272">
        <v>2.2999999999999998</v>
      </c>
      <c r="I369" s="273"/>
      <c r="J369" s="274">
        <f>ROUND(I369*H369,2)</f>
        <v>0</v>
      </c>
      <c r="K369" s="270" t="s">
        <v>217</v>
      </c>
      <c r="L369" s="275"/>
      <c r="M369" s="276" t="s">
        <v>21</v>
      </c>
      <c r="N369" s="277" t="s">
        <v>47</v>
      </c>
      <c r="O369" s="43"/>
      <c r="P369" s="214">
        <f>O369*H369</f>
        <v>0</v>
      </c>
      <c r="Q369" s="214">
        <v>5.0000000000000001E-3</v>
      </c>
      <c r="R369" s="214">
        <f>Q369*H369</f>
        <v>1.15E-2</v>
      </c>
      <c r="S369" s="214">
        <v>0</v>
      </c>
      <c r="T369" s="215">
        <f>S369*H369</f>
        <v>0</v>
      </c>
      <c r="AR369" s="25" t="s">
        <v>424</v>
      </c>
      <c r="AT369" s="25" t="s">
        <v>429</v>
      </c>
      <c r="AU369" s="25" t="s">
        <v>85</v>
      </c>
      <c r="AY369" s="25" t="s">
        <v>211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25" t="s">
        <v>83</v>
      </c>
      <c r="BK369" s="216">
        <f>ROUND(I369*H369,2)</f>
        <v>0</v>
      </c>
      <c r="BL369" s="25" t="s">
        <v>309</v>
      </c>
      <c r="BM369" s="25" t="s">
        <v>509</v>
      </c>
    </row>
    <row r="370" spans="2:65" s="1" customFormat="1" ht="162">
      <c r="B370" s="42"/>
      <c r="C370" s="64"/>
      <c r="D370" s="219" t="s">
        <v>433</v>
      </c>
      <c r="E370" s="64"/>
      <c r="F370" s="278" t="s">
        <v>510</v>
      </c>
      <c r="G370" s="64"/>
      <c r="H370" s="64"/>
      <c r="I370" s="173"/>
      <c r="J370" s="64"/>
      <c r="K370" s="64"/>
      <c r="L370" s="62"/>
      <c r="M370" s="279"/>
      <c r="N370" s="43"/>
      <c r="O370" s="43"/>
      <c r="P370" s="43"/>
      <c r="Q370" s="43"/>
      <c r="R370" s="43"/>
      <c r="S370" s="43"/>
      <c r="T370" s="79"/>
      <c r="AT370" s="25" t="s">
        <v>433</v>
      </c>
      <c r="AU370" s="25" t="s">
        <v>85</v>
      </c>
    </row>
    <row r="371" spans="2:65" s="12" customFormat="1" ht="13.5">
      <c r="B371" s="217"/>
      <c r="C371" s="218"/>
      <c r="D371" s="219" t="s">
        <v>219</v>
      </c>
      <c r="E371" s="220" t="s">
        <v>21</v>
      </c>
      <c r="F371" s="221" t="s">
        <v>480</v>
      </c>
      <c r="G371" s="218"/>
      <c r="H371" s="222" t="s">
        <v>21</v>
      </c>
      <c r="I371" s="223"/>
      <c r="J371" s="218"/>
      <c r="K371" s="218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219</v>
      </c>
      <c r="AU371" s="228" t="s">
        <v>85</v>
      </c>
      <c r="AV371" s="12" t="s">
        <v>83</v>
      </c>
      <c r="AW371" s="12" t="s">
        <v>39</v>
      </c>
      <c r="AX371" s="12" t="s">
        <v>76</v>
      </c>
      <c r="AY371" s="228" t="s">
        <v>211</v>
      </c>
    </row>
    <row r="372" spans="2:65" s="12" customFormat="1" ht="13.5">
      <c r="B372" s="217"/>
      <c r="C372" s="218"/>
      <c r="D372" s="219" t="s">
        <v>219</v>
      </c>
      <c r="E372" s="220" t="s">
        <v>21</v>
      </c>
      <c r="F372" s="221" t="s">
        <v>391</v>
      </c>
      <c r="G372" s="218"/>
      <c r="H372" s="222" t="s">
        <v>21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219</v>
      </c>
      <c r="AU372" s="228" t="s">
        <v>85</v>
      </c>
      <c r="AV372" s="12" t="s">
        <v>83</v>
      </c>
      <c r="AW372" s="12" t="s">
        <v>39</v>
      </c>
      <c r="AX372" s="12" t="s">
        <v>76</v>
      </c>
      <c r="AY372" s="228" t="s">
        <v>211</v>
      </c>
    </row>
    <row r="373" spans="2:65" s="13" customFormat="1" ht="13.5">
      <c r="B373" s="229"/>
      <c r="C373" s="230"/>
      <c r="D373" s="219" t="s">
        <v>219</v>
      </c>
      <c r="E373" s="231" t="s">
        <v>21</v>
      </c>
      <c r="F373" s="232" t="s">
        <v>489</v>
      </c>
      <c r="G373" s="230"/>
      <c r="H373" s="233">
        <v>2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219</v>
      </c>
      <c r="AU373" s="239" t="s">
        <v>85</v>
      </c>
      <c r="AV373" s="13" t="s">
        <v>85</v>
      </c>
      <c r="AW373" s="13" t="s">
        <v>39</v>
      </c>
      <c r="AX373" s="13" t="s">
        <v>76</v>
      </c>
      <c r="AY373" s="239" t="s">
        <v>211</v>
      </c>
    </row>
    <row r="374" spans="2:65" s="14" customFormat="1" ht="13.5">
      <c r="B374" s="240"/>
      <c r="C374" s="241"/>
      <c r="D374" s="219" t="s">
        <v>219</v>
      </c>
      <c r="E374" s="242" t="s">
        <v>21</v>
      </c>
      <c r="F374" s="243" t="s">
        <v>222</v>
      </c>
      <c r="G374" s="241"/>
      <c r="H374" s="244">
        <v>2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219</v>
      </c>
      <c r="AU374" s="250" t="s">
        <v>85</v>
      </c>
      <c r="AV374" s="14" t="s">
        <v>93</v>
      </c>
      <c r="AW374" s="14" t="s">
        <v>39</v>
      </c>
      <c r="AX374" s="14" t="s">
        <v>76</v>
      </c>
      <c r="AY374" s="250" t="s">
        <v>211</v>
      </c>
    </row>
    <row r="375" spans="2:65" s="15" customFormat="1" ht="13.5">
      <c r="B375" s="251"/>
      <c r="C375" s="252"/>
      <c r="D375" s="219" t="s">
        <v>219</v>
      </c>
      <c r="E375" s="253" t="s">
        <v>21</v>
      </c>
      <c r="F375" s="254" t="s">
        <v>226</v>
      </c>
      <c r="G375" s="252"/>
      <c r="H375" s="255">
        <v>2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AT375" s="261" t="s">
        <v>219</v>
      </c>
      <c r="AU375" s="261" t="s">
        <v>85</v>
      </c>
      <c r="AV375" s="15" t="s">
        <v>100</v>
      </c>
      <c r="AW375" s="15" t="s">
        <v>39</v>
      </c>
      <c r="AX375" s="15" t="s">
        <v>83</v>
      </c>
      <c r="AY375" s="261" t="s">
        <v>211</v>
      </c>
    </row>
    <row r="376" spans="2:65" s="13" customFormat="1" ht="13.5">
      <c r="B376" s="229"/>
      <c r="C376" s="230"/>
      <c r="D376" s="262" t="s">
        <v>219</v>
      </c>
      <c r="E376" s="230"/>
      <c r="F376" s="266" t="s">
        <v>505</v>
      </c>
      <c r="G376" s="230"/>
      <c r="H376" s="267">
        <v>2.2999999999999998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219</v>
      </c>
      <c r="AU376" s="239" t="s">
        <v>85</v>
      </c>
      <c r="AV376" s="13" t="s">
        <v>85</v>
      </c>
      <c r="AW376" s="13" t="s">
        <v>6</v>
      </c>
      <c r="AX376" s="13" t="s">
        <v>83</v>
      </c>
      <c r="AY376" s="239" t="s">
        <v>211</v>
      </c>
    </row>
    <row r="377" spans="2:65" s="1" customFormat="1" ht="31.5" customHeight="1">
      <c r="B377" s="42"/>
      <c r="C377" s="205" t="s">
        <v>511</v>
      </c>
      <c r="D377" s="205" t="s">
        <v>213</v>
      </c>
      <c r="E377" s="206" t="s">
        <v>512</v>
      </c>
      <c r="F377" s="207" t="s">
        <v>513</v>
      </c>
      <c r="G377" s="208" t="s">
        <v>245</v>
      </c>
      <c r="H377" s="209">
        <v>4.5999999999999999E-2</v>
      </c>
      <c r="I377" s="210"/>
      <c r="J377" s="211">
        <f>ROUND(I377*H377,2)</f>
        <v>0</v>
      </c>
      <c r="K377" s="207" t="s">
        <v>217</v>
      </c>
      <c r="L377" s="62"/>
      <c r="M377" s="212" t="s">
        <v>21</v>
      </c>
      <c r="N377" s="213" t="s">
        <v>47</v>
      </c>
      <c r="O377" s="43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AR377" s="25" t="s">
        <v>309</v>
      </c>
      <c r="AT377" s="25" t="s">
        <v>213</v>
      </c>
      <c r="AU377" s="25" t="s">
        <v>85</v>
      </c>
      <c r="AY377" s="25" t="s">
        <v>211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25" t="s">
        <v>83</v>
      </c>
      <c r="BK377" s="216">
        <f>ROUND(I377*H377,2)</f>
        <v>0</v>
      </c>
      <c r="BL377" s="25" t="s">
        <v>309</v>
      </c>
      <c r="BM377" s="25" t="s">
        <v>514</v>
      </c>
    </row>
    <row r="378" spans="2:65" s="11" customFormat="1" ht="29.85" customHeight="1">
      <c r="B378" s="188"/>
      <c r="C378" s="189"/>
      <c r="D378" s="202" t="s">
        <v>75</v>
      </c>
      <c r="E378" s="203" t="s">
        <v>515</v>
      </c>
      <c r="F378" s="203" t="s">
        <v>516</v>
      </c>
      <c r="G378" s="189"/>
      <c r="H378" s="189"/>
      <c r="I378" s="192"/>
      <c r="J378" s="204">
        <f>BK378</f>
        <v>0</v>
      </c>
      <c r="K378" s="189"/>
      <c r="L378" s="194"/>
      <c r="M378" s="195"/>
      <c r="N378" s="196"/>
      <c r="O378" s="196"/>
      <c r="P378" s="197">
        <f>SUM(P379:P407)</f>
        <v>0</v>
      </c>
      <c r="Q378" s="196"/>
      <c r="R378" s="197">
        <f>SUM(R379:R407)</f>
        <v>1.24432E-2</v>
      </c>
      <c r="S378" s="196"/>
      <c r="T378" s="198">
        <f>SUM(T379:T407)</f>
        <v>0.10521600000000002</v>
      </c>
      <c r="AR378" s="199" t="s">
        <v>85</v>
      </c>
      <c r="AT378" s="200" t="s">
        <v>75</v>
      </c>
      <c r="AU378" s="200" t="s">
        <v>83</v>
      </c>
      <c r="AY378" s="199" t="s">
        <v>211</v>
      </c>
      <c r="BK378" s="201">
        <f>SUM(BK379:BK407)</f>
        <v>0</v>
      </c>
    </row>
    <row r="379" spans="2:65" s="1" customFormat="1" ht="31.5" customHeight="1">
      <c r="B379" s="42"/>
      <c r="C379" s="205" t="s">
        <v>517</v>
      </c>
      <c r="D379" s="205" t="s">
        <v>213</v>
      </c>
      <c r="E379" s="206" t="s">
        <v>518</v>
      </c>
      <c r="F379" s="207" t="s">
        <v>519</v>
      </c>
      <c r="G379" s="208" t="s">
        <v>275</v>
      </c>
      <c r="H379" s="209">
        <v>4</v>
      </c>
      <c r="I379" s="210"/>
      <c r="J379" s="211">
        <f>ROUND(I379*H379,2)</f>
        <v>0</v>
      </c>
      <c r="K379" s="207" t="s">
        <v>217</v>
      </c>
      <c r="L379" s="62"/>
      <c r="M379" s="212" t="s">
        <v>21</v>
      </c>
      <c r="N379" s="213" t="s">
        <v>47</v>
      </c>
      <c r="O379" s="43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AR379" s="25" t="s">
        <v>309</v>
      </c>
      <c r="AT379" s="25" t="s">
        <v>213</v>
      </c>
      <c r="AU379" s="25" t="s">
        <v>85</v>
      </c>
      <c r="AY379" s="25" t="s">
        <v>211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25" t="s">
        <v>83</v>
      </c>
      <c r="BK379" s="216">
        <f>ROUND(I379*H379,2)</f>
        <v>0</v>
      </c>
      <c r="BL379" s="25" t="s">
        <v>309</v>
      </c>
      <c r="BM379" s="25" t="s">
        <v>520</v>
      </c>
    </row>
    <row r="380" spans="2:65" s="12" customFormat="1" ht="13.5">
      <c r="B380" s="217"/>
      <c r="C380" s="218"/>
      <c r="D380" s="219" t="s">
        <v>219</v>
      </c>
      <c r="E380" s="220" t="s">
        <v>21</v>
      </c>
      <c r="F380" s="221" t="s">
        <v>391</v>
      </c>
      <c r="G380" s="218"/>
      <c r="H380" s="222" t="s">
        <v>21</v>
      </c>
      <c r="I380" s="223"/>
      <c r="J380" s="218"/>
      <c r="K380" s="218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219</v>
      </c>
      <c r="AU380" s="228" t="s">
        <v>85</v>
      </c>
      <c r="AV380" s="12" t="s">
        <v>83</v>
      </c>
      <c r="AW380" s="12" t="s">
        <v>39</v>
      </c>
      <c r="AX380" s="12" t="s">
        <v>76</v>
      </c>
      <c r="AY380" s="228" t="s">
        <v>211</v>
      </c>
    </row>
    <row r="381" spans="2:65" s="13" customFormat="1" ht="13.5">
      <c r="B381" s="229"/>
      <c r="C381" s="230"/>
      <c r="D381" s="219" t="s">
        <v>219</v>
      </c>
      <c r="E381" s="231" t="s">
        <v>21</v>
      </c>
      <c r="F381" s="232" t="s">
        <v>470</v>
      </c>
      <c r="G381" s="230"/>
      <c r="H381" s="233">
        <v>4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AT381" s="239" t="s">
        <v>219</v>
      </c>
      <c r="AU381" s="239" t="s">
        <v>85</v>
      </c>
      <c r="AV381" s="13" t="s">
        <v>85</v>
      </c>
      <c r="AW381" s="13" t="s">
        <v>39</v>
      </c>
      <c r="AX381" s="13" t="s">
        <v>76</v>
      </c>
      <c r="AY381" s="239" t="s">
        <v>211</v>
      </c>
    </row>
    <row r="382" spans="2:65" s="14" customFormat="1" ht="13.5">
      <c r="B382" s="240"/>
      <c r="C382" s="241"/>
      <c r="D382" s="219" t="s">
        <v>219</v>
      </c>
      <c r="E382" s="242" t="s">
        <v>21</v>
      </c>
      <c r="F382" s="243" t="s">
        <v>222</v>
      </c>
      <c r="G382" s="241"/>
      <c r="H382" s="244">
        <v>4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AT382" s="250" t="s">
        <v>219</v>
      </c>
      <c r="AU382" s="250" t="s">
        <v>85</v>
      </c>
      <c r="AV382" s="14" t="s">
        <v>93</v>
      </c>
      <c r="AW382" s="14" t="s">
        <v>39</v>
      </c>
      <c r="AX382" s="14" t="s">
        <v>76</v>
      </c>
      <c r="AY382" s="250" t="s">
        <v>211</v>
      </c>
    </row>
    <row r="383" spans="2:65" s="15" customFormat="1" ht="13.5">
      <c r="B383" s="251"/>
      <c r="C383" s="252"/>
      <c r="D383" s="262" t="s">
        <v>219</v>
      </c>
      <c r="E383" s="263" t="s">
        <v>21</v>
      </c>
      <c r="F383" s="264" t="s">
        <v>226</v>
      </c>
      <c r="G383" s="252"/>
      <c r="H383" s="265">
        <v>4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AT383" s="261" t="s">
        <v>219</v>
      </c>
      <c r="AU383" s="261" t="s">
        <v>85</v>
      </c>
      <c r="AV383" s="15" t="s">
        <v>100</v>
      </c>
      <c r="AW383" s="15" t="s">
        <v>39</v>
      </c>
      <c r="AX383" s="15" t="s">
        <v>83</v>
      </c>
      <c r="AY383" s="261" t="s">
        <v>211</v>
      </c>
    </row>
    <row r="384" spans="2:65" s="1" customFormat="1" ht="44.25" customHeight="1">
      <c r="B384" s="42"/>
      <c r="C384" s="205" t="s">
        <v>521</v>
      </c>
      <c r="D384" s="205" t="s">
        <v>213</v>
      </c>
      <c r="E384" s="206" t="s">
        <v>522</v>
      </c>
      <c r="F384" s="207" t="s">
        <v>523</v>
      </c>
      <c r="G384" s="208" t="s">
        <v>235</v>
      </c>
      <c r="H384" s="209">
        <v>0.72</v>
      </c>
      <c r="I384" s="210"/>
      <c r="J384" s="211">
        <f>ROUND(I384*H384,2)</f>
        <v>0</v>
      </c>
      <c r="K384" s="207" t="s">
        <v>217</v>
      </c>
      <c r="L384" s="62"/>
      <c r="M384" s="212" t="s">
        <v>21</v>
      </c>
      <c r="N384" s="213" t="s">
        <v>47</v>
      </c>
      <c r="O384" s="43"/>
      <c r="P384" s="214">
        <f>O384*H384</f>
        <v>0</v>
      </c>
      <c r="Q384" s="214">
        <v>0</v>
      </c>
      <c r="R384" s="214">
        <f>Q384*H384</f>
        <v>0</v>
      </c>
      <c r="S384" s="214">
        <v>2.8E-3</v>
      </c>
      <c r="T384" s="215">
        <f>S384*H384</f>
        <v>2.016E-3</v>
      </c>
      <c r="AR384" s="25" t="s">
        <v>309</v>
      </c>
      <c r="AT384" s="25" t="s">
        <v>213</v>
      </c>
      <c r="AU384" s="25" t="s">
        <v>85</v>
      </c>
      <c r="AY384" s="25" t="s">
        <v>211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25" t="s">
        <v>83</v>
      </c>
      <c r="BK384" s="216">
        <f>ROUND(I384*H384,2)</f>
        <v>0</v>
      </c>
      <c r="BL384" s="25" t="s">
        <v>309</v>
      </c>
      <c r="BM384" s="25" t="s">
        <v>524</v>
      </c>
    </row>
    <row r="385" spans="2:65" s="12" customFormat="1" ht="13.5">
      <c r="B385" s="217"/>
      <c r="C385" s="218"/>
      <c r="D385" s="219" t="s">
        <v>219</v>
      </c>
      <c r="E385" s="220" t="s">
        <v>21</v>
      </c>
      <c r="F385" s="221" t="s">
        <v>391</v>
      </c>
      <c r="G385" s="218"/>
      <c r="H385" s="222" t="s">
        <v>21</v>
      </c>
      <c r="I385" s="223"/>
      <c r="J385" s="218"/>
      <c r="K385" s="218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219</v>
      </c>
      <c r="AU385" s="228" t="s">
        <v>85</v>
      </c>
      <c r="AV385" s="12" t="s">
        <v>83</v>
      </c>
      <c r="AW385" s="12" t="s">
        <v>39</v>
      </c>
      <c r="AX385" s="12" t="s">
        <v>76</v>
      </c>
      <c r="AY385" s="228" t="s">
        <v>211</v>
      </c>
    </row>
    <row r="386" spans="2:65" s="13" customFormat="1" ht="13.5">
      <c r="B386" s="229"/>
      <c r="C386" s="230"/>
      <c r="D386" s="219" t="s">
        <v>219</v>
      </c>
      <c r="E386" s="231" t="s">
        <v>21</v>
      </c>
      <c r="F386" s="232" t="s">
        <v>465</v>
      </c>
      <c r="G386" s="230"/>
      <c r="H386" s="233">
        <v>0.72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AT386" s="239" t="s">
        <v>219</v>
      </c>
      <c r="AU386" s="239" t="s">
        <v>85</v>
      </c>
      <c r="AV386" s="13" t="s">
        <v>85</v>
      </c>
      <c r="AW386" s="13" t="s">
        <v>39</v>
      </c>
      <c r="AX386" s="13" t="s">
        <v>76</v>
      </c>
      <c r="AY386" s="239" t="s">
        <v>211</v>
      </c>
    </row>
    <row r="387" spans="2:65" s="14" customFormat="1" ht="13.5">
      <c r="B387" s="240"/>
      <c r="C387" s="241"/>
      <c r="D387" s="219" t="s">
        <v>219</v>
      </c>
      <c r="E387" s="242" t="s">
        <v>21</v>
      </c>
      <c r="F387" s="243" t="s">
        <v>222</v>
      </c>
      <c r="G387" s="241"/>
      <c r="H387" s="244">
        <v>0.72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219</v>
      </c>
      <c r="AU387" s="250" t="s">
        <v>85</v>
      </c>
      <c r="AV387" s="14" t="s">
        <v>93</v>
      </c>
      <c r="AW387" s="14" t="s">
        <v>39</v>
      </c>
      <c r="AX387" s="14" t="s">
        <v>76</v>
      </c>
      <c r="AY387" s="250" t="s">
        <v>211</v>
      </c>
    </row>
    <row r="388" spans="2:65" s="15" customFormat="1" ht="13.5">
      <c r="B388" s="251"/>
      <c r="C388" s="252"/>
      <c r="D388" s="262" t="s">
        <v>219</v>
      </c>
      <c r="E388" s="263" t="s">
        <v>21</v>
      </c>
      <c r="F388" s="264" t="s">
        <v>226</v>
      </c>
      <c r="G388" s="252"/>
      <c r="H388" s="265">
        <v>0.72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AT388" s="261" t="s">
        <v>219</v>
      </c>
      <c r="AU388" s="261" t="s">
        <v>85</v>
      </c>
      <c r="AV388" s="15" t="s">
        <v>100</v>
      </c>
      <c r="AW388" s="15" t="s">
        <v>39</v>
      </c>
      <c r="AX388" s="15" t="s">
        <v>83</v>
      </c>
      <c r="AY388" s="261" t="s">
        <v>211</v>
      </c>
    </row>
    <row r="389" spans="2:65" s="1" customFormat="1" ht="44.25" customHeight="1">
      <c r="B389" s="42"/>
      <c r="C389" s="205" t="s">
        <v>525</v>
      </c>
      <c r="D389" s="205" t="s">
        <v>213</v>
      </c>
      <c r="E389" s="206" t="s">
        <v>526</v>
      </c>
      <c r="F389" s="207" t="s">
        <v>527</v>
      </c>
      <c r="G389" s="208" t="s">
        <v>235</v>
      </c>
      <c r="H389" s="209">
        <v>2.88</v>
      </c>
      <c r="I389" s="210"/>
      <c r="J389" s="211">
        <f>ROUND(I389*H389,2)</f>
        <v>0</v>
      </c>
      <c r="K389" s="207" t="s">
        <v>217</v>
      </c>
      <c r="L389" s="62"/>
      <c r="M389" s="212" t="s">
        <v>21</v>
      </c>
      <c r="N389" s="213" t="s">
        <v>47</v>
      </c>
      <c r="O389" s="43"/>
      <c r="P389" s="214">
        <f>O389*H389</f>
        <v>0</v>
      </c>
      <c r="Q389" s="214">
        <v>2.4000000000000001E-4</v>
      </c>
      <c r="R389" s="214">
        <f>Q389*H389</f>
        <v>6.912E-4</v>
      </c>
      <c r="S389" s="214">
        <v>0</v>
      </c>
      <c r="T389" s="215">
        <f>S389*H389</f>
        <v>0</v>
      </c>
      <c r="AR389" s="25" t="s">
        <v>309</v>
      </c>
      <c r="AT389" s="25" t="s">
        <v>213</v>
      </c>
      <c r="AU389" s="25" t="s">
        <v>85</v>
      </c>
      <c r="AY389" s="25" t="s">
        <v>211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25" t="s">
        <v>83</v>
      </c>
      <c r="BK389" s="216">
        <f>ROUND(I389*H389,2)</f>
        <v>0</v>
      </c>
      <c r="BL389" s="25" t="s">
        <v>309</v>
      </c>
      <c r="BM389" s="25" t="s">
        <v>528</v>
      </c>
    </row>
    <row r="390" spans="2:65" s="12" customFormat="1" ht="13.5">
      <c r="B390" s="217"/>
      <c r="C390" s="218"/>
      <c r="D390" s="219" t="s">
        <v>219</v>
      </c>
      <c r="E390" s="220" t="s">
        <v>21</v>
      </c>
      <c r="F390" s="221" t="s">
        <v>391</v>
      </c>
      <c r="G390" s="218"/>
      <c r="H390" s="222" t="s">
        <v>21</v>
      </c>
      <c r="I390" s="223"/>
      <c r="J390" s="218"/>
      <c r="K390" s="218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219</v>
      </c>
      <c r="AU390" s="228" t="s">
        <v>85</v>
      </c>
      <c r="AV390" s="12" t="s">
        <v>83</v>
      </c>
      <c r="AW390" s="12" t="s">
        <v>39</v>
      </c>
      <c r="AX390" s="12" t="s">
        <v>76</v>
      </c>
      <c r="AY390" s="228" t="s">
        <v>211</v>
      </c>
    </row>
    <row r="391" spans="2:65" s="13" customFormat="1" ht="13.5">
      <c r="B391" s="229"/>
      <c r="C391" s="230"/>
      <c r="D391" s="219" t="s">
        <v>219</v>
      </c>
      <c r="E391" s="231" t="s">
        <v>21</v>
      </c>
      <c r="F391" s="232" t="s">
        <v>529</v>
      </c>
      <c r="G391" s="230"/>
      <c r="H391" s="233">
        <v>2.88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219</v>
      </c>
      <c r="AU391" s="239" t="s">
        <v>85</v>
      </c>
      <c r="AV391" s="13" t="s">
        <v>85</v>
      </c>
      <c r="AW391" s="13" t="s">
        <v>39</v>
      </c>
      <c r="AX391" s="13" t="s">
        <v>76</v>
      </c>
      <c r="AY391" s="239" t="s">
        <v>211</v>
      </c>
    </row>
    <row r="392" spans="2:65" s="14" customFormat="1" ht="13.5">
      <c r="B392" s="240"/>
      <c r="C392" s="241"/>
      <c r="D392" s="219" t="s">
        <v>219</v>
      </c>
      <c r="E392" s="242" t="s">
        <v>21</v>
      </c>
      <c r="F392" s="243" t="s">
        <v>222</v>
      </c>
      <c r="G392" s="241"/>
      <c r="H392" s="244">
        <v>2.88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AT392" s="250" t="s">
        <v>219</v>
      </c>
      <c r="AU392" s="250" t="s">
        <v>85</v>
      </c>
      <c r="AV392" s="14" t="s">
        <v>93</v>
      </c>
      <c r="AW392" s="14" t="s">
        <v>39</v>
      </c>
      <c r="AX392" s="14" t="s">
        <v>76</v>
      </c>
      <c r="AY392" s="250" t="s">
        <v>211</v>
      </c>
    </row>
    <row r="393" spans="2:65" s="15" customFormat="1" ht="13.5">
      <c r="B393" s="251"/>
      <c r="C393" s="252"/>
      <c r="D393" s="262" t="s">
        <v>219</v>
      </c>
      <c r="E393" s="263" t="s">
        <v>21</v>
      </c>
      <c r="F393" s="264" t="s">
        <v>226</v>
      </c>
      <c r="G393" s="252"/>
      <c r="H393" s="265">
        <v>2.88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AT393" s="261" t="s">
        <v>219</v>
      </c>
      <c r="AU393" s="261" t="s">
        <v>85</v>
      </c>
      <c r="AV393" s="15" t="s">
        <v>100</v>
      </c>
      <c r="AW393" s="15" t="s">
        <v>39</v>
      </c>
      <c r="AX393" s="15" t="s">
        <v>83</v>
      </c>
      <c r="AY393" s="261" t="s">
        <v>211</v>
      </c>
    </row>
    <row r="394" spans="2:65" s="1" customFormat="1" ht="31.5" customHeight="1">
      <c r="B394" s="42"/>
      <c r="C394" s="268" t="s">
        <v>530</v>
      </c>
      <c r="D394" s="268" t="s">
        <v>429</v>
      </c>
      <c r="E394" s="269" t="s">
        <v>531</v>
      </c>
      <c r="F394" s="270" t="s">
        <v>532</v>
      </c>
      <c r="G394" s="271" t="s">
        <v>235</v>
      </c>
      <c r="H394" s="272">
        <v>2.9380000000000002</v>
      </c>
      <c r="I394" s="273"/>
      <c r="J394" s="274">
        <f>ROUND(I394*H394,2)</f>
        <v>0</v>
      </c>
      <c r="K394" s="270" t="s">
        <v>217</v>
      </c>
      <c r="L394" s="275"/>
      <c r="M394" s="276" t="s">
        <v>21</v>
      </c>
      <c r="N394" s="277" t="s">
        <v>47</v>
      </c>
      <c r="O394" s="43"/>
      <c r="P394" s="214">
        <f>O394*H394</f>
        <v>0</v>
      </c>
      <c r="Q394" s="214">
        <v>4.0000000000000001E-3</v>
      </c>
      <c r="R394" s="214">
        <f>Q394*H394</f>
        <v>1.1752E-2</v>
      </c>
      <c r="S394" s="214">
        <v>0</v>
      </c>
      <c r="T394" s="215">
        <f>S394*H394</f>
        <v>0</v>
      </c>
      <c r="AR394" s="25" t="s">
        <v>424</v>
      </c>
      <c r="AT394" s="25" t="s">
        <v>429</v>
      </c>
      <c r="AU394" s="25" t="s">
        <v>85</v>
      </c>
      <c r="AY394" s="25" t="s">
        <v>211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25" t="s">
        <v>83</v>
      </c>
      <c r="BK394" s="216">
        <f>ROUND(I394*H394,2)</f>
        <v>0</v>
      </c>
      <c r="BL394" s="25" t="s">
        <v>309</v>
      </c>
      <c r="BM394" s="25" t="s">
        <v>533</v>
      </c>
    </row>
    <row r="395" spans="2:65" s="1" customFormat="1" ht="27">
      <c r="B395" s="42"/>
      <c r="C395" s="64"/>
      <c r="D395" s="219" t="s">
        <v>433</v>
      </c>
      <c r="E395" s="64"/>
      <c r="F395" s="278" t="s">
        <v>534</v>
      </c>
      <c r="G395" s="64"/>
      <c r="H395" s="64"/>
      <c r="I395" s="173"/>
      <c r="J395" s="64"/>
      <c r="K395" s="64"/>
      <c r="L395" s="62"/>
      <c r="M395" s="279"/>
      <c r="N395" s="43"/>
      <c r="O395" s="43"/>
      <c r="P395" s="43"/>
      <c r="Q395" s="43"/>
      <c r="R395" s="43"/>
      <c r="S395" s="43"/>
      <c r="T395" s="79"/>
      <c r="AT395" s="25" t="s">
        <v>433</v>
      </c>
      <c r="AU395" s="25" t="s">
        <v>85</v>
      </c>
    </row>
    <row r="396" spans="2:65" s="13" customFormat="1" ht="13.5">
      <c r="B396" s="229"/>
      <c r="C396" s="230"/>
      <c r="D396" s="262" t="s">
        <v>219</v>
      </c>
      <c r="E396" s="230"/>
      <c r="F396" s="266" t="s">
        <v>535</v>
      </c>
      <c r="G396" s="230"/>
      <c r="H396" s="267">
        <v>2.9380000000000002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219</v>
      </c>
      <c r="AU396" s="239" t="s">
        <v>85</v>
      </c>
      <c r="AV396" s="13" t="s">
        <v>85</v>
      </c>
      <c r="AW396" s="13" t="s">
        <v>6</v>
      </c>
      <c r="AX396" s="13" t="s">
        <v>83</v>
      </c>
      <c r="AY396" s="239" t="s">
        <v>211</v>
      </c>
    </row>
    <row r="397" spans="2:65" s="1" customFormat="1" ht="44.25" customHeight="1">
      <c r="B397" s="42"/>
      <c r="C397" s="205" t="s">
        <v>536</v>
      </c>
      <c r="D397" s="205" t="s">
        <v>213</v>
      </c>
      <c r="E397" s="206" t="s">
        <v>537</v>
      </c>
      <c r="F397" s="207" t="s">
        <v>538</v>
      </c>
      <c r="G397" s="208" t="s">
        <v>235</v>
      </c>
      <c r="H397" s="209">
        <v>0.72</v>
      </c>
      <c r="I397" s="210"/>
      <c r="J397" s="211">
        <f>ROUND(I397*H397,2)</f>
        <v>0</v>
      </c>
      <c r="K397" s="207" t="s">
        <v>217</v>
      </c>
      <c r="L397" s="62"/>
      <c r="M397" s="212" t="s">
        <v>21</v>
      </c>
      <c r="N397" s="213" t="s">
        <v>47</v>
      </c>
      <c r="O397" s="43"/>
      <c r="P397" s="214">
        <f>O397*H397</f>
        <v>0</v>
      </c>
      <c r="Q397" s="214">
        <v>0</v>
      </c>
      <c r="R397" s="214">
        <f>Q397*H397</f>
        <v>0</v>
      </c>
      <c r="S397" s="214">
        <v>0.13500000000000001</v>
      </c>
      <c r="T397" s="215">
        <f>S397*H397</f>
        <v>9.7200000000000009E-2</v>
      </c>
      <c r="AR397" s="25" t="s">
        <v>309</v>
      </c>
      <c r="AT397" s="25" t="s">
        <v>213</v>
      </c>
      <c r="AU397" s="25" t="s">
        <v>85</v>
      </c>
      <c r="AY397" s="25" t="s">
        <v>211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25" t="s">
        <v>83</v>
      </c>
      <c r="BK397" s="216">
        <f>ROUND(I397*H397,2)</f>
        <v>0</v>
      </c>
      <c r="BL397" s="25" t="s">
        <v>309</v>
      </c>
      <c r="BM397" s="25" t="s">
        <v>539</v>
      </c>
    </row>
    <row r="398" spans="2:65" s="12" customFormat="1" ht="13.5">
      <c r="B398" s="217"/>
      <c r="C398" s="218"/>
      <c r="D398" s="219" t="s">
        <v>219</v>
      </c>
      <c r="E398" s="220" t="s">
        <v>21</v>
      </c>
      <c r="F398" s="221" t="s">
        <v>391</v>
      </c>
      <c r="G398" s="218"/>
      <c r="H398" s="222" t="s">
        <v>21</v>
      </c>
      <c r="I398" s="223"/>
      <c r="J398" s="218"/>
      <c r="K398" s="218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219</v>
      </c>
      <c r="AU398" s="228" t="s">
        <v>85</v>
      </c>
      <c r="AV398" s="12" t="s">
        <v>83</v>
      </c>
      <c r="AW398" s="12" t="s">
        <v>39</v>
      </c>
      <c r="AX398" s="12" t="s">
        <v>76</v>
      </c>
      <c r="AY398" s="228" t="s">
        <v>211</v>
      </c>
    </row>
    <row r="399" spans="2:65" s="13" customFormat="1" ht="13.5">
      <c r="B399" s="229"/>
      <c r="C399" s="230"/>
      <c r="D399" s="219" t="s">
        <v>219</v>
      </c>
      <c r="E399" s="231" t="s">
        <v>21</v>
      </c>
      <c r="F399" s="232" t="s">
        <v>465</v>
      </c>
      <c r="G399" s="230"/>
      <c r="H399" s="233">
        <v>0.72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219</v>
      </c>
      <c r="AU399" s="239" t="s">
        <v>85</v>
      </c>
      <c r="AV399" s="13" t="s">
        <v>85</v>
      </c>
      <c r="AW399" s="13" t="s">
        <v>39</v>
      </c>
      <c r="AX399" s="13" t="s">
        <v>76</v>
      </c>
      <c r="AY399" s="239" t="s">
        <v>211</v>
      </c>
    </row>
    <row r="400" spans="2:65" s="14" customFormat="1" ht="13.5">
      <c r="B400" s="240"/>
      <c r="C400" s="241"/>
      <c r="D400" s="219" t="s">
        <v>219</v>
      </c>
      <c r="E400" s="242" t="s">
        <v>21</v>
      </c>
      <c r="F400" s="243" t="s">
        <v>222</v>
      </c>
      <c r="G400" s="241"/>
      <c r="H400" s="244">
        <v>0.72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AT400" s="250" t="s">
        <v>219</v>
      </c>
      <c r="AU400" s="250" t="s">
        <v>85</v>
      </c>
      <c r="AV400" s="14" t="s">
        <v>93</v>
      </c>
      <c r="AW400" s="14" t="s">
        <v>39</v>
      </c>
      <c r="AX400" s="14" t="s">
        <v>76</v>
      </c>
      <c r="AY400" s="250" t="s">
        <v>211</v>
      </c>
    </row>
    <row r="401" spans="2:65" s="15" customFormat="1" ht="13.5">
      <c r="B401" s="251"/>
      <c r="C401" s="252"/>
      <c r="D401" s="262" t="s">
        <v>219</v>
      </c>
      <c r="E401" s="263" t="s">
        <v>21</v>
      </c>
      <c r="F401" s="264" t="s">
        <v>226</v>
      </c>
      <c r="G401" s="252"/>
      <c r="H401" s="265">
        <v>0.72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AT401" s="261" t="s">
        <v>219</v>
      </c>
      <c r="AU401" s="261" t="s">
        <v>85</v>
      </c>
      <c r="AV401" s="15" t="s">
        <v>100</v>
      </c>
      <c r="AW401" s="15" t="s">
        <v>39</v>
      </c>
      <c r="AX401" s="15" t="s">
        <v>83</v>
      </c>
      <c r="AY401" s="261" t="s">
        <v>211</v>
      </c>
    </row>
    <row r="402" spans="2:65" s="1" customFormat="1" ht="31.5" customHeight="1">
      <c r="B402" s="42"/>
      <c r="C402" s="205" t="s">
        <v>540</v>
      </c>
      <c r="D402" s="205" t="s">
        <v>213</v>
      </c>
      <c r="E402" s="206" t="s">
        <v>541</v>
      </c>
      <c r="F402" s="207" t="s">
        <v>542</v>
      </c>
      <c r="G402" s="208" t="s">
        <v>275</v>
      </c>
      <c r="H402" s="209">
        <v>2</v>
      </c>
      <c r="I402" s="210"/>
      <c r="J402" s="211">
        <f>ROUND(I402*H402,2)</f>
        <v>0</v>
      </c>
      <c r="K402" s="207" t="s">
        <v>217</v>
      </c>
      <c r="L402" s="62"/>
      <c r="M402" s="212" t="s">
        <v>21</v>
      </c>
      <c r="N402" s="213" t="s">
        <v>47</v>
      </c>
      <c r="O402" s="43"/>
      <c r="P402" s="214">
        <f>O402*H402</f>
        <v>0</v>
      </c>
      <c r="Q402" s="214">
        <v>0</v>
      </c>
      <c r="R402" s="214">
        <f>Q402*H402</f>
        <v>0</v>
      </c>
      <c r="S402" s="214">
        <v>3.0000000000000001E-3</v>
      </c>
      <c r="T402" s="215">
        <f>S402*H402</f>
        <v>6.0000000000000001E-3</v>
      </c>
      <c r="AR402" s="25" t="s">
        <v>309</v>
      </c>
      <c r="AT402" s="25" t="s">
        <v>213</v>
      </c>
      <c r="AU402" s="25" t="s">
        <v>85</v>
      </c>
      <c r="AY402" s="25" t="s">
        <v>211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25" t="s">
        <v>83</v>
      </c>
      <c r="BK402" s="216">
        <f>ROUND(I402*H402,2)</f>
        <v>0</v>
      </c>
      <c r="BL402" s="25" t="s">
        <v>309</v>
      </c>
      <c r="BM402" s="25" t="s">
        <v>543</v>
      </c>
    </row>
    <row r="403" spans="2:65" s="12" customFormat="1" ht="13.5">
      <c r="B403" s="217"/>
      <c r="C403" s="218"/>
      <c r="D403" s="219" t="s">
        <v>219</v>
      </c>
      <c r="E403" s="220" t="s">
        <v>21</v>
      </c>
      <c r="F403" s="221" t="s">
        <v>391</v>
      </c>
      <c r="G403" s="218"/>
      <c r="H403" s="222" t="s">
        <v>21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219</v>
      </c>
      <c r="AU403" s="228" t="s">
        <v>85</v>
      </c>
      <c r="AV403" s="12" t="s">
        <v>83</v>
      </c>
      <c r="AW403" s="12" t="s">
        <v>39</v>
      </c>
      <c r="AX403" s="12" t="s">
        <v>76</v>
      </c>
      <c r="AY403" s="228" t="s">
        <v>211</v>
      </c>
    </row>
    <row r="404" spans="2:65" s="13" customFormat="1" ht="13.5">
      <c r="B404" s="229"/>
      <c r="C404" s="230"/>
      <c r="D404" s="219" t="s">
        <v>219</v>
      </c>
      <c r="E404" s="231" t="s">
        <v>21</v>
      </c>
      <c r="F404" s="232" t="s">
        <v>85</v>
      </c>
      <c r="G404" s="230"/>
      <c r="H404" s="233">
        <v>2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219</v>
      </c>
      <c r="AU404" s="239" t="s">
        <v>85</v>
      </c>
      <c r="AV404" s="13" t="s">
        <v>85</v>
      </c>
      <c r="AW404" s="13" t="s">
        <v>39</v>
      </c>
      <c r="AX404" s="13" t="s">
        <v>76</v>
      </c>
      <c r="AY404" s="239" t="s">
        <v>211</v>
      </c>
    </row>
    <row r="405" spans="2:65" s="14" customFormat="1" ht="13.5">
      <c r="B405" s="240"/>
      <c r="C405" s="241"/>
      <c r="D405" s="219" t="s">
        <v>219</v>
      </c>
      <c r="E405" s="242" t="s">
        <v>21</v>
      </c>
      <c r="F405" s="243" t="s">
        <v>222</v>
      </c>
      <c r="G405" s="241"/>
      <c r="H405" s="244">
        <v>2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AT405" s="250" t="s">
        <v>219</v>
      </c>
      <c r="AU405" s="250" t="s">
        <v>85</v>
      </c>
      <c r="AV405" s="14" t="s">
        <v>93</v>
      </c>
      <c r="AW405" s="14" t="s">
        <v>39</v>
      </c>
      <c r="AX405" s="14" t="s">
        <v>76</v>
      </c>
      <c r="AY405" s="250" t="s">
        <v>211</v>
      </c>
    </row>
    <row r="406" spans="2:65" s="15" customFormat="1" ht="13.5">
      <c r="B406" s="251"/>
      <c r="C406" s="252"/>
      <c r="D406" s="262" t="s">
        <v>219</v>
      </c>
      <c r="E406" s="263" t="s">
        <v>21</v>
      </c>
      <c r="F406" s="264" t="s">
        <v>226</v>
      </c>
      <c r="G406" s="252"/>
      <c r="H406" s="265">
        <v>2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AT406" s="261" t="s">
        <v>219</v>
      </c>
      <c r="AU406" s="261" t="s">
        <v>85</v>
      </c>
      <c r="AV406" s="15" t="s">
        <v>100</v>
      </c>
      <c r="AW406" s="15" t="s">
        <v>39</v>
      </c>
      <c r="AX406" s="15" t="s">
        <v>83</v>
      </c>
      <c r="AY406" s="261" t="s">
        <v>211</v>
      </c>
    </row>
    <row r="407" spans="2:65" s="1" customFormat="1" ht="31.5" customHeight="1">
      <c r="B407" s="42"/>
      <c r="C407" s="205" t="s">
        <v>544</v>
      </c>
      <c r="D407" s="205" t="s">
        <v>213</v>
      </c>
      <c r="E407" s="206" t="s">
        <v>545</v>
      </c>
      <c r="F407" s="207" t="s">
        <v>546</v>
      </c>
      <c r="G407" s="208" t="s">
        <v>245</v>
      </c>
      <c r="H407" s="209">
        <v>1.2E-2</v>
      </c>
      <c r="I407" s="210"/>
      <c r="J407" s="211">
        <f>ROUND(I407*H407,2)</f>
        <v>0</v>
      </c>
      <c r="K407" s="207" t="s">
        <v>217</v>
      </c>
      <c r="L407" s="62"/>
      <c r="M407" s="212" t="s">
        <v>21</v>
      </c>
      <c r="N407" s="213" t="s">
        <v>47</v>
      </c>
      <c r="O407" s="43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AR407" s="25" t="s">
        <v>309</v>
      </c>
      <c r="AT407" s="25" t="s">
        <v>213</v>
      </c>
      <c r="AU407" s="25" t="s">
        <v>85</v>
      </c>
      <c r="AY407" s="25" t="s">
        <v>211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25" t="s">
        <v>83</v>
      </c>
      <c r="BK407" s="216">
        <f>ROUND(I407*H407,2)</f>
        <v>0</v>
      </c>
      <c r="BL407" s="25" t="s">
        <v>309</v>
      </c>
      <c r="BM407" s="25" t="s">
        <v>547</v>
      </c>
    </row>
    <row r="408" spans="2:65" s="11" customFormat="1" ht="29.85" customHeight="1">
      <c r="B408" s="188"/>
      <c r="C408" s="189"/>
      <c r="D408" s="202" t="s">
        <v>75</v>
      </c>
      <c r="E408" s="203" t="s">
        <v>548</v>
      </c>
      <c r="F408" s="203" t="s">
        <v>549</v>
      </c>
      <c r="G408" s="189"/>
      <c r="H408" s="189"/>
      <c r="I408" s="192"/>
      <c r="J408" s="204">
        <f>BK408</f>
        <v>0</v>
      </c>
      <c r="K408" s="189"/>
      <c r="L408" s="194"/>
      <c r="M408" s="195"/>
      <c r="N408" s="196"/>
      <c r="O408" s="196"/>
      <c r="P408" s="197">
        <f>SUM(P409:P411)</f>
        <v>0</v>
      </c>
      <c r="Q408" s="196"/>
      <c r="R408" s="197">
        <f>SUM(R409:R411)</f>
        <v>0</v>
      </c>
      <c r="S408" s="196"/>
      <c r="T408" s="198">
        <f>SUM(T409:T411)</f>
        <v>0.25</v>
      </c>
      <c r="AR408" s="199" t="s">
        <v>85</v>
      </c>
      <c r="AT408" s="200" t="s">
        <v>75</v>
      </c>
      <c r="AU408" s="200" t="s">
        <v>83</v>
      </c>
      <c r="AY408" s="199" t="s">
        <v>211</v>
      </c>
      <c r="BK408" s="201">
        <f>SUM(BK409:BK411)</f>
        <v>0</v>
      </c>
    </row>
    <row r="409" spans="2:65" s="1" customFormat="1" ht="22.5" customHeight="1">
      <c r="B409" s="42"/>
      <c r="C409" s="205" t="s">
        <v>550</v>
      </c>
      <c r="D409" s="205" t="s">
        <v>213</v>
      </c>
      <c r="E409" s="206" t="s">
        <v>551</v>
      </c>
      <c r="F409" s="207" t="s">
        <v>552</v>
      </c>
      <c r="G409" s="208" t="s">
        <v>553</v>
      </c>
      <c r="H409" s="209">
        <v>1</v>
      </c>
      <c r="I409" s="210"/>
      <c r="J409" s="211">
        <f>ROUND(I409*H409,2)</f>
        <v>0</v>
      </c>
      <c r="K409" s="207" t="s">
        <v>21</v>
      </c>
      <c r="L409" s="62"/>
      <c r="M409" s="212" t="s">
        <v>21</v>
      </c>
      <c r="N409" s="213" t="s">
        <v>47</v>
      </c>
      <c r="O409" s="43"/>
      <c r="P409" s="214">
        <f>O409*H409</f>
        <v>0</v>
      </c>
      <c r="Q409" s="214">
        <v>0</v>
      </c>
      <c r="R409" s="214">
        <f>Q409*H409</f>
        <v>0</v>
      </c>
      <c r="S409" s="214">
        <v>0.25</v>
      </c>
      <c r="T409" s="215">
        <f>S409*H409</f>
        <v>0.25</v>
      </c>
      <c r="AR409" s="25" t="s">
        <v>309</v>
      </c>
      <c r="AT409" s="25" t="s">
        <v>213</v>
      </c>
      <c r="AU409" s="25" t="s">
        <v>85</v>
      </c>
      <c r="AY409" s="25" t="s">
        <v>211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25" t="s">
        <v>83</v>
      </c>
      <c r="BK409" s="216">
        <f>ROUND(I409*H409,2)</f>
        <v>0</v>
      </c>
      <c r="BL409" s="25" t="s">
        <v>309</v>
      </c>
      <c r="BM409" s="25" t="s">
        <v>554</v>
      </c>
    </row>
    <row r="410" spans="2:65" s="13" customFormat="1" ht="13.5">
      <c r="B410" s="229"/>
      <c r="C410" s="230"/>
      <c r="D410" s="219" t="s">
        <v>219</v>
      </c>
      <c r="E410" s="231" t="s">
        <v>21</v>
      </c>
      <c r="F410" s="232" t="s">
        <v>555</v>
      </c>
      <c r="G410" s="230"/>
      <c r="H410" s="233">
        <v>1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219</v>
      </c>
      <c r="AU410" s="239" t="s">
        <v>85</v>
      </c>
      <c r="AV410" s="13" t="s">
        <v>85</v>
      </c>
      <c r="AW410" s="13" t="s">
        <v>39</v>
      </c>
      <c r="AX410" s="13" t="s">
        <v>76</v>
      </c>
      <c r="AY410" s="239" t="s">
        <v>211</v>
      </c>
    </row>
    <row r="411" spans="2:65" s="15" customFormat="1" ht="13.5">
      <c r="B411" s="251"/>
      <c r="C411" s="252"/>
      <c r="D411" s="219" t="s">
        <v>219</v>
      </c>
      <c r="E411" s="253" t="s">
        <v>21</v>
      </c>
      <c r="F411" s="254" t="s">
        <v>226</v>
      </c>
      <c r="G411" s="252"/>
      <c r="H411" s="255">
        <v>1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AT411" s="261" t="s">
        <v>219</v>
      </c>
      <c r="AU411" s="261" t="s">
        <v>85</v>
      </c>
      <c r="AV411" s="15" t="s">
        <v>100</v>
      </c>
      <c r="AW411" s="15" t="s">
        <v>39</v>
      </c>
      <c r="AX411" s="15" t="s">
        <v>83</v>
      </c>
      <c r="AY411" s="261" t="s">
        <v>211</v>
      </c>
    </row>
    <row r="412" spans="2:65" s="11" customFormat="1" ht="29.85" customHeight="1">
      <c r="B412" s="188"/>
      <c r="C412" s="189"/>
      <c r="D412" s="202" t="s">
        <v>75</v>
      </c>
      <c r="E412" s="203" t="s">
        <v>556</v>
      </c>
      <c r="F412" s="203" t="s">
        <v>557</v>
      </c>
      <c r="G412" s="189"/>
      <c r="H412" s="189"/>
      <c r="I412" s="192"/>
      <c r="J412" s="204">
        <f>BK412</f>
        <v>0</v>
      </c>
      <c r="K412" s="189"/>
      <c r="L412" s="194"/>
      <c r="M412" s="195"/>
      <c r="N412" s="196"/>
      <c r="O412" s="196"/>
      <c r="P412" s="197">
        <f>SUM(P413:P421)</f>
        <v>0</v>
      </c>
      <c r="Q412" s="196"/>
      <c r="R412" s="197">
        <f>SUM(R413:R421)</f>
        <v>0.24757379999999998</v>
      </c>
      <c r="S412" s="196"/>
      <c r="T412" s="198">
        <f>SUM(T413:T421)</f>
        <v>0</v>
      </c>
      <c r="AR412" s="199" t="s">
        <v>85</v>
      </c>
      <c r="AT412" s="200" t="s">
        <v>75</v>
      </c>
      <c r="AU412" s="200" t="s">
        <v>83</v>
      </c>
      <c r="AY412" s="199" t="s">
        <v>211</v>
      </c>
      <c r="BK412" s="201">
        <f>SUM(BK413:BK421)</f>
        <v>0</v>
      </c>
    </row>
    <row r="413" spans="2:65" s="1" customFormat="1" ht="31.5" customHeight="1">
      <c r="B413" s="42"/>
      <c r="C413" s="205" t="s">
        <v>558</v>
      </c>
      <c r="D413" s="205" t="s">
        <v>213</v>
      </c>
      <c r="E413" s="206" t="s">
        <v>559</v>
      </c>
      <c r="F413" s="207" t="s">
        <v>560</v>
      </c>
      <c r="G413" s="208" t="s">
        <v>235</v>
      </c>
      <c r="H413" s="209">
        <v>7.62</v>
      </c>
      <c r="I413" s="210"/>
      <c r="J413" s="211">
        <f>ROUND(I413*H413,2)</f>
        <v>0</v>
      </c>
      <c r="K413" s="207" t="s">
        <v>217</v>
      </c>
      <c r="L413" s="62"/>
      <c r="M413" s="212" t="s">
        <v>21</v>
      </c>
      <c r="N413" s="213" t="s">
        <v>47</v>
      </c>
      <c r="O413" s="43"/>
      <c r="P413" s="214">
        <f>O413*H413</f>
        <v>0</v>
      </c>
      <c r="Q413" s="214">
        <v>3.9199999999999999E-3</v>
      </c>
      <c r="R413" s="214">
        <f>Q413*H413</f>
        <v>2.9870399999999998E-2</v>
      </c>
      <c r="S413" s="214">
        <v>0</v>
      </c>
      <c r="T413" s="215">
        <f>S413*H413</f>
        <v>0</v>
      </c>
      <c r="AR413" s="25" t="s">
        <v>309</v>
      </c>
      <c r="AT413" s="25" t="s">
        <v>213</v>
      </c>
      <c r="AU413" s="25" t="s">
        <v>85</v>
      </c>
      <c r="AY413" s="25" t="s">
        <v>211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25" t="s">
        <v>83</v>
      </c>
      <c r="BK413" s="216">
        <f>ROUND(I413*H413,2)</f>
        <v>0</v>
      </c>
      <c r="BL413" s="25" t="s">
        <v>309</v>
      </c>
      <c r="BM413" s="25" t="s">
        <v>561</v>
      </c>
    </row>
    <row r="414" spans="2:65" s="13" customFormat="1" ht="13.5">
      <c r="B414" s="229"/>
      <c r="C414" s="230"/>
      <c r="D414" s="219" t="s">
        <v>219</v>
      </c>
      <c r="E414" s="231" t="s">
        <v>21</v>
      </c>
      <c r="F414" s="232" t="s">
        <v>314</v>
      </c>
      <c r="G414" s="230"/>
      <c r="H414" s="233">
        <v>3.2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219</v>
      </c>
      <c r="AU414" s="239" t="s">
        <v>85</v>
      </c>
      <c r="AV414" s="13" t="s">
        <v>85</v>
      </c>
      <c r="AW414" s="13" t="s">
        <v>39</v>
      </c>
      <c r="AX414" s="13" t="s">
        <v>76</v>
      </c>
      <c r="AY414" s="239" t="s">
        <v>211</v>
      </c>
    </row>
    <row r="415" spans="2:65" s="13" customFormat="1" ht="13.5">
      <c r="B415" s="229"/>
      <c r="C415" s="230"/>
      <c r="D415" s="219" t="s">
        <v>219</v>
      </c>
      <c r="E415" s="231" t="s">
        <v>21</v>
      </c>
      <c r="F415" s="232" t="s">
        <v>562</v>
      </c>
      <c r="G415" s="230"/>
      <c r="H415" s="233">
        <v>4.42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219</v>
      </c>
      <c r="AU415" s="239" t="s">
        <v>85</v>
      </c>
      <c r="AV415" s="13" t="s">
        <v>85</v>
      </c>
      <c r="AW415" s="13" t="s">
        <v>39</v>
      </c>
      <c r="AX415" s="13" t="s">
        <v>76</v>
      </c>
      <c r="AY415" s="239" t="s">
        <v>211</v>
      </c>
    </row>
    <row r="416" spans="2:65" s="15" customFormat="1" ht="13.5">
      <c r="B416" s="251"/>
      <c r="C416" s="252"/>
      <c r="D416" s="262" t="s">
        <v>219</v>
      </c>
      <c r="E416" s="263" t="s">
        <v>21</v>
      </c>
      <c r="F416" s="264" t="s">
        <v>226</v>
      </c>
      <c r="G416" s="252"/>
      <c r="H416" s="265">
        <v>7.62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AT416" s="261" t="s">
        <v>219</v>
      </c>
      <c r="AU416" s="261" t="s">
        <v>85</v>
      </c>
      <c r="AV416" s="15" t="s">
        <v>100</v>
      </c>
      <c r="AW416" s="15" t="s">
        <v>39</v>
      </c>
      <c r="AX416" s="15" t="s">
        <v>83</v>
      </c>
      <c r="AY416" s="261" t="s">
        <v>211</v>
      </c>
    </row>
    <row r="417" spans="2:65" s="1" customFormat="1" ht="22.5" customHeight="1">
      <c r="B417" s="42"/>
      <c r="C417" s="268" t="s">
        <v>563</v>
      </c>
      <c r="D417" s="268" t="s">
        <v>429</v>
      </c>
      <c r="E417" s="269" t="s">
        <v>564</v>
      </c>
      <c r="F417" s="270" t="s">
        <v>565</v>
      </c>
      <c r="G417" s="271" t="s">
        <v>235</v>
      </c>
      <c r="H417" s="272">
        <v>8.3819999999999997</v>
      </c>
      <c r="I417" s="273"/>
      <c r="J417" s="274">
        <f>ROUND(I417*H417,2)</f>
        <v>0</v>
      </c>
      <c r="K417" s="270" t="s">
        <v>217</v>
      </c>
      <c r="L417" s="275"/>
      <c r="M417" s="276" t="s">
        <v>21</v>
      </c>
      <c r="N417" s="277" t="s">
        <v>47</v>
      </c>
      <c r="O417" s="43"/>
      <c r="P417" s="214">
        <f>O417*H417</f>
        <v>0</v>
      </c>
      <c r="Q417" s="214">
        <v>1.9199999999999998E-2</v>
      </c>
      <c r="R417" s="214">
        <f>Q417*H417</f>
        <v>0.16093439999999998</v>
      </c>
      <c r="S417" s="214">
        <v>0</v>
      </c>
      <c r="T417" s="215">
        <f>S417*H417</f>
        <v>0</v>
      </c>
      <c r="AR417" s="25" t="s">
        <v>424</v>
      </c>
      <c r="AT417" s="25" t="s">
        <v>429</v>
      </c>
      <c r="AU417" s="25" t="s">
        <v>85</v>
      </c>
      <c r="AY417" s="25" t="s">
        <v>211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25" t="s">
        <v>83</v>
      </c>
      <c r="BK417" s="216">
        <f>ROUND(I417*H417,2)</f>
        <v>0</v>
      </c>
      <c r="BL417" s="25" t="s">
        <v>309</v>
      </c>
      <c r="BM417" s="25" t="s">
        <v>566</v>
      </c>
    </row>
    <row r="418" spans="2:65" s="13" customFormat="1" ht="13.5">
      <c r="B418" s="229"/>
      <c r="C418" s="230"/>
      <c r="D418" s="262" t="s">
        <v>219</v>
      </c>
      <c r="E418" s="230"/>
      <c r="F418" s="266" t="s">
        <v>567</v>
      </c>
      <c r="G418" s="230"/>
      <c r="H418" s="267">
        <v>8.3819999999999997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219</v>
      </c>
      <c r="AU418" s="239" t="s">
        <v>85</v>
      </c>
      <c r="AV418" s="13" t="s">
        <v>85</v>
      </c>
      <c r="AW418" s="13" t="s">
        <v>6</v>
      </c>
      <c r="AX418" s="13" t="s">
        <v>83</v>
      </c>
      <c r="AY418" s="239" t="s">
        <v>211</v>
      </c>
    </row>
    <row r="419" spans="2:65" s="1" customFormat="1" ht="22.5" customHeight="1">
      <c r="B419" s="42"/>
      <c r="C419" s="205" t="s">
        <v>568</v>
      </c>
      <c r="D419" s="205" t="s">
        <v>213</v>
      </c>
      <c r="E419" s="206" t="s">
        <v>569</v>
      </c>
      <c r="F419" s="207" t="s">
        <v>570</v>
      </c>
      <c r="G419" s="208" t="s">
        <v>235</v>
      </c>
      <c r="H419" s="209">
        <v>7.62</v>
      </c>
      <c r="I419" s="210"/>
      <c r="J419" s="211">
        <f>ROUND(I419*H419,2)</f>
        <v>0</v>
      </c>
      <c r="K419" s="207" t="s">
        <v>217</v>
      </c>
      <c r="L419" s="62"/>
      <c r="M419" s="212" t="s">
        <v>21</v>
      </c>
      <c r="N419" s="213" t="s">
        <v>47</v>
      </c>
      <c r="O419" s="43"/>
      <c r="P419" s="214">
        <f>O419*H419</f>
        <v>0</v>
      </c>
      <c r="Q419" s="214">
        <v>2.9999999999999997E-4</v>
      </c>
      <c r="R419" s="214">
        <f>Q419*H419</f>
        <v>2.2859999999999998E-3</v>
      </c>
      <c r="S419" s="214">
        <v>0</v>
      </c>
      <c r="T419" s="215">
        <f>S419*H419</f>
        <v>0</v>
      </c>
      <c r="AR419" s="25" t="s">
        <v>309</v>
      </c>
      <c r="AT419" s="25" t="s">
        <v>213</v>
      </c>
      <c r="AU419" s="25" t="s">
        <v>85</v>
      </c>
      <c r="AY419" s="25" t="s">
        <v>211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25" t="s">
        <v>83</v>
      </c>
      <c r="BK419" s="216">
        <f>ROUND(I419*H419,2)</f>
        <v>0</v>
      </c>
      <c r="BL419" s="25" t="s">
        <v>309</v>
      </c>
      <c r="BM419" s="25" t="s">
        <v>571</v>
      </c>
    </row>
    <row r="420" spans="2:65" s="1" customFormat="1" ht="22.5" customHeight="1">
      <c r="B420" s="42"/>
      <c r="C420" s="205" t="s">
        <v>572</v>
      </c>
      <c r="D420" s="205" t="s">
        <v>213</v>
      </c>
      <c r="E420" s="206" t="s">
        <v>573</v>
      </c>
      <c r="F420" s="207" t="s">
        <v>574</v>
      </c>
      <c r="G420" s="208" t="s">
        <v>235</v>
      </c>
      <c r="H420" s="209">
        <v>7.62</v>
      </c>
      <c r="I420" s="210"/>
      <c r="J420" s="211">
        <f>ROUND(I420*H420,2)</f>
        <v>0</v>
      </c>
      <c r="K420" s="207" t="s">
        <v>217</v>
      </c>
      <c r="L420" s="62"/>
      <c r="M420" s="212" t="s">
        <v>21</v>
      </c>
      <c r="N420" s="213" t="s">
        <v>47</v>
      </c>
      <c r="O420" s="43"/>
      <c r="P420" s="214">
        <f>O420*H420</f>
        <v>0</v>
      </c>
      <c r="Q420" s="214">
        <v>7.1500000000000001E-3</v>
      </c>
      <c r="R420" s="214">
        <f>Q420*H420</f>
        <v>5.4483000000000004E-2</v>
      </c>
      <c r="S420" s="214">
        <v>0</v>
      </c>
      <c r="T420" s="215">
        <f>S420*H420</f>
        <v>0</v>
      </c>
      <c r="AR420" s="25" t="s">
        <v>309</v>
      </c>
      <c r="AT420" s="25" t="s">
        <v>213</v>
      </c>
      <c r="AU420" s="25" t="s">
        <v>85</v>
      </c>
      <c r="AY420" s="25" t="s">
        <v>211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25" t="s">
        <v>83</v>
      </c>
      <c r="BK420" s="216">
        <f>ROUND(I420*H420,2)</f>
        <v>0</v>
      </c>
      <c r="BL420" s="25" t="s">
        <v>309</v>
      </c>
      <c r="BM420" s="25" t="s">
        <v>575</v>
      </c>
    </row>
    <row r="421" spans="2:65" s="1" customFormat="1" ht="31.5" customHeight="1">
      <c r="B421" s="42"/>
      <c r="C421" s="205" t="s">
        <v>576</v>
      </c>
      <c r="D421" s="205" t="s">
        <v>213</v>
      </c>
      <c r="E421" s="206" t="s">
        <v>577</v>
      </c>
      <c r="F421" s="207" t="s">
        <v>578</v>
      </c>
      <c r="G421" s="208" t="s">
        <v>245</v>
      </c>
      <c r="H421" s="209">
        <v>0.248</v>
      </c>
      <c r="I421" s="210"/>
      <c r="J421" s="211">
        <f>ROUND(I421*H421,2)</f>
        <v>0</v>
      </c>
      <c r="K421" s="207" t="s">
        <v>217</v>
      </c>
      <c r="L421" s="62"/>
      <c r="M421" s="212" t="s">
        <v>21</v>
      </c>
      <c r="N421" s="213" t="s">
        <v>47</v>
      </c>
      <c r="O421" s="43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AR421" s="25" t="s">
        <v>309</v>
      </c>
      <c r="AT421" s="25" t="s">
        <v>213</v>
      </c>
      <c r="AU421" s="25" t="s">
        <v>85</v>
      </c>
      <c r="AY421" s="25" t="s">
        <v>211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25" t="s">
        <v>83</v>
      </c>
      <c r="BK421" s="216">
        <f>ROUND(I421*H421,2)</f>
        <v>0</v>
      </c>
      <c r="BL421" s="25" t="s">
        <v>309</v>
      </c>
      <c r="BM421" s="25" t="s">
        <v>579</v>
      </c>
    </row>
    <row r="422" spans="2:65" s="11" customFormat="1" ht="29.85" customHeight="1">
      <c r="B422" s="188"/>
      <c r="C422" s="189"/>
      <c r="D422" s="202" t="s">
        <v>75</v>
      </c>
      <c r="E422" s="203" t="s">
        <v>580</v>
      </c>
      <c r="F422" s="203" t="s">
        <v>581</v>
      </c>
      <c r="G422" s="189"/>
      <c r="H422" s="189"/>
      <c r="I422" s="192"/>
      <c r="J422" s="204">
        <f>BK422</f>
        <v>0</v>
      </c>
      <c r="K422" s="189"/>
      <c r="L422" s="194"/>
      <c r="M422" s="195"/>
      <c r="N422" s="196"/>
      <c r="O422" s="196"/>
      <c r="P422" s="197">
        <f>SUM(P423:P438)</f>
        <v>0</v>
      </c>
      <c r="Q422" s="196"/>
      <c r="R422" s="197">
        <f>SUM(R423:R438)</f>
        <v>0.12246096000000001</v>
      </c>
      <c r="S422" s="196"/>
      <c r="T422" s="198">
        <f>SUM(T423:T438)</f>
        <v>3.7499999999999999E-2</v>
      </c>
      <c r="AR422" s="199" t="s">
        <v>85</v>
      </c>
      <c r="AT422" s="200" t="s">
        <v>75</v>
      </c>
      <c r="AU422" s="200" t="s">
        <v>83</v>
      </c>
      <c r="AY422" s="199" t="s">
        <v>211</v>
      </c>
      <c r="BK422" s="201">
        <f>SUM(BK423:BK438)</f>
        <v>0</v>
      </c>
    </row>
    <row r="423" spans="2:65" s="1" customFormat="1" ht="22.5" customHeight="1">
      <c r="B423" s="42"/>
      <c r="C423" s="205" t="s">
        <v>582</v>
      </c>
      <c r="D423" s="205" t="s">
        <v>213</v>
      </c>
      <c r="E423" s="206" t="s">
        <v>583</v>
      </c>
      <c r="F423" s="207" t="s">
        <v>584</v>
      </c>
      <c r="G423" s="208" t="s">
        <v>235</v>
      </c>
      <c r="H423" s="209">
        <v>15</v>
      </c>
      <c r="I423" s="210"/>
      <c r="J423" s="211">
        <f>ROUND(I423*H423,2)</f>
        <v>0</v>
      </c>
      <c r="K423" s="207" t="s">
        <v>217</v>
      </c>
      <c r="L423" s="62"/>
      <c r="M423" s="212" t="s">
        <v>21</v>
      </c>
      <c r="N423" s="213" t="s">
        <v>47</v>
      </c>
      <c r="O423" s="43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AR423" s="25" t="s">
        <v>309</v>
      </c>
      <c r="AT423" s="25" t="s">
        <v>213</v>
      </c>
      <c r="AU423" s="25" t="s">
        <v>85</v>
      </c>
      <c r="AY423" s="25" t="s">
        <v>211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25" t="s">
        <v>83</v>
      </c>
      <c r="BK423" s="216">
        <f>ROUND(I423*H423,2)</f>
        <v>0</v>
      </c>
      <c r="BL423" s="25" t="s">
        <v>309</v>
      </c>
      <c r="BM423" s="25" t="s">
        <v>585</v>
      </c>
    </row>
    <row r="424" spans="2:65" s="13" customFormat="1" ht="13.5">
      <c r="B424" s="229"/>
      <c r="C424" s="230"/>
      <c r="D424" s="219" t="s">
        <v>219</v>
      </c>
      <c r="E424" s="231" t="s">
        <v>21</v>
      </c>
      <c r="F424" s="232" t="s">
        <v>355</v>
      </c>
      <c r="G424" s="230"/>
      <c r="H424" s="233">
        <v>15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219</v>
      </c>
      <c r="AU424" s="239" t="s">
        <v>85</v>
      </c>
      <c r="AV424" s="13" t="s">
        <v>85</v>
      </c>
      <c r="AW424" s="13" t="s">
        <v>39</v>
      </c>
      <c r="AX424" s="13" t="s">
        <v>76</v>
      </c>
      <c r="AY424" s="239" t="s">
        <v>211</v>
      </c>
    </row>
    <row r="425" spans="2:65" s="15" customFormat="1" ht="13.5">
      <c r="B425" s="251"/>
      <c r="C425" s="252"/>
      <c r="D425" s="262" t="s">
        <v>219</v>
      </c>
      <c r="E425" s="263" t="s">
        <v>21</v>
      </c>
      <c r="F425" s="264" t="s">
        <v>226</v>
      </c>
      <c r="G425" s="252"/>
      <c r="H425" s="265">
        <v>15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AT425" s="261" t="s">
        <v>219</v>
      </c>
      <c r="AU425" s="261" t="s">
        <v>85</v>
      </c>
      <c r="AV425" s="15" t="s">
        <v>100</v>
      </c>
      <c r="AW425" s="15" t="s">
        <v>39</v>
      </c>
      <c r="AX425" s="15" t="s">
        <v>83</v>
      </c>
      <c r="AY425" s="261" t="s">
        <v>211</v>
      </c>
    </row>
    <row r="426" spans="2:65" s="1" customFormat="1" ht="31.5" customHeight="1">
      <c r="B426" s="42"/>
      <c r="C426" s="205" t="s">
        <v>586</v>
      </c>
      <c r="D426" s="205" t="s">
        <v>213</v>
      </c>
      <c r="E426" s="206" t="s">
        <v>587</v>
      </c>
      <c r="F426" s="207" t="s">
        <v>588</v>
      </c>
      <c r="G426" s="208" t="s">
        <v>235</v>
      </c>
      <c r="H426" s="209">
        <v>15</v>
      </c>
      <c r="I426" s="210"/>
      <c r="J426" s="211">
        <f>ROUND(I426*H426,2)</f>
        <v>0</v>
      </c>
      <c r="K426" s="207" t="s">
        <v>217</v>
      </c>
      <c r="L426" s="62"/>
      <c r="M426" s="212" t="s">
        <v>21</v>
      </c>
      <c r="N426" s="213" t="s">
        <v>47</v>
      </c>
      <c r="O426" s="43"/>
      <c r="P426" s="214">
        <f>O426*H426</f>
        <v>0</v>
      </c>
      <c r="Q426" s="214">
        <v>3.0000000000000001E-5</v>
      </c>
      <c r="R426" s="214">
        <f>Q426*H426</f>
        <v>4.4999999999999999E-4</v>
      </c>
      <c r="S426" s="214">
        <v>0</v>
      </c>
      <c r="T426" s="215">
        <f>S426*H426</f>
        <v>0</v>
      </c>
      <c r="AR426" s="25" t="s">
        <v>309</v>
      </c>
      <c r="AT426" s="25" t="s">
        <v>213</v>
      </c>
      <c r="AU426" s="25" t="s">
        <v>85</v>
      </c>
      <c r="AY426" s="25" t="s">
        <v>211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25" t="s">
        <v>83</v>
      </c>
      <c r="BK426" s="216">
        <f>ROUND(I426*H426,2)</f>
        <v>0</v>
      </c>
      <c r="BL426" s="25" t="s">
        <v>309</v>
      </c>
      <c r="BM426" s="25" t="s">
        <v>589</v>
      </c>
    </row>
    <row r="427" spans="2:65" s="1" customFormat="1" ht="31.5" customHeight="1">
      <c r="B427" s="42"/>
      <c r="C427" s="205" t="s">
        <v>590</v>
      </c>
      <c r="D427" s="205" t="s">
        <v>213</v>
      </c>
      <c r="E427" s="206" t="s">
        <v>591</v>
      </c>
      <c r="F427" s="207" t="s">
        <v>592</v>
      </c>
      <c r="G427" s="208" t="s">
        <v>235</v>
      </c>
      <c r="H427" s="209">
        <v>15</v>
      </c>
      <c r="I427" s="210"/>
      <c r="J427" s="211">
        <f>ROUND(I427*H427,2)</f>
        <v>0</v>
      </c>
      <c r="K427" s="207" t="s">
        <v>217</v>
      </c>
      <c r="L427" s="62"/>
      <c r="M427" s="212" t="s">
        <v>21</v>
      </c>
      <c r="N427" s="213" t="s">
        <v>47</v>
      </c>
      <c r="O427" s="43"/>
      <c r="P427" s="214">
        <f>O427*H427</f>
        <v>0</v>
      </c>
      <c r="Q427" s="214">
        <v>4.5500000000000002E-3</v>
      </c>
      <c r="R427" s="214">
        <f>Q427*H427</f>
        <v>6.8250000000000005E-2</v>
      </c>
      <c r="S427" s="214">
        <v>0</v>
      </c>
      <c r="T427" s="215">
        <f>S427*H427</f>
        <v>0</v>
      </c>
      <c r="AR427" s="25" t="s">
        <v>309</v>
      </c>
      <c r="AT427" s="25" t="s">
        <v>213</v>
      </c>
      <c r="AU427" s="25" t="s">
        <v>85</v>
      </c>
      <c r="AY427" s="25" t="s">
        <v>211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25" t="s">
        <v>83</v>
      </c>
      <c r="BK427" s="216">
        <f>ROUND(I427*H427,2)</f>
        <v>0</v>
      </c>
      <c r="BL427" s="25" t="s">
        <v>309</v>
      </c>
      <c r="BM427" s="25" t="s">
        <v>593</v>
      </c>
    </row>
    <row r="428" spans="2:65" s="1" customFormat="1" ht="22.5" customHeight="1">
      <c r="B428" s="42"/>
      <c r="C428" s="205" t="s">
        <v>594</v>
      </c>
      <c r="D428" s="205" t="s">
        <v>213</v>
      </c>
      <c r="E428" s="206" t="s">
        <v>595</v>
      </c>
      <c r="F428" s="207" t="s">
        <v>596</v>
      </c>
      <c r="G428" s="208" t="s">
        <v>235</v>
      </c>
      <c r="H428" s="209">
        <v>15</v>
      </c>
      <c r="I428" s="210"/>
      <c r="J428" s="211">
        <f>ROUND(I428*H428,2)</f>
        <v>0</v>
      </c>
      <c r="K428" s="207" t="s">
        <v>217</v>
      </c>
      <c r="L428" s="62"/>
      <c r="M428" s="212" t="s">
        <v>21</v>
      </c>
      <c r="N428" s="213" t="s">
        <v>47</v>
      </c>
      <c r="O428" s="43"/>
      <c r="P428" s="214">
        <f>O428*H428</f>
        <v>0</v>
      </c>
      <c r="Q428" s="214">
        <v>0</v>
      </c>
      <c r="R428" s="214">
        <f>Q428*H428</f>
        <v>0</v>
      </c>
      <c r="S428" s="214">
        <v>2.5000000000000001E-3</v>
      </c>
      <c r="T428" s="215">
        <f>S428*H428</f>
        <v>3.7499999999999999E-2</v>
      </c>
      <c r="AR428" s="25" t="s">
        <v>309</v>
      </c>
      <c r="AT428" s="25" t="s">
        <v>213</v>
      </c>
      <c r="AU428" s="25" t="s">
        <v>85</v>
      </c>
      <c r="AY428" s="25" t="s">
        <v>211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25" t="s">
        <v>83</v>
      </c>
      <c r="BK428" s="216">
        <f>ROUND(I428*H428,2)</f>
        <v>0</v>
      </c>
      <c r="BL428" s="25" t="s">
        <v>309</v>
      </c>
      <c r="BM428" s="25" t="s">
        <v>597</v>
      </c>
    </row>
    <row r="429" spans="2:65" s="1" customFormat="1" ht="22.5" customHeight="1">
      <c r="B429" s="42"/>
      <c r="C429" s="205" t="s">
        <v>598</v>
      </c>
      <c r="D429" s="205" t="s">
        <v>213</v>
      </c>
      <c r="E429" s="206" t="s">
        <v>599</v>
      </c>
      <c r="F429" s="207" t="s">
        <v>600</v>
      </c>
      <c r="G429" s="208" t="s">
        <v>235</v>
      </c>
      <c r="H429" s="209">
        <v>15</v>
      </c>
      <c r="I429" s="210"/>
      <c r="J429" s="211">
        <f>ROUND(I429*H429,2)</f>
        <v>0</v>
      </c>
      <c r="K429" s="207" t="s">
        <v>217</v>
      </c>
      <c r="L429" s="62"/>
      <c r="M429" s="212" t="s">
        <v>21</v>
      </c>
      <c r="N429" s="213" t="s">
        <v>47</v>
      </c>
      <c r="O429" s="43"/>
      <c r="P429" s="214">
        <f>O429*H429</f>
        <v>0</v>
      </c>
      <c r="Q429" s="214">
        <v>2.9999999999999997E-4</v>
      </c>
      <c r="R429" s="214">
        <f>Q429*H429</f>
        <v>4.4999999999999997E-3</v>
      </c>
      <c r="S429" s="214">
        <v>0</v>
      </c>
      <c r="T429" s="215">
        <f>S429*H429</f>
        <v>0</v>
      </c>
      <c r="AR429" s="25" t="s">
        <v>309</v>
      </c>
      <c r="AT429" s="25" t="s">
        <v>213</v>
      </c>
      <c r="AU429" s="25" t="s">
        <v>85</v>
      </c>
      <c r="AY429" s="25" t="s">
        <v>211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25" t="s">
        <v>83</v>
      </c>
      <c r="BK429" s="216">
        <f>ROUND(I429*H429,2)</f>
        <v>0</v>
      </c>
      <c r="BL429" s="25" t="s">
        <v>309</v>
      </c>
      <c r="BM429" s="25" t="s">
        <v>601</v>
      </c>
    </row>
    <row r="430" spans="2:65" s="1" customFormat="1" ht="31.5" customHeight="1">
      <c r="B430" s="42"/>
      <c r="C430" s="268" t="s">
        <v>602</v>
      </c>
      <c r="D430" s="268" t="s">
        <v>429</v>
      </c>
      <c r="E430" s="269" t="s">
        <v>603</v>
      </c>
      <c r="F430" s="270" t="s">
        <v>604</v>
      </c>
      <c r="G430" s="271" t="s">
        <v>235</v>
      </c>
      <c r="H430" s="272">
        <v>16.5</v>
      </c>
      <c r="I430" s="273"/>
      <c r="J430" s="274">
        <f>ROUND(I430*H430,2)</f>
        <v>0</v>
      </c>
      <c r="K430" s="270" t="s">
        <v>217</v>
      </c>
      <c r="L430" s="275"/>
      <c r="M430" s="276" t="s">
        <v>21</v>
      </c>
      <c r="N430" s="277" t="s">
        <v>47</v>
      </c>
      <c r="O430" s="43"/>
      <c r="P430" s="214">
        <f>O430*H430</f>
        <v>0</v>
      </c>
      <c r="Q430" s="214">
        <v>2.7499999999999998E-3</v>
      </c>
      <c r="R430" s="214">
        <f>Q430*H430</f>
        <v>4.5374999999999999E-2</v>
      </c>
      <c r="S430" s="214">
        <v>0</v>
      </c>
      <c r="T430" s="215">
        <f>S430*H430</f>
        <v>0</v>
      </c>
      <c r="AR430" s="25" t="s">
        <v>424</v>
      </c>
      <c r="AT430" s="25" t="s">
        <v>429</v>
      </c>
      <c r="AU430" s="25" t="s">
        <v>85</v>
      </c>
      <c r="AY430" s="25" t="s">
        <v>211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25" t="s">
        <v>83</v>
      </c>
      <c r="BK430" s="216">
        <f>ROUND(I430*H430,2)</f>
        <v>0</v>
      </c>
      <c r="BL430" s="25" t="s">
        <v>309</v>
      </c>
      <c r="BM430" s="25" t="s">
        <v>605</v>
      </c>
    </row>
    <row r="431" spans="2:65" s="1" customFormat="1" ht="27">
      <c r="B431" s="42"/>
      <c r="C431" s="64"/>
      <c r="D431" s="219" t="s">
        <v>433</v>
      </c>
      <c r="E431" s="64"/>
      <c r="F431" s="278" t="s">
        <v>606</v>
      </c>
      <c r="G431" s="64"/>
      <c r="H431" s="64"/>
      <c r="I431" s="173"/>
      <c r="J431" s="64"/>
      <c r="K431" s="64"/>
      <c r="L431" s="62"/>
      <c r="M431" s="279"/>
      <c r="N431" s="43"/>
      <c r="O431" s="43"/>
      <c r="P431" s="43"/>
      <c r="Q431" s="43"/>
      <c r="R431" s="43"/>
      <c r="S431" s="43"/>
      <c r="T431" s="79"/>
      <c r="AT431" s="25" t="s">
        <v>433</v>
      </c>
      <c r="AU431" s="25" t="s">
        <v>85</v>
      </c>
    </row>
    <row r="432" spans="2:65" s="13" customFormat="1" ht="13.5">
      <c r="B432" s="229"/>
      <c r="C432" s="230"/>
      <c r="D432" s="262" t="s">
        <v>219</v>
      </c>
      <c r="E432" s="230"/>
      <c r="F432" s="266" t="s">
        <v>607</v>
      </c>
      <c r="G432" s="230"/>
      <c r="H432" s="267">
        <v>16.5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AT432" s="239" t="s">
        <v>219</v>
      </c>
      <c r="AU432" s="239" t="s">
        <v>85</v>
      </c>
      <c r="AV432" s="13" t="s">
        <v>85</v>
      </c>
      <c r="AW432" s="13" t="s">
        <v>6</v>
      </c>
      <c r="AX432" s="13" t="s">
        <v>83</v>
      </c>
      <c r="AY432" s="239" t="s">
        <v>211</v>
      </c>
    </row>
    <row r="433" spans="2:65" s="1" customFormat="1" ht="22.5" customHeight="1">
      <c r="B433" s="42"/>
      <c r="C433" s="205" t="s">
        <v>608</v>
      </c>
      <c r="D433" s="205" t="s">
        <v>213</v>
      </c>
      <c r="E433" s="206" t="s">
        <v>609</v>
      </c>
      <c r="F433" s="207" t="s">
        <v>610</v>
      </c>
      <c r="G433" s="208" t="s">
        <v>611</v>
      </c>
      <c r="H433" s="209">
        <v>15.9</v>
      </c>
      <c r="I433" s="210"/>
      <c r="J433" s="211">
        <f>ROUND(I433*H433,2)</f>
        <v>0</v>
      </c>
      <c r="K433" s="207" t="s">
        <v>217</v>
      </c>
      <c r="L433" s="62"/>
      <c r="M433" s="212" t="s">
        <v>21</v>
      </c>
      <c r="N433" s="213" t="s">
        <v>47</v>
      </c>
      <c r="O433" s="43"/>
      <c r="P433" s="214">
        <f>O433*H433</f>
        <v>0</v>
      </c>
      <c r="Q433" s="214">
        <v>2.0000000000000002E-5</v>
      </c>
      <c r="R433" s="214">
        <f>Q433*H433</f>
        <v>3.1800000000000003E-4</v>
      </c>
      <c r="S433" s="214">
        <v>0</v>
      </c>
      <c r="T433" s="215">
        <f>S433*H433</f>
        <v>0</v>
      </c>
      <c r="AR433" s="25" t="s">
        <v>309</v>
      </c>
      <c r="AT433" s="25" t="s">
        <v>213</v>
      </c>
      <c r="AU433" s="25" t="s">
        <v>85</v>
      </c>
      <c r="AY433" s="25" t="s">
        <v>211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25" t="s">
        <v>83</v>
      </c>
      <c r="BK433" s="216">
        <f>ROUND(I433*H433,2)</f>
        <v>0</v>
      </c>
      <c r="BL433" s="25" t="s">
        <v>309</v>
      </c>
      <c r="BM433" s="25" t="s">
        <v>612</v>
      </c>
    </row>
    <row r="434" spans="2:65" s="13" customFormat="1" ht="13.5">
      <c r="B434" s="229"/>
      <c r="C434" s="230"/>
      <c r="D434" s="219" t="s">
        <v>219</v>
      </c>
      <c r="E434" s="231" t="s">
        <v>21</v>
      </c>
      <c r="F434" s="232" t="s">
        <v>613</v>
      </c>
      <c r="G434" s="230"/>
      <c r="H434" s="233">
        <v>15.9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219</v>
      </c>
      <c r="AU434" s="239" t="s">
        <v>85</v>
      </c>
      <c r="AV434" s="13" t="s">
        <v>85</v>
      </c>
      <c r="AW434" s="13" t="s">
        <v>39</v>
      </c>
      <c r="AX434" s="13" t="s">
        <v>76</v>
      </c>
      <c r="AY434" s="239" t="s">
        <v>211</v>
      </c>
    </row>
    <row r="435" spans="2:65" s="15" customFormat="1" ht="13.5">
      <c r="B435" s="251"/>
      <c r="C435" s="252"/>
      <c r="D435" s="262" t="s">
        <v>219</v>
      </c>
      <c r="E435" s="263" t="s">
        <v>21</v>
      </c>
      <c r="F435" s="264" t="s">
        <v>226</v>
      </c>
      <c r="G435" s="252"/>
      <c r="H435" s="265">
        <v>15.9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AT435" s="261" t="s">
        <v>219</v>
      </c>
      <c r="AU435" s="261" t="s">
        <v>85</v>
      </c>
      <c r="AV435" s="15" t="s">
        <v>100</v>
      </c>
      <c r="AW435" s="15" t="s">
        <v>39</v>
      </c>
      <c r="AX435" s="15" t="s">
        <v>83</v>
      </c>
      <c r="AY435" s="261" t="s">
        <v>211</v>
      </c>
    </row>
    <row r="436" spans="2:65" s="1" customFormat="1" ht="22.5" customHeight="1">
      <c r="B436" s="42"/>
      <c r="C436" s="268" t="s">
        <v>614</v>
      </c>
      <c r="D436" s="268" t="s">
        <v>429</v>
      </c>
      <c r="E436" s="269" t="s">
        <v>615</v>
      </c>
      <c r="F436" s="270" t="s">
        <v>616</v>
      </c>
      <c r="G436" s="271" t="s">
        <v>611</v>
      </c>
      <c r="H436" s="272">
        <v>16.218</v>
      </c>
      <c r="I436" s="273"/>
      <c r="J436" s="274">
        <f>ROUND(I436*H436,2)</f>
        <v>0</v>
      </c>
      <c r="K436" s="270" t="s">
        <v>217</v>
      </c>
      <c r="L436" s="275"/>
      <c r="M436" s="276" t="s">
        <v>21</v>
      </c>
      <c r="N436" s="277" t="s">
        <v>47</v>
      </c>
      <c r="O436" s="43"/>
      <c r="P436" s="214">
        <f>O436*H436</f>
        <v>0</v>
      </c>
      <c r="Q436" s="214">
        <v>2.2000000000000001E-4</v>
      </c>
      <c r="R436" s="214">
        <f>Q436*H436</f>
        <v>3.5679600000000002E-3</v>
      </c>
      <c r="S436" s="214">
        <v>0</v>
      </c>
      <c r="T436" s="215">
        <f>S436*H436</f>
        <v>0</v>
      </c>
      <c r="AR436" s="25" t="s">
        <v>424</v>
      </c>
      <c r="AT436" s="25" t="s">
        <v>429</v>
      </c>
      <c r="AU436" s="25" t="s">
        <v>85</v>
      </c>
      <c r="AY436" s="25" t="s">
        <v>211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25" t="s">
        <v>83</v>
      </c>
      <c r="BK436" s="216">
        <f>ROUND(I436*H436,2)</f>
        <v>0</v>
      </c>
      <c r="BL436" s="25" t="s">
        <v>309</v>
      </c>
      <c r="BM436" s="25" t="s">
        <v>617</v>
      </c>
    </row>
    <row r="437" spans="2:65" s="13" customFormat="1" ht="13.5">
      <c r="B437" s="229"/>
      <c r="C437" s="230"/>
      <c r="D437" s="262" t="s">
        <v>219</v>
      </c>
      <c r="E437" s="230"/>
      <c r="F437" s="266" t="s">
        <v>618</v>
      </c>
      <c r="G437" s="230"/>
      <c r="H437" s="267">
        <v>16.218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AT437" s="239" t="s">
        <v>219</v>
      </c>
      <c r="AU437" s="239" t="s">
        <v>85</v>
      </c>
      <c r="AV437" s="13" t="s">
        <v>85</v>
      </c>
      <c r="AW437" s="13" t="s">
        <v>6</v>
      </c>
      <c r="AX437" s="13" t="s">
        <v>83</v>
      </c>
      <c r="AY437" s="239" t="s">
        <v>211</v>
      </c>
    </row>
    <row r="438" spans="2:65" s="1" customFormat="1" ht="31.5" customHeight="1">
      <c r="B438" s="42"/>
      <c r="C438" s="205" t="s">
        <v>619</v>
      </c>
      <c r="D438" s="205" t="s">
        <v>213</v>
      </c>
      <c r="E438" s="206" t="s">
        <v>620</v>
      </c>
      <c r="F438" s="207" t="s">
        <v>621</v>
      </c>
      <c r="G438" s="208" t="s">
        <v>245</v>
      </c>
      <c r="H438" s="209">
        <v>0.122</v>
      </c>
      <c r="I438" s="210"/>
      <c r="J438" s="211">
        <f>ROUND(I438*H438,2)</f>
        <v>0</v>
      </c>
      <c r="K438" s="207" t="s">
        <v>217</v>
      </c>
      <c r="L438" s="62"/>
      <c r="M438" s="212" t="s">
        <v>21</v>
      </c>
      <c r="N438" s="213" t="s">
        <v>47</v>
      </c>
      <c r="O438" s="43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AR438" s="25" t="s">
        <v>309</v>
      </c>
      <c r="AT438" s="25" t="s">
        <v>213</v>
      </c>
      <c r="AU438" s="25" t="s">
        <v>85</v>
      </c>
      <c r="AY438" s="25" t="s">
        <v>211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25" t="s">
        <v>83</v>
      </c>
      <c r="BK438" s="216">
        <f>ROUND(I438*H438,2)</f>
        <v>0</v>
      </c>
      <c r="BL438" s="25" t="s">
        <v>309</v>
      </c>
      <c r="BM438" s="25" t="s">
        <v>622</v>
      </c>
    </row>
    <row r="439" spans="2:65" s="11" customFormat="1" ht="29.85" customHeight="1">
      <c r="B439" s="188"/>
      <c r="C439" s="189"/>
      <c r="D439" s="202" t="s">
        <v>75</v>
      </c>
      <c r="E439" s="203" t="s">
        <v>623</v>
      </c>
      <c r="F439" s="203" t="s">
        <v>624</v>
      </c>
      <c r="G439" s="189"/>
      <c r="H439" s="189"/>
      <c r="I439" s="192"/>
      <c r="J439" s="204">
        <f>BK439</f>
        <v>0</v>
      </c>
      <c r="K439" s="189"/>
      <c r="L439" s="194"/>
      <c r="M439" s="195"/>
      <c r="N439" s="196"/>
      <c r="O439" s="196"/>
      <c r="P439" s="197">
        <f>SUM(P440:P450)</f>
        <v>0</v>
      </c>
      <c r="Q439" s="196"/>
      <c r="R439" s="197">
        <f>SUM(R440:R450)</f>
        <v>5.9823000000000008E-2</v>
      </c>
      <c r="S439" s="196"/>
      <c r="T439" s="198">
        <f>SUM(T440:T450)</f>
        <v>0</v>
      </c>
      <c r="AR439" s="199" t="s">
        <v>85</v>
      </c>
      <c r="AT439" s="200" t="s">
        <v>75</v>
      </c>
      <c r="AU439" s="200" t="s">
        <v>83</v>
      </c>
      <c r="AY439" s="199" t="s">
        <v>211</v>
      </c>
      <c r="BK439" s="201">
        <f>SUM(BK440:BK450)</f>
        <v>0</v>
      </c>
    </row>
    <row r="440" spans="2:65" s="1" customFormat="1" ht="31.5" customHeight="1">
      <c r="B440" s="42"/>
      <c r="C440" s="205" t="s">
        <v>625</v>
      </c>
      <c r="D440" s="205" t="s">
        <v>213</v>
      </c>
      <c r="E440" s="206" t="s">
        <v>626</v>
      </c>
      <c r="F440" s="207" t="s">
        <v>627</v>
      </c>
      <c r="G440" s="208" t="s">
        <v>235</v>
      </c>
      <c r="H440" s="209">
        <v>130.05000000000001</v>
      </c>
      <c r="I440" s="210"/>
      <c r="J440" s="211">
        <f>ROUND(I440*H440,2)</f>
        <v>0</v>
      </c>
      <c r="K440" s="207" t="s">
        <v>217</v>
      </c>
      <c r="L440" s="62"/>
      <c r="M440" s="212" t="s">
        <v>21</v>
      </c>
      <c r="N440" s="213" t="s">
        <v>47</v>
      </c>
      <c r="O440" s="43"/>
      <c r="P440" s="214">
        <f>O440*H440</f>
        <v>0</v>
      </c>
      <c r="Q440" s="214">
        <v>1E-4</v>
      </c>
      <c r="R440" s="214">
        <f>Q440*H440</f>
        <v>1.3005000000000001E-2</v>
      </c>
      <c r="S440" s="214">
        <v>0</v>
      </c>
      <c r="T440" s="215">
        <f>S440*H440</f>
        <v>0</v>
      </c>
      <c r="AR440" s="25" t="s">
        <v>309</v>
      </c>
      <c r="AT440" s="25" t="s">
        <v>213</v>
      </c>
      <c r="AU440" s="25" t="s">
        <v>85</v>
      </c>
      <c r="AY440" s="25" t="s">
        <v>211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25" t="s">
        <v>83</v>
      </c>
      <c r="BK440" s="216">
        <f>ROUND(I440*H440,2)</f>
        <v>0</v>
      </c>
      <c r="BL440" s="25" t="s">
        <v>309</v>
      </c>
      <c r="BM440" s="25" t="s">
        <v>628</v>
      </c>
    </row>
    <row r="441" spans="2:65" s="12" customFormat="1" ht="13.5">
      <c r="B441" s="217"/>
      <c r="C441" s="218"/>
      <c r="D441" s="219" t="s">
        <v>219</v>
      </c>
      <c r="E441" s="220" t="s">
        <v>21</v>
      </c>
      <c r="F441" s="221" t="s">
        <v>333</v>
      </c>
      <c r="G441" s="218"/>
      <c r="H441" s="222" t="s">
        <v>21</v>
      </c>
      <c r="I441" s="223"/>
      <c r="J441" s="218"/>
      <c r="K441" s="218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219</v>
      </c>
      <c r="AU441" s="228" t="s">
        <v>85</v>
      </c>
      <c r="AV441" s="12" t="s">
        <v>83</v>
      </c>
      <c r="AW441" s="12" t="s">
        <v>39</v>
      </c>
      <c r="AX441" s="12" t="s">
        <v>76</v>
      </c>
      <c r="AY441" s="228" t="s">
        <v>211</v>
      </c>
    </row>
    <row r="442" spans="2:65" s="13" customFormat="1" ht="13.5">
      <c r="B442" s="229"/>
      <c r="C442" s="230"/>
      <c r="D442" s="219" t="s">
        <v>219</v>
      </c>
      <c r="E442" s="231" t="s">
        <v>21</v>
      </c>
      <c r="F442" s="232" t="s">
        <v>629</v>
      </c>
      <c r="G442" s="230"/>
      <c r="H442" s="233">
        <v>7.05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219</v>
      </c>
      <c r="AU442" s="239" t="s">
        <v>85</v>
      </c>
      <c r="AV442" s="13" t="s">
        <v>85</v>
      </c>
      <c r="AW442" s="13" t="s">
        <v>39</v>
      </c>
      <c r="AX442" s="13" t="s">
        <v>76</v>
      </c>
      <c r="AY442" s="239" t="s">
        <v>211</v>
      </c>
    </row>
    <row r="443" spans="2:65" s="13" customFormat="1" ht="13.5">
      <c r="B443" s="229"/>
      <c r="C443" s="230"/>
      <c r="D443" s="219" t="s">
        <v>219</v>
      </c>
      <c r="E443" s="231" t="s">
        <v>21</v>
      </c>
      <c r="F443" s="232" t="s">
        <v>630</v>
      </c>
      <c r="G443" s="230"/>
      <c r="H443" s="233">
        <v>7.05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219</v>
      </c>
      <c r="AU443" s="239" t="s">
        <v>85</v>
      </c>
      <c r="AV443" s="13" t="s">
        <v>85</v>
      </c>
      <c r="AW443" s="13" t="s">
        <v>39</v>
      </c>
      <c r="AX443" s="13" t="s">
        <v>76</v>
      </c>
      <c r="AY443" s="239" t="s">
        <v>211</v>
      </c>
    </row>
    <row r="444" spans="2:65" s="13" customFormat="1" ht="13.5">
      <c r="B444" s="229"/>
      <c r="C444" s="230"/>
      <c r="D444" s="219" t="s">
        <v>219</v>
      </c>
      <c r="E444" s="231" t="s">
        <v>21</v>
      </c>
      <c r="F444" s="232" t="s">
        <v>631</v>
      </c>
      <c r="G444" s="230"/>
      <c r="H444" s="233">
        <v>14.25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219</v>
      </c>
      <c r="AU444" s="239" t="s">
        <v>85</v>
      </c>
      <c r="AV444" s="13" t="s">
        <v>85</v>
      </c>
      <c r="AW444" s="13" t="s">
        <v>39</v>
      </c>
      <c r="AX444" s="13" t="s">
        <v>76</v>
      </c>
      <c r="AY444" s="239" t="s">
        <v>211</v>
      </c>
    </row>
    <row r="445" spans="2:65" s="13" customFormat="1" ht="13.5">
      <c r="B445" s="229"/>
      <c r="C445" s="230"/>
      <c r="D445" s="219" t="s">
        <v>219</v>
      </c>
      <c r="E445" s="231" t="s">
        <v>21</v>
      </c>
      <c r="F445" s="232" t="s">
        <v>632</v>
      </c>
      <c r="G445" s="230"/>
      <c r="H445" s="233">
        <v>30.75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219</v>
      </c>
      <c r="AU445" s="239" t="s">
        <v>85</v>
      </c>
      <c r="AV445" s="13" t="s">
        <v>85</v>
      </c>
      <c r="AW445" s="13" t="s">
        <v>39</v>
      </c>
      <c r="AX445" s="13" t="s">
        <v>76</v>
      </c>
      <c r="AY445" s="239" t="s">
        <v>211</v>
      </c>
    </row>
    <row r="446" spans="2:65" s="13" customFormat="1" ht="13.5">
      <c r="B446" s="229"/>
      <c r="C446" s="230"/>
      <c r="D446" s="219" t="s">
        <v>219</v>
      </c>
      <c r="E446" s="231" t="s">
        <v>21</v>
      </c>
      <c r="F446" s="232" t="s">
        <v>633</v>
      </c>
      <c r="G446" s="230"/>
      <c r="H446" s="233">
        <v>43.05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AT446" s="239" t="s">
        <v>219</v>
      </c>
      <c r="AU446" s="239" t="s">
        <v>85</v>
      </c>
      <c r="AV446" s="13" t="s">
        <v>85</v>
      </c>
      <c r="AW446" s="13" t="s">
        <v>39</v>
      </c>
      <c r="AX446" s="13" t="s">
        <v>76</v>
      </c>
      <c r="AY446" s="239" t="s">
        <v>211</v>
      </c>
    </row>
    <row r="447" spans="2:65" s="13" customFormat="1" ht="13.5">
      <c r="B447" s="229"/>
      <c r="C447" s="230"/>
      <c r="D447" s="219" t="s">
        <v>219</v>
      </c>
      <c r="E447" s="231" t="s">
        <v>21</v>
      </c>
      <c r="F447" s="232" t="s">
        <v>634</v>
      </c>
      <c r="G447" s="230"/>
      <c r="H447" s="233">
        <v>19.8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219</v>
      </c>
      <c r="AU447" s="239" t="s">
        <v>85</v>
      </c>
      <c r="AV447" s="13" t="s">
        <v>85</v>
      </c>
      <c r="AW447" s="13" t="s">
        <v>39</v>
      </c>
      <c r="AX447" s="13" t="s">
        <v>76</v>
      </c>
      <c r="AY447" s="239" t="s">
        <v>211</v>
      </c>
    </row>
    <row r="448" spans="2:65" s="13" customFormat="1" ht="13.5">
      <c r="B448" s="229"/>
      <c r="C448" s="230"/>
      <c r="D448" s="219" t="s">
        <v>219</v>
      </c>
      <c r="E448" s="231" t="s">
        <v>21</v>
      </c>
      <c r="F448" s="232" t="s">
        <v>635</v>
      </c>
      <c r="G448" s="230"/>
      <c r="H448" s="233">
        <v>8.1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AT448" s="239" t="s">
        <v>219</v>
      </c>
      <c r="AU448" s="239" t="s">
        <v>85</v>
      </c>
      <c r="AV448" s="13" t="s">
        <v>85</v>
      </c>
      <c r="AW448" s="13" t="s">
        <v>39</v>
      </c>
      <c r="AX448" s="13" t="s">
        <v>76</v>
      </c>
      <c r="AY448" s="239" t="s">
        <v>211</v>
      </c>
    </row>
    <row r="449" spans="2:65" s="15" customFormat="1" ht="13.5">
      <c r="B449" s="251"/>
      <c r="C449" s="252"/>
      <c r="D449" s="262" t="s">
        <v>219</v>
      </c>
      <c r="E449" s="263" t="s">
        <v>21</v>
      </c>
      <c r="F449" s="264" t="s">
        <v>226</v>
      </c>
      <c r="G449" s="252"/>
      <c r="H449" s="265">
        <v>130.05000000000001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AT449" s="261" t="s">
        <v>219</v>
      </c>
      <c r="AU449" s="261" t="s">
        <v>85</v>
      </c>
      <c r="AV449" s="15" t="s">
        <v>100</v>
      </c>
      <c r="AW449" s="15" t="s">
        <v>39</v>
      </c>
      <c r="AX449" s="15" t="s">
        <v>83</v>
      </c>
      <c r="AY449" s="261" t="s">
        <v>211</v>
      </c>
    </row>
    <row r="450" spans="2:65" s="1" customFormat="1" ht="31.5" customHeight="1">
      <c r="B450" s="42"/>
      <c r="C450" s="205" t="s">
        <v>636</v>
      </c>
      <c r="D450" s="205" t="s">
        <v>213</v>
      </c>
      <c r="E450" s="206" t="s">
        <v>637</v>
      </c>
      <c r="F450" s="207" t="s">
        <v>638</v>
      </c>
      <c r="G450" s="208" t="s">
        <v>235</v>
      </c>
      <c r="H450" s="209">
        <v>130.05000000000001</v>
      </c>
      <c r="I450" s="210"/>
      <c r="J450" s="211">
        <f>ROUND(I450*H450,2)</f>
        <v>0</v>
      </c>
      <c r="K450" s="207" t="s">
        <v>217</v>
      </c>
      <c r="L450" s="62"/>
      <c r="M450" s="212" t="s">
        <v>21</v>
      </c>
      <c r="N450" s="213" t="s">
        <v>47</v>
      </c>
      <c r="O450" s="43"/>
      <c r="P450" s="214">
        <f>O450*H450</f>
        <v>0</v>
      </c>
      <c r="Q450" s="214">
        <v>3.6000000000000002E-4</v>
      </c>
      <c r="R450" s="214">
        <f>Q450*H450</f>
        <v>4.6818000000000005E-2</v>
      </c>
      <c r="S450" s="214">
        <v>0</v>
      </c>
      <c r="T450" s="215">
        <f>S450*H450</f>
        <v>0</v>
      </c>
      <c r="AR450" s="25" t="s">
        <v>309</v>
      </c>
      <c r="AT450" s="25" t="s">
        <v>213</v>
      </c>
      <c r="AU450" s="25" t="s">
        <v>85</v>
      </c>
      <c r="AY450" s="25" t="s">
        <v>211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25" t="s">
        <v>83</v>
      </c>
      <c r="BK450" s="216">
        <f>ROUND(I450*H450,2)</f>
        <v>0</v>
      </c>
      <c r="BL450" s="25" t="s">
        <v>309</v>
      </c>
      <c r="BM450" s="25" t="s">
        <v>639</v>
      </c>
    </row>
    <row r="451" spans="2:65" s="11" customFormat="1" ht="29.85" customHeight="1">
      <c r="B451" s="188"/>
      <c r="C451" s="189"/>
      <c r="D451" s="202" t="s">
        <v>75</v>
      </c>
      <c r="E451" s="203" t="s">
        <v>640</v>
      </c>
      <c r="F451" s="203" t="s">
        <v>641</v>
      </c>
      <c r="G451" s="189"/>
      <c r="H451" s="189"/>
      <c r="I451" s="192"/>
      <c r="J451" s="204">
        <f>BK451</f>
        <v>0</v>
      </c>
      <c r="K451" s="189"/>
      <c r="L451" s="194"/>
      <c r="M451" s="195"/>
      <c r="N451" s="196"/>
      <c r="O451" s="196"/>
      <c r="P451" s="197">
        <f>SUM(P452:P526)</f>
        <v>0</v>
      </c>
      <c r="Q451" s="196"/>
      <c r="R451" s="197">
        <f>SUM(R452:R526)</f>
        <v>1.7659182000000002</v>
      </c>
      <c r="S451" s="196"/>
      <c r="T451" s="198">
        <f>SUM(T452:T526)</f>
        <v>0.3674058</v>
      </c>
      <c r="AR451" s="199" t="s">
        <v>85</v>
      </c>
      <c r="AT451" s="200" t="s">
        <v>75</v>
      </c>
      <c r="AU451" s="200" t="s">
        <v>83</v>
      </c>
      <c r="AY451" s="199" t="s">
        <v>211</v>
      </c>
      <c r="BK451" s="201">
        <f>SUM(BK452:BK526)</f>
        <v>0</v>
      </c>
    </row>
    <row r="452" spans="2:65" s="1" customFormat="1" ht="22.5" customHeight="1">
      <c r="B452" s="42"/>
      <c r="C452" s="205" t="s">
        <v>642</v>
      </c>
      <c r="D452" s="205" t="s">
        <v>213</v>
      </c>
      <c r="E452" s="206" t="s">
        <v>643</v>
      </c>
      <c r="F452" s="207" t="s">
        <v>644</v>
      </c>
      <c r="G452" s="208" t="s">
        <v>235</v>
      </c>
      <c r="H452" s="209">
        <v>1185.18</v>
      </c>
      <c r="I452" s="210"/>
      <c r="J452" s="211">
        <f>ROUND(I452*H452,2)</f>
        <v>0</v>
      </c>
      <c r="K452" s="207" t="s">
        <v>217</v>
      </c>
      <c r="L452" s="62"/>
      <c r="M452" s="212" t="s">
        <v>21</v>
      </c>
      <c r="N452" s="213" t="s">
        <v>47</v>
      </c>
      <c r="O452" s="43"/>
      <c r="P452" s="214">
        <f>O452*H452</f>
        <v>0</v>
      </c>
      <c r="Q452" s="214">
        <v>1E-3</v>
      </c>
      <c r="R452" s="214">
        <f>Q452*H452</f>
        <v>1.1851800000000001</v>
      </c>
      <c r="S452" s="214">
        <v>3.1E-4</v>
      </c>
      <c r="T452" s="215">
        <f>S452*H452</f>
        <v>0.3674058</v>
      </c>
      <c r="AR452" s="25" t="s">
        <v>309</v>
      </c>
      <c r="AT452" s="25" t="s">
        <v>213</v>
      </c>
      <c r="AU452" s="25" t="s">
        <v>85</v>
      </c>
      <c r="AY452" s="25" t="s">
        <v>211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25" t="s">
        <v>83</v>
      </c>
      <c r="BK452" s="216">
        <f>ROUND(I452*H452,2)</f>
        <v>0</v>
      </c>
      <c r="BL452" s="25" t="s">
        <v>309</v>
      </c>
      <c r="BM452" s="25" t="s">
        <v>645</v>
      </c>
    </row>
    <row r="453" spans="2:65" s="12" customFormat="1" ht="13.5">
      <c r="B453" s="217"/>
      <c r="C453" s="218"/>
      <c r="D453" s="219" t="s">
        <v>219</v>
      </c>
      <c r="E453" s="220" t="s">
        <v>21</v>
      </c>
      <c r="F453" s="221" t="s">
        <v>333</v>
      </c>
      <c r="G453" s="218"/>
      <c r="H453" s="222" t="s">
        <v>21</v>
      </c>
      <c r="I453" s="223"/>
      <c r="J453" s="218"/>
      <c r="K453" s="218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219</v>
      </c>
      <c r="AU453" s="228" t="s">
        <v>85</v>
      </c>
      <c r="AV453" s="12" t="s">
        <v>83</v>
      </c>
      <c r="AW453" s="12" t="s">
        <v>39</v>
      </c>
      <c r="AX453" s="12" t="s">
        <v>76</v>
      </c>
      <c r="AY453" s="228" t="s">
        <v>211</v>
      </c>
    </row>
    <row r="454" spans="2:65" s="13" customFormat="1" ht="13.5">
      <c r="B454" s="229"/>
      <c r="C454" s="230"/>
      <c r="D454" s="219" t="s">
        <v>219</v>
      </c>
      <c r="E454" s="231" t="s">
        <v>21</v>
      </c>
      <c r="F454" s="232" t="s">
        <v>646</v>
      </c>
      <c r="G454" s="230"/>
      <c r="H454" s="233">
        <v>20.83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AT454" s="239" t="s">
        <v>219</v>
      </c>
      <c r="AU454" s="239" t="s">
        <v>85</v>
      </c>
      <c r="AV454" s="13" t="s">
        <v>85</v>
      </c>
      <c r="AW454" s="13" t="s">
        <v>39</v>
      </c>
      <c r="AX454" s="13" t="s">
        <v>76</v>
      </c>
      <c r="AY454" s="239" t="s">
        <v>211</v>
      </c>
    </row>
    <row r="455" spans="2:65" s="13" customFormat="1" ht="13.5">
      <c r="B455" s="229"/>
      <c r="C455" s="230"/>
      <c r="D455" s="219" t="s">
        <v>219</v>
      </c>
      <c r="E455" s="231" t="s">
        <v>21</v>
      </c>
      <c r="F455" s="232" t="s">
        <v>647</v>
      </c>
      <c r="G455" s="230"/>
      <c r="H455" s="233">
        <v>51.59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219</v>
      </c>
      <c r="AU455" s="239" t="s">
        <v>85</v>
      </c>
      <c r="AV455" s="13" t="s">
        <v>85</v>
      </c>
      <c r="AW455" s="13" t="s">
        <v>39</v>
      </c>
      <c r="AX455" s="13" t="s">
        <v>76</v>
      </c>
      <c r="AY455" s="239" t="s">
        <v>211</v>
      </c>
    </row>
    <row r="456" spans="2:65" s="13" customFormat="1" ht="13.5">
      <c r="B456" s="229"/>
      <c r="C456" s="230"/>
      <c r="D456" s="219" t="s">
        <v>219</v>
      </c>
      <c r="E456" s="231" t="s">
        <v>21</v>
      </c>
      <c r="F456" s="232" t="s">
        <v>648</v>
      </c>
      <c r="G456" s="230"/>
      <c r="H456" s="233">
        <v>19.239999999999998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219</v>
      </c>
      <c r="AU456" s="239" t="s">
        <v>85</v>
      </c>
      <c r="AV456" s="13" t="s">
        <v>85</v>
      </c>
      <c r="AW456" s="13" t="s">
        <v>39</v>
      </c>
      <c r="AX456" s="13" t="s">
        <v>76</v>
      </c>
      <c r="AY456" s="239" t="s">
        <v>211</v>
      </c>
    </row>
    <row r="457" spans="2:65" s="13" customFormat="1" ht="13.5">
      <c r="B457" s="229"/>
      <c r="C457" s="230"/>
      <c r="D457" s="219" t="s">
        <v>219</v>
      </c>
      <c r="E457" s="231" t="s">
        <v>21</v>
      </c>
      <c r="F457" s="232" t="s">
        <v>649</v>
      </c>
      <c r="G457" s="230"/>
      <c r="H457" s="233">
        <v>33.79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219</v>
      </c>
      <c r="AU457" s="239" t="s">
        <v>85</v>
      </c>
      <c r="AV457" s="13" t="s">
        <v>85</v>
      </c>
      <c r="AW457" s="13" t="s">
        <v>39</v>
      </c>
      <c r="AX457" s="13" t="s">
        <v>76</v>
      </c>
      <c r="AY457" s="239" t="s">
        <v>211</v>
      </c>
    </row>
    <row r="458" spans="2:65" s="13" customFormat="1" ht="13.5">
      <c r="B458" s="229"/>
      <c r="C458" s="230"/>
      <c r="D458" s="219" t="s">
        <v>219</v>
      </c>
      <c r="E458" s="231" t="s">
        <v>21</v>
      </c>
      <c r="F458" s="232" t="s">
        <v>650</v>
      </c>
      <c r="G458" s="230"/>
      <c r="H458" s="233">
        <v>9.27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AT458" s="239" t="s">
        <v>219</v>
      </c>
      <c r="AU458" s="239" t="s">
        <v>85</v>
      </c>
      <c r="AV458" s="13" t="s">
        <v>85</v>
      </c>
      <c r="AW458" s="13" t="s">
        <v>39</v>
      </c>
      <c r="AX458" s="13" t="s">
        <v>76</v>
      </c>
      <c r="AY458" s="239" t="s">
        <v>211</v>
      </c>
    </row>
    <row r="459" spans="2:65" s="13" customFormat="1" ht="13.5">
      <c r="B459" s="229"/>
      <c r="C459" s="230"/>
      <c r="D459" s="219" t="s">
        <v>219</v>
      </c>
      <c r="E459" s="231" t="s">
        <v>21</v>
      </c>
      <c r="F459" s="232" t="s">
        <v>651</v>
      </c>
      <c r="G459" s="230"/>
      <c r="H459" s="233">
        <v>9.27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219</v>
      </c>
      <c r="AU459" s="239" t="s">
        <v>85</v>
      </c>
      <c r="AV459" s="13" t="s">
        <v>85</v>
      </c>
      <c r="AW459" s="13" t="s">
        <v>39</v>
      </c>
      <c r="AX459" s="13" t="s">
        <v>76</v>
      </c>
      <c r="AY459" s="239" t="s">
        <v>211</v>
      </c>
    </row>
    <row r="460" spans="2:65" s="13" customFormat="1" ht="13.5">
      <c r="B460" s="229"/>
      <c r="C460" s="230"/>
      <c r="D460" s="219" t="s">
        <v>219</v>
      </c>
      <c r="E460" s="231" t="s">
        <v>21</v>
      </c>
      <c r="F460" s="232" t="s">
        <v>652</v>
      </c>
      <c r="G460" s="230"/>
      <c r="H460" s="233">
        <v>16.37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219</v>
      </c>
      <c r="AU460" s="239" t="s">
        <v>85</v>
      </c>
      <c r="AV460" s="13" t="s">
        <v>85</v>
      </c>
      <c r="AW460" s="13" t="s">
        <v>39</v>
      </c>
      <c r="AX460" s="13" t="s">
        <v>76</v>
      </c>
      <c r="AY460" s="239" t="s">
        <v>211</v>
      </c>
    </row>
    <row r="461" spans="2:65" s="13" customFormat="1" ht="13.5">
      <c r="B461" s="229"/>
      <c r="C461" s="230"/>
      <c r="D461" s="219" t="s">
        <v>219</v>
      </c>
      <c r="E461" s="231" t="s">
        <v>21</v>
      </c>
      <c r="F461" s="232" t="s">
        <v>653</v>
      </c>
      <c r="G461" s="230"/>
      <c r="H461" s="233">
        <v>6.49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219</v>
      </c>
      <c r="AU461" s="239" t="s">
        <v>85</v>
      </c>
      <c r="AV461" s="13" t="s">
        <v>85</v>
      </c>
      <c r="AW461" s="13" t="s">
        <v>39</v>
      </c>
      <c r="AX461" s="13" t="s">
        <v>76</v>
      </c>
      <c r="AY461" s="239" t="s">
        <v>211</v>
      </c>
    </row>
    <row r="462" spans="2:65" s="13" customFormat="1" ht="13.5">
      <c r="B462" s="229"/>
      <c r="C462" s="230"/>
      <c r="D462" s="219" t="s">
        <v>219</v>
      </c>
      <c r="E462" s="231" t="s">
        <v>21</v>
      </c>
      <c r="F462" s="232" t="s">
        <v>654</v>
      </c>
      <c r="G462" s="230"/>
      <c r="H462" s="233">
        <v>20.39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219</v>
      </c>
      <c r="AU462" s="239" t="s">
        <v>85</v>
      </c>
      <c r="AV462" s="13" t="s">
        <v>85</v>
      </c>
      <c r="AW462" s="13" t="s">
        <v>39</v>
      </c>
      <c r="AX462" s="13" t="s">
        <v>76</v>
      </c>
      <c r="AY462" s="239" t="s">
        <v>211</v>
      </c>
    </row>
    <row r="463" spans="2:65" s="13" customFormat="1" ht="13.5">
      <c r="B463" s="229"/>
      <c r="C463" s="230"/>
      <c r="D463" s="219" t="s">
        <v>219</v>
      </c>
      <c r="E463" s="231" t="s">
        <v>21</v>
      </c>
      <c r="F463" s="232" t="s">
        <v>655</v>
      </c>
      <c r="G463" s="230"/>
      <c r="H463" s="233">
        <v>61.44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AT463" s="239" t="s">
        <v>219</v>
      </c>
      <c r="AU463" s="239" t="s">
        <v>85</v>
      </c>
      <c r="AV463" s="13" t="s">
        <v>85</v>
      </c>
      <c r="AW463" s="13" t="s">
        <v>39</v>
      </c>
      <c r="AX463" s="13" t="s">
        <v>76</v>
      </c>
      <c r="AY463" s="239" t="s">
        <v>211</v>
      </c>
    </row>
    <row r="464" spans="2:65" s="13" customFormat="1" ht="13.5">
      <c r="B464" s="229"/>
      <c r="C464" s="230"/>
      <c r="D464" s="219" t="s">
        <v>219</v>
      </c>
      <c r="E464" s="231" t="s">
        <v>21</v>
      </c>
      <c r="F464" s="232" t="s">
        <v>656</v>
      </c>
      <c r="G464" s="230"/>
      <c r="H464" s="233">
        <v>38.979999999999997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219</v>
      </c>
      <c r="AU464" s="239" t="s">
        <v>85</v>
      </c>
      <c r="AV464" s="13" t="s">
        <v>85</v>
      </c>
      <c r="AW464" s="13" t="s">
        <v>39</v>
      </c>
      <c r="AX464" s="13" t="s">
        <v>76</v>
      </c>
      <c r="AY464" s="239" t="s">
        <v>211</v>
      </c>
    </row>
    <row r="465" spans="2:51" s="13" customFormat="1" ht="13.5">
      <c r="B465" s="229"/>
      <c r="C465" s="230"/>
      <c r="D465" s="219" t="s">
        <v>219</v>
      </c>
      <c r="E465" s="231" t="s">
        <v>21</v>
      </c>
      <c r="F465" s="232" t="s">
        <v>657</v>
      </c>
      <c r="G465" s="230"/>
      <c r="H465" s="233">
        <v>54.07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219</v>
      </c>
      <c r="AU465" s="239" t="s">
        <v>85</v>
      </c>
      <c r="AV465" s="13" t="s">
        <v>85</v>
      </c>
      <c r="AW465" s="13" t="s">
        <v>39</v>
      </c>
      <c r="AX465" s="13" t="s">
        <v>76</v>
      </c>
      <c r="AY465" s="239" t="s">
        <v>211</v>
      </c>
    </row>
    <row r="466" spans="2:51" s="13" customFormat="1" ht="13.5">
      <c r="B466" s="229"/>
      <c r="C466" s="230"/>
      <c r="D466" s="219" t="s">
        <v>219</v>
      </c>
      <c r="E466" s="231" t="s">
        <v>21</v>
      </c>
      <c r="F466" s="232" t="s">
        <v>658</v>
      </c>
      <c r="G466" s="230"/>
      <c r="H466" s="233">
        <v>30.05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AT466" s="239" t="s">
        <v>219</v>
      </c>
      <c r="AU466" s="239" t="s">
        <v>85</v>
      </c>
      <c r="AV466" s="13" t="s">
        <v>85</v>
      </c>
      <c r="AW466" s="13" t="s">
        <v>39</v>
      </c>
      <c r="AX466" s="13" t="s">
        <v>76</v>
      </c>
      <c r="AY466" s="239" t="s">
        <v>211</v>
      </c>
    </row>
    <row r="467" spans="2:51" s="13" customFormat="1" ht="13.5">
      <c r="B467" s="229"/>
      <c r="C467" s="230"/>
      <c r="D467" s="219" t="s">
        <v>219</v>
      </c>
      <c r="E467" s="231" t="s">
        <v>21</v>
      </c>
      <c r="F467" s="232" t="s">
        <v>659</v>
      </c>
      <c r="G467" s="230"/>
      <c r="H467" s="233">
        <v>10.98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219</v>
      </c>
      <c r="AU467" s="239" t="s">
        <v>85</v>
      </c>
      <c r="AV467" s="13" t="s">
        <v>85</v>
      </c>
      <c r="AW467" s="13" t="s">
        <v>39</v>
      </c>
      <c r="AX467" s="13" t="s">
        <v>76</v>
      </c>
      <c r="AY467" s="239" t="s">
        <v>211</v>
      </c>
    </row>
    <row r="468" spans="2:51" s="13" customFormat="1" ht="13.5">
      <c r="B468" s="229"/>
      <c r="C468" s="230"/>
      <c r="D468" s="219" t="s">
        <v>219</v>
      </c>
      <c r="E468" s="231" t="s">
        <v>21</v>
      </c>
      <c r="F468" s="232" t="s">
        <v>660</v>
      </c>
      <c r="G468" s="230"/>
      <c r="H468" s="233">
        <v>28.94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219</v>
      </c>
      <c r="AU468" s="239" t="s">
        <v>85</v>
      </c>
      <c r="AV468" s="13" t="s">
        <v>85</v>
      </c>
      <c r="AW468" s="13" t="s">
        <v>39</v>
      </c>
      <c r="AX468" s="13" t="s">
        <v>76</v>
      </c>
      <c r="AY468" s="239" t="s">
        <v>211</v>
      </c>
    </row>
    <row r="469" spans="2:51" s="13" customFormat="1" ht="13.5">
      <c r="B469" s="229"/>
      <c r="C469" s="230"/>
      <c r="D469" s="219" t="s">
        <v>219</v>
      </c>
      <c r="E469" s="231" t="s">
        <v>21</v>
      </c>
      <c r="F469" s="232" t="s">
        <v>661</v>
      </c>
      <c r="G469" s="230"/>
      <c r="H469" s="233">
        <v>31.98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AT469" s="239" t="s">
        <v>219</v>
      </c>
      <c r="AU469" s="239" t="s">
        <v>85</v>
      </c>
      <c r="AV469" s="13" t="s">
        <v>85</v>
      </c>
      <c r="AW469" s="13" t="s">
        <v>39</v>
      </c>
      <c r="AX469" s="13" t="s">
        <v>76</v>
      </c>
      <c r="AY469" s="239" t="s">
        <v>211</v>
      </c>
    </row>
    <row r="470" spans="2:51" s="13" customFormat="1" ht="13.5">
      <c r="B470" s="229"/>
      <c r="C470" s="230"/>
      <c r="D470" s="219" t="s">
        <v>219</v>
      </c>
      <c r="E470" s="231" t="s">
        <v>21</v>
      </c>
      <c r="F470" s="232" t="s">
        <v>662</v>
      </c>
      <c r="G470" s="230"/>
      <c r="H470" s="233">
        <v>22.19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AT470" s="239" t="s">
        <v>219</v>
      </c>
      <c r="AU470" s="239" t="s">
        <v>85</v>
      </c>
      <c r="AV470" s="13" t="s">
        <v>85</v>
      </c>
      <c r="AW470" s="13" t="s">
        <v>39</v>
      </c>
      <c r="AX470" s="13" t="s">
        <v>76</v>
      </c>
      <c r="AY470" s="239" t="s">
        <v>211</v>
      </c>
    </row>
    <row r="471" spans="2:51" s="13" customFormat="1" ht="13.5">
      <c r="B471" s="229"/>
      <c r="C471" s="230"/>
      <c r="D471" s="219" t="s">
        <v>219</v>
      </c>
      <c r="E471" s="231" t="s">
        <v>21</v>
      </c>
      <c r="F471" s="232" t="s">
        <v>663</v>
      </c>
      <c r="G471" s="230"/>
      <c r="H471" s="233">
        <v>29.21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AT471" s="239" t="s">
        <v>219</v>
      </c>
      <c r="AU471" s="239" t="s">
        <v>85</v>
      </c>
      <c r="AV471" s="13" t="s">
        <v>85</v>
      </c>
      <c r="AW471" s="13" t="s">
        <v>39</v>
      </c>
      <c r="AX471" s="13" t="s">
        <v>76</v>
      </c>
      <c r="AY471" s="239" t="s">
        <v>211</v>
      </c>
    </row>
    <row r="472" spans="2:51" s="13" customFormat="1" ht="13.5">
      <c r="B472" s="229"/>
      <c r="C472" s="230"/>
      <c r="D472" s="219" t="s">
        <v>219</v>
      </c>
      <c r="E472" s="231" t="s">
        <v>21</v>
      </c>
      <c r="F472" s="232" t="s">
        <v>664</v>
      </c>
      <c r="G472" s="230"/>
      <c r="H472" s="233">
        <v>53.15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AT472" s="239" t="s">
        <v>219</v>
      </c>
      <c r="AU472" s="239" t="s">
        <v>85</v>
      </c>
      <c r="AV472" s="13" t="s">
        <v>85</v>
      </c>
      <c r="AW472" s="13" t="s">
        <v>39</v>
      </c>
      <c r="AX472" s="13" t="s">
        <v>76</v>
      </c>
      <c r="AY472" s="239" t="s">
        <v>211</v>
      </c>
    </row>
    <row r="473" spans="2:51" s="13" customFormat="1" ht="13.5">
      <c r="B473" s="229"/>
      <c r="C473" s="230"/>
      <c r="D473" s="219" t="s">
        <v>219</v>
      </c>
      <c r="E473" s="231" t="s">
        <v>21</v>
      </c>
      <c r="F473" s="232" t="s">
        <v>665</v>
      </c>
      <c r="G473" s="230"/>
      <c r="H473" s="233">
        <v>77.63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AT473" s="239" t="s">
        <v>219</v>
      </c>
      <c r="AU473" s="239" t="s">
        <v>85</v>
      </c>
      <c r="AV473" s="13" t="s">
        <v>85</v>
      </c>
      <c r="AW473" s="13" t="s">
        <v>39</v>
      </c>
      <c r="AX473" s="13" t="s">
        <v>76</v>
      </c>
      <c r="AY473" s="239" t="s">
        <v>211</v>
      </c>
    </row>
    <row r="474" spans="2:51" s="13" customFormat="1" ht="13.5">
      <c r="B474" s="229"/>
      <c r="C474" s="230"/>
      <c r="D474" s="219" t="s">
        <v>219</v>
      </c>
      <c r="E474" s="231" t="s">
        <v>21</v>
      </c>
      <c r="F474" s="232" t="s">
        <v>666</v>
      </c>
      <c r="G474" s="230"/>
      <c r="H474" s="233">
        <v>51.22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AT474" s="239" t="s">
        <v>219</v>
      </c>
      <c r="AU474" s="239" t="s">
        <v>85</v>
      </c>
      <c r="AV474" s="13" t="s">
        <v>85</v>
      </c>
      <c r="AW474" s="13" t="s">
        <v>39</v>
      </c>
      <c r="AX474" s="13" t="s">
        <v>76</v>
      </c>
      <c r="AY474" s="239" t="s">
        <v>211</v>
      </c>
    </row>
    <row r="475" spans="2:51" s="13" customFormat="1" ht="13.5">
      <c r="B475" s="229"/>
      <c r="C475" s="230"/>
      <c r="D475" s="219" t="s">
        <v>219</v>
      </c>
      <c r="E475" s="231" t="s">
        <v>21</v>
      </c>
      <c r="F475" s="232" t="s">
        <v>667</v>
      </c>
      <c r="G475" s="230"/>
      <c r="H475" s="233">
        <v>65.88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AT475" s="239" t="s">
        <v>219</v>
      </c>
      <c r="AU475" s="239" t="s">
        <v>85</v>
      </c>
      <c r="AV475" s="13" t="s">
        <v>85</v>
      </c>
      <c r="AW475" s="13" t="s">
        <v>39</v>
      </c>
      <c r="AX475" s="13" t="s">
        <v>76</v>
      </c>
      <c r="AY475" s="239" t="s">
        <v>211</v>
      </c>
    </row>
    <row r="476" spans="2:51" s="13" customFormat="1" ht="13.5">
      <c r="B476" s="229"/>
      <c r="C476" s="230"/>
      <c r="D476" s="219" t="s">
        <v>219</v>
      </c>
      <c r="E476" s="231" t="s">
        <v>21</v>
      </c>
      <c r="F476" s="232" t="s">
        <v>668</v>
      </c>
      <c r="G476" s="230"/>
      <c r="H476" s="233">
        <v>107.57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219</v>
      </c>
      <c r="AU476" s="239" t="s">
        <v>85</v>
      </c>
      <c r="AV476" s="13" t="s">
        <v>85</v>
      </c>
      <c r="AW476" s="13" t="s">
        <v>39</v>
      </c>
      <c r="AX476" s="13" t="s">
        <v>76</v>
      </c>
      <c r="AY476" s="239" t="s">
        <v>211</v>
      </c>
    </row>
    <row r="477" spans="2:51" s="13" customFormat="1" ht="13.5">
      <c r="B477" s="229"/>
      <c r="C477" s="230"/>
      <c r="D477" s="219" t="s">
        <v>219</v>
      </c>
      <c r="E477" s="231" t="s">
        <v>21</v>
      </c>
      <c r="F477" s="232" t="s">
        <v>669</v>
      </c>
      <c r="G477" s="230"/>
      <c r="H477" s="233">
        <v>84.33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AT477" s="239" t="s">
        <v>219</v>
      </c>
      <c r="AU477" s="239" t="s">
        <v>85</v>
      </c>
      <c r="AV477" s="13" t="s">
        <v>85</v>
      </c>
      <c r="AW477" s="13" t="s">
        <v>39</v>
      </c>
      <c r="AX477" s="13" t="s">
        <v>76</v>
      </c>
      <c r="AY477" s="239" t="s">
        <v>211</v>
      </c>
    </row>
    <row r="478" spans="2:51" s="13" customFormat="1" ht="13.5">
      <c r="B478" s="229"/>
      <c r="C478" s="230"/>
      <c r="D478" s="219" t="s">
        <v>219</v>
      </c>
      <c r="E478" s="231" t="s">
        <v>21</v>
      </c>
      <c r="F478" s="232" t="s">
        <v>670</v>
      </c>
      <c r="G478" s="230"/>
      <c r="H478" s="233">
        <v>23.17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AT478" s="239" t="s">
        <v>219</v>
      </c>
      <c r="AU478" s="239" t="s">
        <v>85</v>
      </c>
      <c r="AV478" s="13" t="s">
        <v>85</v>
      </c>
      <c r="AW478" s="13" t="s">
        <v>39</v>
      </c>
      <c r="AX478" s="13" t="s">
        <v>76</v>
      </c>
      <c r="AY478" s="239" t="s">
        <v>211</v>
      </c>
    </row>
    <row r="479" spans="2:51" s="13" customFormat="1" ht="13.5">
      <c r="B479" s="229"/>
      <c r="C479" s="230"/>
      <c r="D479" s="219" t="s">
        <v>219</v>
      </c>
      <c r="E479" s="231" t="s">
        <v>21</v>
      </c>
      <c r="F479" s="232" t="s">
        <v>671</v>
      </c>
      <c r="G479" s="230"/>
      <c r="H479" s="233">
        <v>19.77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AT479" s="239" t="s">
        <v>219</v>
      </c>
      <c r="AU479" s="239" t="s">
        <v>85</v>
      </c>
      <c r="AV479" s="13" t="s">
        <v>85</v>
      </c>
      <c r="AW479" s="13" t="s">
        <v>39</v>
      </c>
      <c r="AX479" s="13" t="s">
        <v>76</v>
      </c>
      <c r="AY479" s="239" t="s">
        <v>211</v>
      </c>
    </row>
    <row r="480" spans="2:51" s="13" customFormat="1" ht="13.5">
      <c r="B480" s="229"/>
      <c r="C480" s="230"/>
      <c r="D480" s="219" t="s">
        <v>219</v>
      </c>
      <c r="E480" s="231" t="s">
        <v>21</v>
      </c>
      <c r="F480" s="232" t="s">
        <v>672</v>
      </c>
      <c r="G480" s="230"/>
      <c r="H480" s="233">
        <v>48.38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AT480" s="239" t="s">
        <v>219</v>
      </c>
      <c r="AU480" s="239" t="s">
        <v>85</v>
      </c>
      <c r="AV480" s="13" t="s">
        <v>85</v>
      </c>
      <c r="AW480" s="13" t="s">
        <v>39</v>
      </c>
      <c r="AX480" s="13" t="s">
        <v>76</v>
      </c>
      <c r="AY480" s="239" t="s">
        <v>211</v>
      </c>
    </row>
    <row r="481" spans="2:65" s="13" customFormat="1" ht="13.5">
      <c r="B481" s="229"/>
      <c r="C481" s="230"/>
      <c r="D481" s="219" t="s">
        <v>219</v>
      </c>
      <c r="E481" s="231" t="s">
        <v>21</v>
      </c>
      <c r="F481" s="232" t="s">
        <v>673</v>
      </c>
      <c r="G481" s="230"/>
      <c r="H481" s="233">
        <v>23.93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AT481" s="239" t="s">
        <v>219</v>
      </c>
      <c r="AU481" s="239" t="s">
        <v>85</v>
      </c>
      <c r="AV481" s="13" t="s">
        <v>85</v>
      </c>
      <c r="AW481" s="13" t="s">
        <v>39</v>
      </c>
      <c r="AX481" s="13" t="s">
        <v>76</v>
      </c>
      <c r="AY481" s="239" t="s">
        <v>211</v>
      </c>
    </row>
    <row r="482" spans="2:65" s="13" customFormat="1" ht="13.5">
      <c r="B482" s="229"/>
      <c r="C482" s="230"/>
      <c r="D482" s="219" t="s">
        <v>219</v>
      </c>
      <c r="E482" s="231" t="s">
        <v>21</v>
      </c>
      <c r="F482" s="232" t="s">
        <v>674</v>
      </c>
      <c r="G482" s="230"/>
      <c r="H482" s="233">
        <v>89.8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AT482" s="239" t="s">
        <v>219</v>
      </c>
      <c r="AU482" s="239" t="s">
        <v>85</v>
      </c>
      <c r="AV482" s="13" t="s">
        <v>85</v>
      </c>
      <c r="AW482" s="13" t="s">
        <v>39</v>
      </c>
      <c r="AX482" s="13" t="s">
        <v>76</v>
      </c>
      <c r="AY482" s="239" t="s">
        <v>211</v>
      </c>
    </row>
    <row r="483" spans="2:65" s="13" customFormat="1" ht="13.5">
      <c r="B483" s="229"/>
      <c r="C483" s="230"/>
      <c r="D483" s="219" t="s">
        <v>219</v>
      </c>
      <c r="E483" s="231" t="s">
        <v>21</v>
      </c>
      <c r="F483" s="232" t="s">
        <v>675</v>
      </c>
      <c r="G483" s="230"/>
      <c r="H483" s="233">
        <v>21.05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219</v>
      </c>
      <c r="AU483" s="239" t="s">
        <v>85</v>
      </c>
      <c r="AV483" s="13" t="s">
        <v>85</v>
      </c>
      <c r="AW483" s="13" t="s">
        <v>39</v>
      </c>
      <c r="AX483" s="13" t="s">
        <v>76</v>
      </c>
      <c r="AY483" s="239" t="s">
        <v>211</v>
      </c>
    </row>
    <row r="484" spans="2:65" s="13" customFormat="1" ht="13.5">
      <c r="B484" s="229"/>
      <c r="C484" s="230"/>
      <c r="D484" s="219" t="s">
        <v>219</v>
      </c>
      <c r="E484" s="231" t="s">
        <v>21</v>
      </c>
      <c r="F484" s="232" t="s">
        <v>676</v>
      </c>
      <c r="G484" s="230"/>
      <c r="H484" s="233">
        <v>24.22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AT484" s="239" t="s">
        <v>219</v>
      </c>
      <c r="AU484" s="239" t="s">
        <v>85</v>
      </c>
      <c r="AV484" s="13" t="s">
        <v>85</v>
      </c>
      <c r="AW484" s="13" t="s">
        <v>39</v>
      </c>
      <c r="AX484" s="13" t="s">
        <v>76</v>
      </c>
      <c r="AY484" s="239" t="s">
        <v>211</v>
      </c>
    </row>
    <row r="485" spans="2:65" s="15" customFormat="1" ht="13.5">
      <c r="B485" s="251"/>
      <c r="C485" s="252"/>
      <c r="D485" s="262" t="s">
        <v>219</v>
      </c>
      <c r="E485" s="263" t="s">
        <v>21</v>
      </c>
      <c r="F485" s="264" t="s">
        <v>226</v>
      </c>
      <c r="G485" s="252"/>
      <c r="H485" s="265">
        <v>1185.18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AT485" s="261" t="s">
        <v>219</v>
      </c>
      <c r="AU485" s="261" t="s">
        <v>85</v>
      </c>
      <c r="AV485" s="15" t="s">
        <v>100</v>
      </c>
      <c r="AW485" s="15" t="s">
        <v>39</v>
      </c>
      <c r="AX485" s="15" t="s">
        <v>83</v>
      </c>
      <c r="AY485" s="261" t="s">
        <v>211</v>
      </c>
    </row>
    <row r="486" spans="2:65" s="1" customFormat="1" ht="22.5" customHeight="1">
      <c r="B486" s="42"/>
      <c r="C486" s="205" t="s">
        <v>677</v>
      </c>
      <c r="D486" s="205" t="s">
        <v>213</v>
      </c>
      <c r="E486" s="206" t="s">
        <v>678</v>
      </c>
      <c r="F486" s="207" t="s">
        <v>679</v>
      </c>
      <c r="G486" s="208" t="s">
        <v>235</v>
      </c>
      <c r="H486" s="209">
        <v>1185.18</v>
      </c>
      <c r="I486" s="210"/>
      <c r="J486" s="211">
        <f>ROUND(I486*H486,2)</f>
        <v>0</v>
      </c>
      <c r="K486" s="207" t="s">
        <v>217</v>
      </c>
      <c r="L486" s="62"/>
      <c r="M486" s="212" t="s">
        <v>21</v>
      </c>
      <c r="N486" s="213" t="s">
        <v>47</v>
      </c>
      <c r="O486" s="43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5">
        <f>S486*H486</f>
        <v>0</v>
      </c>
      <c r="AR486" s="25" t="s">
        <v>309</v>
      </c>
      <c r="AT486" s="25" t="s">
        <v>213</v>
      </c>
      <c r="AU486" s="25" t="s">
        <v>85</v>
      </c>
      <c r="AY486" s="25" t="s">
        <v>211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25" t="s">
        <v>83</v>
      </c>
      <c r="BK486" s="216">
        <f>ROUND(I486*H486,2)</f>
        <v>0</v>
      </c>
      <c r="BL486" s="25" t="s">
        <v>309</v>
      </c>
      <c r="BM486" s="25" t="s">
        <v>680</v>
      </c>
    </row>
    <row r="487" spans="2:65" s="1" customFormat="1" ht="22.5" customHeight="1">
      <c r="B487" s="42"/>
      <c r="C487" s="205" t="s">
        <v>681</v>
      </c>
      <c r="D487" s="205" t="s">
        <v>213</v>
      </c>
      <c r="E487" s="206" t="s">
        <v>682</v>
      </c>
      <c r="F487" s="207" t="s">
        <v>683</v>
      </c>
      <c r="G487" s="208" t="s">
        <v>235</v>
      </c>
      <c r="H487" s="209">
        <v>279.38</v>
      </c>
      <c r="I487" s="210"/>
      <c r="J487" s="211">
        <f>ROUND(I487*H487,2)</f>
        <v>0</v>
      </c>
      <c r="K487" s="207" t="s">
        <v>217</v>
      </c>
      <c r="L487" s="62"/>
      <c r="M487" s="212" t="s">
        <v>21</v>
      </c>
      <c r="N487" s="213" t="s">
        <v>47</v>
      </c>
      <c r="O487" s="43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AR487" s="25" t="s">
        <v>309</v>
      </c>
      <c r="AT487" s="25" t="s">
        <v>213</v>
      </c>
      <c r="AU487" s="25" t="s">
        <v>85</v>
      </c>
      <c r="AY487" s="25" t="s">
        <v>211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25" t="s">
        <v>83</v>
      </c>
      <c r="BK487" s="216">
        <f>ROUND(I487*H487,2)</f>
        <v>0</v>
      </c>
      <c r="BL487" s="25" t="s">
        <v>309</v>
      </c>
      <c r="BM487" s="25" t="s">
        <v>684</v>
      </c>
    </row>
    <row r="488" spans="2:65" s="12" customFormat="1" ht="13.5">
      <c r="B488" s="217"/>
      <c r="C488" s="218"/>
      <c r="D488" s="219" t="s">
        <v>219</v>
      </c>
      <c r="E488" s="220" t="s">
        <v>21</v>
      </c>
      <c r="F488" s="221" t="s">
        <v>333</v>
      </c>
      <c r="G488" s="218"/>
      <c r="H488" s="222" t="s">
        <v>21</v>
      </c>
      <c r="I488" s="223"/>
      <c r="J488" s="218"/>
      <c r="K488" s="218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219</v>
      </c>
      <c r="AU488" s="228" t="s">
        <v>85</v>
      </c>
      <c r="AV488" s="12" t="s">
        <v>83</v>
      </c>
      <c r="AW488" s="12" t="s">
        <v>39</v>
      </c>
      <c r="AX488" s="12" t="s">
        <v>76</v>
      </c>
      <c r="AY488" s="228" t="s">
        <v>211</v>
      </c>
    </row>
    <row r="489" spans="2:65" s="13" customFormat="1" ht="13.5">
      <c r="B489" s="229"/>
      <c r="C489" s="230"/>
      <c r="D489" s="219" t="s">
        <v>219</v>
      </c>
      <c r="E489" s="231" t="s">
        <v>21</v>
      </c>
      <c r="F489" s="232" t="s">
        <v>334</v>
      </c>
      <c r="G489" s="230"/>
      <c r="H489" s="233">
        <v>6.04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AT489" s="239" t="s">
        <v>219</v>
      </c>
      <c r="AU489" s="239" t="s">
        <v>85</v>
      </c>
      <c r="AV489" s="13" t="s">
        <v>85</v>
      </c>
      <c r="AW489" s="13" t="s">
        <v>39</v>
      </c>
      <c r="AX489" s="13" t="s">
        <v>76</v>
      </c>
      <c r="AY489" s="239" t="s">
        <v>211</v>
      </c>
    </row>
    <row r="490" spans="2:65" s="13" customFormat="1" ht="13.5">
      <c r="B490" s="229"/>
      <c r="C490" s="230"/>
      <c r="D490" s="219" t="s">
        <v>219</v>
      </c>
      <c r="E490" s="231" t="s">
        <v>21</v>
      </c>
      <c r="F490" s="232" t="s">
        <v>335</v>
      </c>
      <c r="G490" s="230"/>
      <c r="H490" s="233">
        <v>10.31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AT490" s="239" t="s">
        <v>219</v>
      </c>
      <c r="AU490" s="239" t="s">
        <v>85</v>
      </c>
      <c r="AV490" s="13" t="s">
        <v>85</v>
      </c>
      <c r="AW490" s="13" t="s">
        <v>39</v>
      </c>
      <c r="AX490" s="13" t="s">
        <v>76</v>
      </c>
      <c r="AY490" s="239" t="s">
        <v>211</v>
      </c>
    </row>
    <row r="491" spans="2:65" s="13" customFormat="1" ht="13.5">
      <c r="B491" s="229"/>
      <c r="C491" s="230"/>
      <c r="D491" s="219" t="s">
        <v>219</v>
      </c>
      <c r="E491" s="231" t="s">
        <v>21</v>
      </c>
      <c r="F491" s="232" t="s">
        <v>336</v>
      </c>
      <c r="G491" s="230"/>
      <c r="H491" s="233">
        <v>3.6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219</v>
      </c>
      <c r="AU491" s="239" t="s">
        <v>85</v>
      </c>
      <c r="AV491" s="13" t="s">
        <v>85</v>
      </c>
      <c r="AW491" s="13" t="s">
        <v>39</v>
      </c>
      <c r="AX491" s="13" t="s">
        <v>76</v>
      </c>
      <c r="AY491" s="239" t="s">
        <v>211</v>
      </c>
    </row>
    <row r="492" spans="2:65" s="13" customFormat="1" ht="13.5">
      <c r="B492" s="229"/>
      <c r="C492" s="230"/>
      <c r="D492" s="219" t="s">
        <v>219</v>
      </c>
      <c r="E492" s="231" t="s">
        <v>21</v>
      </c>
      <c r="F492" s="232" t="s">
        <v>337</v>
      </c>
      <c r="G492" s="230"/>
      <c r="H492" s="233">
        <v>4.67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AT492" s="239" t="s">
        <v>219</v>
      </c>
      <c r="AU492" s="239" t="s">
        <v>85</v>
      </c>
      <c r="AV492" s="13" t="s">
        <v>85</v>
      </c>
      <c r="AW492" s="13" t="s">
        <v>39</v>
      </c>
      <c r="AX492" s="13" t="s">
        <v>76</v>
      </c>
      <c r="AY492" s="239" t="s">
        <v>211</v>
      </c>
    </row>
    <row r="493" spans="2:65" s="13" customFormat="1" ht="13.5">
      <c r="B493" s="229"/>
      <c r="C493" s="230"/>
      <c r="D493" s="219" t="s">
        <v>219</v>
      </c>
      <c r="E493" s="231" t="s">
        <v>21</v>
      </c>
      <c r="F493" s="232" t="s">
        <v>338</v>
      </c>
      <c r="G493" s="230"/>
      <c r="H493" s="233">
        <v>1.28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AT493" s="239" t="s">
        <v>219</v>
      </c>
      <c r="AU493" s="239" t="s">
        <v>85</v>
      </c>
      <c r="AV493" s="13" t="s">
        <v>85</v>
      </c>
      <c r="AW493" s="13" t="s">
        <v>39</v>
      </c>
      <c r="AX493" s="13" t="s">
        <v>76</v>
      </c>
      <c r="AY493" s="239" t="s">
        <v>211</v>
      </c>
    </row>
    <row r="494" spans="2:65" s="13" customFormat="1" ht="13.5">
      <c r="B494" s="229"/>
      <c r="C494" s="230"/>
      <c r="D494" s="219" t="s">
        <v>219</v>
      </c>
      <c r="E494" s="231" t="s">
        <v>21</v>
      </c>
      <c r="F494" s="232" t="s">
        <v>339</v>
      </c>
      <c r="G494" s="230"/>
      <c r="H494" s="233">
        <v>1.28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AT494" s="239" t="s">
        <v>219</v>
      </c>
      <c r="AU494" s="239" t="s">
        <v>85</v>
      </c>
      <c r="AV494" s="13" t="s">
        <v>85</v>
      </c>
      <c r="AW494" s="13" t="s">
        <v>39</v>
      </c>
      <c r="AX494" s="13" t="s">
        <v>76</v>
      </c>
      <c r="AY494" s="239" t="s">
        <v>211</v>
      </c>
    </row>
    <row r="495" spans="2:65" s="13" customFormat="1" ht="13.5">
      <c r="B495" s="229"/>
      <c r="C495" s="230"/>
      <c r="D495" s="219" t="s">
        <v>219</v>
      </c>
      <c r="E495" s="231" t="s">
        <v>21</v>
      </c>
      <c r="F495" s="232" t="s">
        <v>340</v>
      </c>
      <c r="G495" s="230"/>
      <c r="H495" s="233">
        <v>2.6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AT495" s="239" t="s">
        <v>219</v>
      </c>
      <c r="AU495" s="239" t="s">
        <v>85</v>
      </c>
      <c r="AV495" s="13" t="s">
        <v>85</v>
      </c>
      <c r="AW495" s="13" t="s">
        <v>39</v>
      </c>
      <c r="AX495" s="13" t="s">
        <v>76</v>
      </c>
      <c r="AY495" s="239" t="s">
        <v>211</v>
      </c>
    </row>
    <row r="496" spans="2:65" s="13" customFormat="1" ht="13.5">
      <c r="B496" s="229"/>
      <c r="C496" s="230"/>
      <c r="D496" s="219" t="s">
        <v>219</v>
      </c>
      <c r="E496" s="231" t="s">
        <v>21</v>
      </c>
      <c r="F496" s="232" t="s">
        <v>341</v>
      </c>
      <c r="G496" s="230"/>
      <c r="H496" s="233">
        <v>0.88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219</v>
      </c>
      <c r="AU496" s="239" t="s">
        <v>85</v>
      </c>
      <c r="AV496" s="13" t="s">
        <v>85</v>
      </c>
      <c r="AW496" s="13" t="s">
        <v>39</v>
      </c>
      <c r="AX496" s="13" t="s">
        <v>76</v>
      </c>
      <c r="AY496" s="239" t="s">
        <v>211</v>
      </c>
    </row>
    <row r="497" spans="2:51" s="13" customFormat="1" ht="13.5">
      <c r="B497" s="229"/>
      <c r="C497" s="230"/>
      <c r="D497" s="219" t="s">
        <v>219</v>
      </c>
      <c r="E497" s="231" t="s">
        <v>21</v>
      </c>
      <c r="F497" s="232" t="s">
        <v>342</v>
      </c>
      <c r="G497" s="230"/>
      <c r="H497" s="233">
        <v>4.24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AT497" s="239" t="s">
        <v>219</v>
      </c>
      <c r="AU497" s="239" t="s">
        <v>85</v>
      </c>
      <c r="AV497" s="13" t="s">
        <v>85</v>
      </c>
      <c r="AW497" s="13" t="s">
        <v>39</v>
      </c>
      <c r="AX497" s="13" t="s">
        <v>76</v>
      </c>
      <c r="AY497" s="239" t="s">
        <v>211</v>
      </c>
    </row>
    <row r="498" spans="2:51" s="13" customFormat="1" ht="13.5">
      <c r="B498" s="229"/>
      <c r="C498" s="230"/>
      <c r="D498" s="219" t="s">
        <v>219</v>
      </c>
      <c r="E498" s="231" t="s">
        <v>21</v>
      </c>
      <c r="F498" s="232" t="s">
        <v>343</v>
      </c>
      <c r="G498" s="230"/>
      <c r="H498" s="233">
        <v>26.59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AT498" s="239" t="s">
        <v>219</v>
      </c>
      <c r="AU498" s="239" t="s">
        <v>85</v>
      </c>
      <c r="AV498" s="13" t="s">
        <v>85</v>
      </c>
      <c r="AW498" s="13" t="s">
        <v>39</v>
      </c>
      <c r="AX498" s="13" t="s">
        <v>76</v>
      </c>
      <c r="AY498" s="239" t="s">
        <v>211</v>
      </c>
    </row>
    <row r="499" spans="2:51" s="13" customFormat="1" ht="13.5">
      <c r="B499" s="229"/>
      <c r="C499" s="230"/>
      <c r="D499" s="219" t="s">
        <v>219</v>
      </c>
      <c r="E499" s="231" t="s">
        <v>21</v>
      </c>
      <c r="F499" s="232" t="s">
        <v>344</v>
      </c>
      <c r="G499" s="230"/>
      <c r="H499" s="233">
        <v>6.34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AT499" s="239" t="s">
        <v>219</v>
      </c>
      <c r="AU499" s="239" t="s">
        <v>85</v>
      </c>
      <c r="AV499" s="13" t="s">
        <v>85</v>
      </c>
      <c r="AW499" s="13" t="s">
        <v>39</v>
      </c>
      <c r="AX499" s="13" t="s">
        <v>76</v>
      </c>
      <c r="AY499" s="239" t="s">
        <v>211</v>
      </c>
    </row>
    <row r="500" spans="2:51" s="13" customFormat="1" ht="13.5">
      <c r="B500" s="229"/>
      <c r="C500" s="230"/>
      <c r="D500" s="219" t="s">
        <v>219</v>
      </c>
      <c r="E500" s="231" t="s">
        <v>21</v>
      </c>
      <c r="F500" s="232" t="s">
        <v>345</v>
      </c>
      <c r="G500" s="230"/>
      <c r="H500" s="233">
        <v>5.28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219</v>
      </c>
      <c r="AU500" s="239" t="s">
        <v>85</v>
      </c>
      <c r="AV500" s="13" t="s">
        <v>85</v>
      </c>
      <c r="AW500" s="13" t="s">
        <v>39</v>
      </c>
      <c r="AX500" s="13" t="s">
        <v>76</v>
      </c>
      <c r="AY500" s="239" t="s">
        <v>211</v>
      </c>
    </row>
    <row r="501" spans="2:51" s="13" customFormat="1" ht="13.5">
      <c r="B501" s="229"/>
      <c r="C501" s="230"/>
      <c r="D501" s="219" t="s">
        <v>219</v>
      </c>
      <c r="E501" s="231" t="s">
        <v>21</v>
      </c>
      <c r="F501" s="232" t="s">
        <v>346</v>
      </c>
      <c r="G501" s="230"/>
      <c r="H501" s="233">
        <v>7.61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AT501" s="239" t="s">
        <v>219</v>
      </c>
      <c r="AU501" s="239" t="s">
        <v>85</v>
      </c>
      <c r="AV501" s="13" t="s">
        <v>85</v>
      </c>
      <c r="AW501" s="13" t="s">
        <v>39</v>
      </c>
      <c r="AX501" s="13" t="s">
        <v>76</v>
      </c>
      <c r="AY501" s="239" t="s">
        <v>211</v>
      </c>
    </row>
    <row r="502" spans="2:51" s="13" customFormat="1" ht="13.5">
      <c r="B502" s="229"/>
      <c r="C502" s="230"/>
      <c r="D502" s="219" t="s">
        <v>219</v>
      </c>
      <c r="E502" s="231" t="s">
        <v>21</v>
      </c>
      <c r="F502" s="232" t="s">
        <v>347</v>
      </c>
      <c r="G502" s="230"/>
      <c r="H502" s="233">
        <v>1.8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AT502" s="239" t="s">
        <v>219</v>
      </c>
      <c r="AU502" s="239" t="s">
        <v>85</v>
      </c>
      <c r="AV502" s="13" t="s">
        <v>85</v>
      </c>
      <c r="AW502" s="13" t="s">
        <v>39</v>
      </c>
      <c r="AX502" s="13" t="s">
        <v>76</v>
      </c>
      <c r="AY502" s="239" t="s">
        <v>211</v>
      </c>
    </row>
    <row r="503" spans="2:51" s="13" customFormat="1" ht="13.5">
      <c r="B503" s="229"/>
      <c r="C503" s="230"/>
      <c r="D503" s="219" t="s">
        <v>219</v>
      </c>
      <c r="E503" s="231" t="s">
        <v>21</v>
      </c>
      <c r="F503" s="232" t="s">
        <v>348</v>
      </c>
      <c r="G503" s="230"/>
      <c r="H503" s="233">
        <v>3.66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219</v>
      </c>
      <c r="AU503" s="239" t="s">
        <v>85</v>
      </c>
      <c r="AV503" s="13" t="s">
        <v>85</v>
      </c>
      <c r="AW503" s="13" t="s">
        <v>39</v>
      </c>
      <c r="AX503" s="13" t="s">
        <v>76</v>
      </c>
      <c r="AY503" s="239" t="s">
        <v>211</v>
      </c>
    </row>
    <row r="504" spans="2:51" s="13" customFormat="1" ht="13.5">
      <c r="B504" s="229"/>
      <c r="C504" s="230"/>
      <c r="D504" s="219" t="s">
        <v>219</v>
      </c>
      <c r="E504" s="231" t="s">
        <v>21</v>
      </c>
      <c r="F504" s="232" t="s">
        <v>349</v>
      </c>
      <c r="G504" s="230"/>
      <c r="H504" s="233">
        <v>4.78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219</v>
      </c>
      <c r="AU504" s="239" t="s">
        <v>85</v>
      </c>
      <c r="AV504" s="13" t="s">
        <v>85</v>
      </c>
      <c r="AW504" s="13" t="s">
        <v>39</v>
      </c>
      <c r="AX504" s="13" t="s">
        <v>76</v>
      </c>
      <c r="AY504" s="239" t="s">
        <v>211</v>
      </c>
    </row>
    <row r="505" spans="2:51" s="13" customFormat="1" ht="13.5">
      <c r="B505" s="229"/>
      <c r="C505" s="230"/>
      <c r="D505" s="219" t="s">
        <v>219</v>
      </c>
      <c r="E505" s="231" t="s">
        <v>21</v>
      </c>
      <c r="F505" s="232" t="s">
        <v>350</v>
      </c>
      <c r="G505" s="230"/>
      <c r="H505" s="233">
        <v>5.87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219</v>
      </c>
      <c r="AU505" s="239" t="s">
        <v>85</v>
      </c>
      <c r="AV505" s="13" t="s">
        <v>85</v>
      </c>
      <c r="AW505" s="13" t="s">
        <v>39</v>
      </c>
      <c r="AX505" s="13" t="s">
        <v>76</v>
      </c>
      <c r="AY505" s="239" t="s">
        <v>211</v>
      </c>
    </row>
    <row r="506" spans="2:51" s="13" customFormat="1" ht="13.5">
      <c r="B506" s="229"/>
      <c r="C506" s="230"/>
      <c r="D506" s="219" t="s">
        <v>219</v>
      </c>
      <c r="E506" s="231" t="s">
        <v>21</v>
      </c>
      <c r="F506" s="232" t="s">
        <v>351</v>
      </c>
      <c r="G506" s="230"/>
      <c r="H506" s="233">
        <v>3.61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AT506" s="239" t="s">
        <v>219</v>
      </c>
      <c r="AU506" s="239" t="s">
        <v>85</v>
      </c>
      <c r="AV506" s="13" t="s">
        <v>85</v>
      </c>
      <c r="AW506" s="13" t="s">
        <v>39</v>
      </c>
      <c r="AX506" s="13" t="s">
        <v>76</v>
      </c>
      <c r="AY506" s="239" t="s">
        <v>211</v>
      </c>
    </row>
    <row r="507" spans="2:51" s="13" customFormat="1" ht="13.5">
      <c r="B507" s="229"/>
      <c r="C507" s="230"/>
      <c r="D507" s="219" t="s">
        <v>219</v>
      </c>
      <c r="E507" s="231" t="s">
        <v>21</v>
      </c>
      <c r="F507" s="232" t="s">
        <v>352</v>
      </c>
      <c r="G507" s="230"/>
      <c r="H507" s="233">
        <v>10.59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219</v>
      </c>
      <c r="AU507" s="239" t="s">
        <v>85</v>
      </c>
      <c r="AV507" s="13" t="s">
        <v>85</v>
      </c>
      <c r="AW507" s="13" t="s">
        <v>39</v>
      </c>
      <c r="AX507" s="13" t="s">
        <v>76</v>
      </c>
      <c r="AY507" s="239" t="s">
        <v>211</v>
      </c>
    </row>
    <row r="508" spans="2:51" s="13" customFormat="1" ht="13.5">
      <c r="B508" s="229"/>
      <c r="C508" s="230"/>
      <c r="D508" s="219" t="s">
        <v>219</v>
      </c>
      <c r="E508" s="231" t="s">
        <v>21</v>
      </c>
      <c r="F508" s="232" t="s">
        <v>353</v>
      </c>
      <c r="G508" s="230"/>
      <c r="H508" s="233">
        <v>19.71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219</v>
      </c>
      <c r="AU508" s="239" t="s">
        <v>85</v>
      </c>
      <c r="AV508" s="13" t="s">
        <v>85</v>
      </c>
      <c r="AW508" s="13" t="s">
        <v>39</v>
      </c>
      <c r="AX508" s="13" t="s">
        <v>76</v>
      </c>
      <c r="AY508" s="239" t="s">
        <v>211</v>
      </c>
    </row>
    <row r="509" spans="2:51" s="13" customFormat="1" ht="13.5">
      <c r="B509" s="229"/>
      <c r="C509" s="230"/>
      <c r="D509" s="219" t="s">
        <v>219</v>
      </c>
      <c r="E509" s="231" t="s">
        <v>21</v>
      </c>
      <c r="F509" s="232" t="s">
        <v>354</v>
      </c>
      <c r="G509" s="230"/>
      <c r="H509" s="233">
        <v>6.74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AT509" s="239" t="s">
        <v>219</v>
      </c>
      <c r="AU509" s="239" t="s">
        <v>85</v>
      </c>
      <c r="AV509" s="13" t="s">
        <v>85</v>
      </c>
      <c r="AW509" s="13" t="s">
        <v>39</v>
      </c>
      <c r="AX509" s="13" t="s">
        <v>76</v>
      </c>
      <c r="AY509" s="239" t="s">
        <v>211</v>
      </c>
    </row>
    <row r="510" spans="2:51" s="13" customFormat="1" ht="13.5">
      <c r="B510" s="229"/>
      <c r="C510" s="230"/>
      <c r="D510" s="219" t="s">
        <v>219</v>
      </c>
      <c r="E510" s="231" t="s">
        <v>21</v>
      </c>
      <c r="F510" s="232" t="s">
        <v>355</v>
      </c>
      <c r="G510" s="230"/>
      <c r="H510" s="233">
        <v>15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AT510" s="239" t="s">
        <v>219</v>
      </c>
      <c r="AU510" s="239" t="s">
        <v>85</v>
      </c>
      <c r="AV510" s="13" t="s">
        <v>85</v>
      </c>
      <c r="AW510" s="13" t="s">
        <v>39</v>
      </c>
      <c r="AX510" s="13" t="s">
        <v>76</v>
      </c>
      <c r="AY510" s="239" t="s">
        <v>211</v>
      </c>
    </row>
    <row r="511" spans="2:51" s="13" customFormat="1" ht="13.5">
      <c r="B511" s="229"/>
      <c r="C511" s="230"/>
      <c r="D511" s="219" t="s">
        <v>219</v>
      </c>
      <c r="E511" s="231" t="s">
        <v>21</v>
      </c>
      <c r="F511" s="232" t="s">
        <v>356</v>
      </c>
      <c r="G511" s="230"/>
      <c r="H511" s="233">
        <v>33.17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219</v>
      </c>
      <c r="AU511" s="239" t="s">
        <v>85</v>
      </c>
      <c r="AV511" s="13" t="s">
        <v>85</v>
      </c>
      <c r="AW511" s="13" t="s">
        <v>39</v>
      </c>
      <c r="AX511" s="13" t="s">
        <v>76</v>
      </c>
      <c r="AY511" s="239" t="s">
        <v>211</v>
      </c>
    </row>
    <row r="512" spans="2:51" s="13" customFormat="1" ht="13.5">
      <c r="B512" s="229"/>
      <c r="C512" s="230"/>
      <c r="D512" s="219" t="s">
        <v>219</v>
      </c>
      <c r="E512" s="231" t="s">
        <v>21</v>
      </c>
      <c r="F512" s="232" t="s">
        <v>357</v>
      </c>
      <c r="G512" s="230"/>
      <c r="H512" s="233">
        <v>40.98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AT512" s="239" t="s">
        <v>219</v>
      </c>
      <c r="AU512" s="239" t="s">
        <v>85</v>
      </c>
      <c r="AV512" s="13" t="s">
        <v>85</v>
      </c>
      <c r="AW512" s="13" t="s">
        <v>39</v>
      </c>
      <c r="AX512" s="13" t="s">
        <v>76</v>
      </c>
      <c r="AY512" s="239" t="s">
        <v>211</v>
      </c>
    </row>
    <row r="513" spans="2:65" s="13" customFormat="1" ht="13.5">
      <c r="B513" s="229"/>
      <c r="C513" s="230"/>
      <c r="D513" s="219" t="s">
        <v>219</v>
      </c>
      <c r="E513" s="231" t="s">
        <v>21</v>
      </c>
      <c r="F513" s="232" t="s">
        <v>358</v>
      </c>
      <c r="G513" s="230"/>
      <c r="H513" s="233">
        <v>6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AT513" s="239" t="s">
        <v>219</v>
      </c>
      <c r="AU513" s="239" t="s">
        <v>85</v>
      </c>
      <c r="AV513" s="13" t="s">
        <v>85</v>
      </c>
      <c r="AW513" s="13" t="s">
        <v>39</v>
      </c>
      <c r="AX513" s="13" t="s">
        <v>76</v>
      </c>
      <c r="AY513" s="239" t="s">
        <v>211</v>
      </c>
    </row>
    <row r="514" spans="2:65" s="13" customFormat="1" ht="13.5">
      <c r="B514" s="229"/>
      <c r="C514" s="230"/>
      <c r="D514" s="219" t="s">
        <v>219</v>
      </c>
      <c r="E514" s="231" t="s">
        <v>21</v>
      </c>
      <c r="F514" s="232" t="s">
        <v>359</v>
      </c>
      <c r="G514" s="230"/>
      <c r="H514" s="233">
        <v>4.8099999999999996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219</v>
      </c>
      <c r="AU514" s="239" t="s">
        <v>85</v>
      </c>
      <c r="AV514" s="13" t="s">
        <v>85</v>
      </c>
      <c r="AW514" s="13" t="s">
        <v>39</v>
      </c>
      <c r="AX514" s="13" t="s">
        <v>76</v>
      </c>
      <c r="AY514" s="239" t="s">
        <v>211</v>
      </c>
    </row>
    <row r="515" spans="2:65" s="13" customFormat="1" ht="13.5">
      <c r="B515" s="229"/>
      <c r="C515" s="230"/>
      <c r="D515" s="219" t="s">
        <v>219</v>
      </c>
      <c r="E515" s="231" t="s">
        <v>21</v>
      </c>
      <c r="F515" s="232" t="s">
        <v>360</v>
      </c>
      <c r="G515" s="230"/>
      <c r="H515" s="233">
        <v>7.1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219</v>
      </c>
      <c r="AU515" s="239" t="s">
        <v>85</v>
      </c>
      <c r="AV515" s="13" t="s">
        <v>85</v>
      </c>
      <c r="AW515" s="13" t="s">
        <v>39</v>
      </c>
      <c r="AX515" s="13" t="s">
        <v>76</v>
      </c>
      <c r="AY515" s="239" t="s">
        <v>211</v>
      </c>
    </row>
    <row r="516" spans="2:65" s="13" customFormat="1" ht="13.5">
      <c r="B516" s="229"/>
      <c r="C516" s="230"/>
      <c r="D516" s="219" t="s">
        <v>219</v>
      </c>
      <c r="E516" s="231" t="s">
        <v>21</v>
      </c>
      <c r="F516" s="232" t="s">
        <v>361</v>
      </c>
      <c r="G516" s="230"/>
      <c r="H516" s="233">
        <v>2.81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AT516" s="239" t="s">
        <v>219</v>
      </c>
      <c r="AU516" s="239" t="s">
        <v>85</v>
      </c>
      <c r="AV516" s="13" t="s">
        <v>85</v>
      </c>
      <c r="AW516" s="13" t="s">
        <v>39</v>
      </c>
      <c r="AX516" s="13" t="s">
        <v>76</v>
      </c>
      <c r="AY516" s="239" t="s">
        <v>211</v>
      </c>
    </row>
    <row r="517" spans="2:65" s="13" customFormat="1" ht="13.5">
      <c r="B517" s="229"/>
      <c r="C517" s="230"/>
      <c r="D517" s="219" t="s">
        <v>219</v>
      </c>
      <c r="E517" s="231" t="s">
        <v>21</v>
      </c>
      <c r="F517" s="232" t="s">
        <v>362</v>
      </c>
      <c r="G517" s="230"/>
      <c r="H517" s="233">
        <v>27.08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AT517" s="239" t="s">
        <v>219</v>
      </c>
      <c r="AU517" s="239" t="s">
        <v>85</v>
      </c>
      <c r="AV517" s="13" t="s">
        <v>85</v>
      </c>
      <c r="AW517" s="13" t="s">
        <v>39</v>
      </c>
      <c r="AX517" s="13" t="s">
        <v>76</v>
      </c>
      <c r="AY517" s="239" t="s">
        <v>211</v>
      </c>
    </row>
    <row r="518" spans="2:65" s="13" customFormat="1" ht="13.5">
      <c r="B518" s="229"/>
      <c r="C518" s="230"/>
      <c r="D518" s="219" t="s">
        <v>219</v>
      </c>
      <c r="E518" s="231" t="s">
        <v>21</v>
      </c>
      <c r="F518" s="232" t="s">
        <v>363</v>
      </c>
      <c r="G518" s="230"/>
      <c r="H518" s="233">
        <v>2.17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AT518" s="239" t="s">
        <v>219</v>
      </c>
      <c r="AU518" s="239" t="s">
        <v>85</v>
      </c>
      <c r="AV518" s="13" t="s">
        <v>85</v>
      </c>
      <c r="AW518" s="13" t="s">
        <v>39</v>
      </c>
      <c r="AX518" s="13" t="s">
        <v>76</v>
      </c>
      <c r="AY518" s="239" t="s">
        <v>211</v>
      </c>
    </row>
    <row r="519" spans="2:65" s="13" customFormat="1" ht="13.5">
      <c r="B519" s="229"/>
      <c r="C519" s="230"/>
      <c r="D519" s="219" t="s">
        <v>219</v>
      </c>
      <c r="E519" s="231" t="s">
        <v>21</v>
      </c>
      <c r="F519" s="232" t="s">
        <v>364</v>
      </c>
      <c r="G519" s="230"/>
      <c r="H519" s="233">
        <v>2.78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AT519" s="239" t="s">
        <v>219</v>
      </c>
      <c r="AU519" s="239" t="s">
        <v>85</v>
      </c>
      <c r="AV519" s="13" t="s">
        <v>85</v>
      </c>
      <c r="AW519" s="13" t="s">
        <v>39</v>
      </c>
      <c r="AX519" s="13" t="s">
        <v>76</v>
      </c>
      <c r="AY519" s="239" t="s">
        <v>211</v>
      </c>
    </row>
    <row r="520" spans="2:65" s="15" customFormat="1" ht="13.5">
      <c r="B520" s="251"/>
      <c r="C520" s="252"/>
      <c r="D520" s="262" t="s">
        <v>219</v>
      </c>
      <c r="E520" s="263" t="s">
        <v>21</v>
      </c>
      <c r="F520" s="264" t="s">
        <v>226</v>
      </c>
      <c r="G520" s="252"/>
      <c r="H520" s="265">
        <v>279.38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AT520" s="261" t="s">
        <v>219</v>
      </c>
      <c r="AU520" s="261" t="s">
        <v>85</v>
      </c>
      <c r="AV520" s="15" t="s">
        <v>100</v>
      </c>
      <c r="AW520" s="15" t="s">
        <v>39</v>
      </c>
      <c r="AX520" s="15" t="s">
        <v>83</v>
      </c>
      <c r="AY520" s="261" t="s">
        <v>211</v>
      </c>
    </row>
    <row r="521" spans="2:65" s="1" customFormat="1" ht="44.25" customHeight="1">
      <c r="B521" s="42"/>
      <c r="C521" s="205" t="s">
        <v>685</v>
      </c>
      <c r="D521" s="205" t="s">
        <v>213</v>
      </c>
      <c r="E521" s="206" t="s">
        <v>686</v>
      </c>
      <c r="F521" s="207" t="s">
        <v>687</v>
      </c>
      <c r="G521" s="208" t="s">
        <v>235</v>
      </c>
      <c r="H521" s="209">
        <v>279.38</v>
      </c>
      <c r="I521" s="210"/>
      <c r="J521" s="211">
        <f>ROUND(I521*H521,2)</f>
        <v>0</v>
      </c>
      <c r="K521" s="207" t="s">
        <v>217</v>
      </c>
      <c r="L521" s="62"/>
      <c r="M521" s="212" t="s">
        <v>21</v>
      </c>
      <c r="N521" s="213" t="s">
        <v>47</v>
      </c>
      <c r="O521" s="43"/>
      <c r="P521" s="214">
        <f>O521*H521</f>
        <v>0</v>
      </c>
      <c r="Q521" s="214">
        <v>0</v>
      </c>
      <c r="R521" s="214">
        <f>Q521*H521</f>
        <v>0</v>
      </c>
      <c r="S521" s="214">
        <v>0</v>
      </c>
      <c r="T521" s="215">
        <f>S521*H521</f>
        <v>0</v>
      </c>
      <c r="AR521" s="25" t="s">
        <v>309</v>
      </c>
      <c r="AT521" s="25" t="s">
        <v>213</v>
      </c>
      <c r="AU521" s="25" t="s">
        <v>85</v>
      </c>
      <c r="AY521" s="25" t="s">
        <v>211</v>
      </c>
      <c r="BE521" s="216">
        <f>IF(N521="základní",J521,0)</f>
        <v>0</v>
      </c>
      <c r="BF521" s="216">
        <f>IF(N521="snížená",J521,0)</f>
        <v>0</v>
      </c>
      <c r="BG521" s="216">
        <f>IF(N521="zákl. přenesená",J521,0)</f>
        <v>0</v>
      </c>
      <c r="BH521" s="216">
        <f>IF(N521="sníž. přenesená",J521,0)</f>
        <v>0</v>
      </c>
      <c r="BI521" s="216">
        <f>IF(N521="nulová",J521,0)</f>
        <v>0</v>
      </c>
      <c r="BJ521" s="25" t="s">
        <v>83</v>
      </c>
      <c r="BK521" s="216">
        <f>ROUND(I521*H521,2)</f>
        <v>0</v>
      </c>
      <c r="BL521" s="25" t="s">
        <v>309</v>
      </c>
      <c r="BM521" s="25" t="s">
        <v>688</v>
      </c>
    </row>
    <row r="522" spans="2:65" s="1" customFormat="1" ht="22.5" customHeight="1">
      <c r="B522" s="42"/>
      <c r="C522" s="268" t="s">
        <v>689</v>
      </c>
      <c r="D522" s="268" t="s">
        <v>429</v>
      </c>
      <c r="E522" s="269" t="s">
        <v>690</v>
      </c>
      <c r="F522" s="270" t="s">
        <v>691</v>
      </c>
      <c r="G522" s="271" t="s">
        <v>235</v>
      </c>
      <c r="H522" s="272">
        <v>586.69799999999998</v>
      </c>
      <c r="I522" s="273"/>
      <c r="J522" s="274">
        <f>ROUND(I522*H522,2)</f>
        <v>0</v>
      </c>
      <c r="K522" s="270" t="s">
        <v>217</v>
      </c>
      <c r="L522" s="275"/>
      <c r="M522" s="276" t="s">
        <v>21</v>
      </c>
      <c r="N522" s="277" t="s">
        <v>47</v>
      </c>
      <c r="O522" s="43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AR522" s="25" t="s">
        <v>424</v>
      </c>
      <c r="AT522" s="25" t="s">
        <v>429</v>
      </c>
      <c r="AU522" s="25" t="s">
        <v>85</v>
      </c>
      <c r="AY522" s="25" t="s">
        <v>211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25" t="s">
        <v>83</v>
      </c>
      <c r="BK522" s="216">
        <f>ROUND(I522*H522,2)</f>
        <v>0</v>
      </c>
      <c r="BL522" s="25" t="s">
        <v>309</v>
      </c>
      <c r="BM522" s="25" t="s">
        <v>692</v>
      </c>
    </row>
    <row r="523" spans="2:65" s="13" customFormat="1" ht="13.5">
      <c r="B523" s="229"/>
      <c r="C523" s="230"/>
      <c r="D523" s="219" t="s">
        <v>219</v>
      </c>
      <c r="E523" s="231" t="s">
        <v>21</v>
      </c>
      <c r="F523" s="232" t="s">
        <v>693</v>
      </c>
      <c r="G523" s="230"/>
      <c r="H523" s="233">
        <v>558.76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AT523" s="239" t="s">
        <v>219</v>
      </c>
      <c r="AU523" s="239" t="s">
        <v>85</v>
      </c>
      <c r="AV523" s="13" t="s">
        <v>85</v>
      </c>
      <c r="AW523" s="13" t="s">
        <v>39</v>
      </c>
      <c r="AX523" s="13" t="s">
        <v>83</v>
      </c>
      <c r="AY523" s="239" t="s">
        <v>211</v>
      </c>
    </row>
    <row r="524" spans="2:65" s="13" customFormat="1" ht="13.5">
      <c r="B524" s="229"/>
      <c r="C524" s="230"/>
      <c r="D524" s="262" t="s">
        <v>219</v>
      </c>
      <c r="E524" s="230"/>
      <c r="F524" s="266" t="s">
        <v>694</v>
      </c>
      <c r="G524" s="230"/>
      <c r="H524" s="267">
        <v>586.69799999999998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AT524" s="239" t="s">
        <v>219</v>
      </c>
      <c r="AU524" s="239" t="s">
        <v>85</v>
      </c>
      <c r="AV524" s="13" t="s">
        <v>85</v>
      </c>
      <c r="AW524" s="13" t="s">
        <v>6</v>
      </c>
      <c r="AX524" s="13" t="s">
        <v>83</v>
      </c>
      <c r="AY524" s="239" t="s">
        <v>211</v>
      </c>
    </row>
    <row r="525" spans="2:65" s="1" customFormat="1" ht="22.5" customHeight="1">
      <c r="B525" s="42"/>
      <c r="C525" s="205" t="s">
        <v>695</v>
      </c>
      <c r="D525" s="205" t="s">
        <v>213</v>
      </c>
      <c r="E525" s="206" t="s">
        <v>696</v>
      </c>
      <c r="F525" s="207" t="s">
        <v>697</v>
      </c>
      <c r="G525" s="208" t="s">
        <v>235</v>
      </c>
      <c r="H525" s="209">
        <v>1185.18</v>
      </c>
      <c r="I525" s="210"/>
      <c r="J525" s="211">
        <f>ROUND(I525*H525,2)</f>
        <v>0</v>
      </c>
      <c r="K525" s="207" t="s">
        <v>217</v>
      </c>
      <c r="L525" s="62"/>
      <c r="M525" s="212" t="s">
        <v>21</v>
      </c>
      <c r="N525" s="213" t="s">
        <v>47</v>
      </c>
      <c r="O525" s="43"/>
      <c r="P525" s="214">
        <f>O525*H525</f>
        <v>0</v>
      </c>
      <c r="Q525" s="214">
        <v>2.0000000000000001E-4</v>
      </c>
      <c r="R525" s="214">
        <f>Q525*H525</f>
        <v>0.23703600000000002</v>
      </c>
      <c r="S525" s="214">
        <v>0</v>
      </c>
      <c r="T525" s="215">
        <f>S525*H525</f>
        <v>0</v>
      </c>
      <c r="AR525" s="25" t="s">
        <v>309</v>
      </c>
      <c r="AT525" s="25" t="s">
        <v>213</v>
      </c>
      <c r="AU525" s="25" t="s">
        <v>85</v>
      </c>
      <c r="AY525" s="25" t="s">
        <v>211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25" t="s">
        <v>83</v>
      </c>
      <c r="BK525" s="216">
        <f>ROUND(I525*H525,2)</f>
        <v>0</v>
      </c>
      <c r="BL525" s="25" t="s">
        <v>309</v>
      </c>
      <c r="BM525" s="25" t="s">
        <v>698</v>
      </c>
    </row>
    <row r="526" spans="2:65" s="1" customFormat="1" ht="31.5" customHeight="1">
      <c r="B526" s="42"/>
      <c r="C526" s="205" t="s">
        <v>699</v>
      </c>
      <c r="D526" s="205" t="s">
        <v>213</v>
      </c>
      <c r="E526" s="206" t="s">
        <v>700</v>
      </c>
      <c r="F526" s="207" t="s">
        <v>701</v>
      </c>
      <c r="G526" s="208" t="s">
        <v>235</v>
      </c>
      <c r="H526" s="209">
        <v>1185.18</v>
      </c>
      <c r="I526" s="210"/>
      <c r="J526" s="211">
        <f>ROUND(I526*H526,2)</f>
        <v>0</v>
      </c>
      <c r="K526" s="207" t="s">
        <v>217</v>
      </c>
      <c r="L526" s="62"/>
      <c r="M526" s="212" t="s">
        <v>21</v>
      </c>
      <c r="N526" s="280" t="s">
        <v>47</v>
      </c>
      <c r="O526" s="281"/>
      <c r="P526" s="282">
        <f>O526*H526</f>
        <v>0</v>
      </c>
      <c r="Q526" s="282">
        <v>2.9E-4</v>
      </c>
      <c r="R526" s="282">
        <f>Q526*H526</f>
        <v>0.34370220000000001</v>
      </c>
      <c r="S526" s="282">
        <v>0</v>
      </c>
      <c r="T526" s="283">
        <f>S526*H526</f>
        <v>0</v>
      </c>
      <c r="AR526" s="25" t="s">
        <v>309</v>
      </c>
      <c r="AT526" s="25" t="s">
        <v>213</v>
      </c>
      <c r="AU526" s="25" t="s">
        <v>85</v>
      </c>
      <c r="AY526" s="25" t="s">
        <v>211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25" t="s">
        <v>83</v>
      </c>
      <c r="BK526" s="216">
        <f>ROUND(I526*H526,2)</f>
        <v>0</v>
      </c>
      <c r="BL526" s="25" t="s">
        <v>309</v>
      </c>
      <c r="BM526" s="25" t="s">
        <v>702</v>
      </c>
    </row>
    <row r="527" spans="2:65" s="1" customFormat="1" ht="6.95" customHeight="1">
      <c r="B527" s="57"/>
      <c r="C527" s="58"/>
      <c r="D527" s="58"/>
      <c r="E527" s="58"/>
      <c r="F527" s="58"/>
      <c r="G527" s="58"/>
      <c r="H527" s="58"/>
      <c r="I527" s="149"/>
      <c r="J527" s="58"/>
      <c r="K527" s="58"/>
      <c r="L527" s="62"/>
    </row>
  </sheetData>
  <sheetProtection password="CC35" sheet="1" objects="1" scenarios="1" formatCells="0" formatColumns="0" formatRows="0" sort="0" autoFilter="0"/>
  <autoFilter ref="C104:K526"/>
  <mergeCells count="15">
    <mergeCell ref="E95:H95"/>
    <mergeCell ref="E93:H93"/>
    <mergeCell ref="E97:H97"/>
    <mergeCell ref="G1:H1"/>
    <mergeCell ref="L2:V2"/>
    <mergeCell ref="E49:H49"/>
    <mergeCell ref="E53:H53"/>
    <mergeCell ref="E51:H51"/>
    <mergeCell ref="E55:H55"/>
    <mergeCell ref="E91:H91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10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157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2916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703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3931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ROUND(J98,2)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ROUND(SUM(BE98:BE234), 2)</f>
        <v>0</v>
      </c>
      <c r="G34" s="43"/>
      <c r="H34" s="43"/>
      <c r="I34" s="141">
        <v>0.21</v>
      </c>
      <c r="J34" s="140">
        <f>ROUND(ROUND((SUM(BE98:BE234)),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ROUND(SUM(BF98:BF234), 2)</f>
        <v>0</v>
      </c>
      <c r="G35" s="43"/>
      <c r="H35" s="43"/>
      <c r="I35" s="141">
        <v>0.15</v>
      </c>
      <c r="J35" s="140">
        <f>ROUND(ROUND((SUM(BF98:BF234)),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ROUND(SUM(BG98:BG234),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ROUND(SUM(BH98:BH234),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ROUND(SUM(BI98:BI234),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2916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703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2.E_VU_04-2 - Venkovní úpravy - Slaboproudé rozvody - Jesle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J98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186</v>
      </c>
      <c r="E65" s="162"/>
      <c r="F65" s="162"/>
      <c r="G65" s="162"/>
      <c r="H65" s="162"/>
      <c r="I65" s="163"/>
      <c r="J65" s="164">
        <f>J99</f>
        <v>0</v>
      </c>
      <c r="K65" s="165"/>
    </row>
    <row r="66" spans="2:12" s="9" customFormat="1" ht="19.899999999999999" customHeight="1">
      <c r="B66" s="166"/>
      <c r="C66" s="167"/>
      <c r="D66" s="168" t="s">
        <v>3550</v>
      </c>
      <c r="E66" s="169"/>
      <c r="F66" s="169"/>
      <c r="G66" s="169"/>
      <c r="H66" s="169"/>
      <c r="I66" s="170"/>
      <c r="J66" s="171">
        <f>J100</f>
        <v>0</v>
      </c>
      <c r="K66" s="172"/>
    </row>
    <row r="67" spans="2:12" s="9" customFormat="1" ht="19.899999999999999" customHeight="1">
      <c r="B67" s="166"/>
      <c r="C67" s="167"/>
      <c r="D67" s="168" t="s">
        <v>3551</v>
      </c>
      <c r="E67" s="169"/>
      <c r="F67" s="169"/>
      <c r="G67" s="169"/>
      <c r="H67" s="169"/>
      <c r="I67" s="170"/>
      <c r="J67" s="171">
        <f>J123</f>
        <v>0</v>
      </c>
      <c r="K67" s="172"/>
    </row>
    <row r="68" spans="2:12" s="9" customFormat="1" ht="19.899999999999999" customHeight="1">
      <c r="B68" s="166"/>
      <c r="C68" s="167"/>
      <c r="D68" s="168" t="s">
        <v>3552</v>
      </c>
      <c r="E68" s="169"/>
      <c r="F68" s="169"/>
      <c r="G68" s="169"/>
      <c r="H68" s="169"/>
      <c r="I68" s="170"/>
      <c r="J68" s="171">
        <f>J136</f>
        <v>0</v>
      </c>
      <c r="K68" s="172"/>
    </row>
    <row r="69" spans="2:12" s="9" customFormat="1" ht="19.899999999999999" customHeight="1">
      <c r="B69" s="166"/>
      <c r="C69" s="167"/>
      <c r="D69" s="168" t="s">
        <v>3553</v>
      </c>
      <c r="E69" s="169"/>
      <c r="F69" s="169"/>
      <c r="G69" s="169"/>
      <c r="H69" s="169"/>
      <c r="I69" s="170"/>
      <c r="J69" s="171">
        <f>J156</f>
        <v>0</v>
      </c>
      <c r="K69" s="172"/>
    </row>
    <row r="70" spans="2:12" s="9" customFormat="1" ht="19.899999999999999" customHeight="1">
      <c r="B70" s="166"/>
      <c r="C70" s="167"/>
      <c r="D70" s="168" t="s">
        <v>3554</v>
      </c>
      <c r="E70" s="169"/>
      <c r="F70" s="169"/>
      <c r="G70" s="169"/>
      <c r="H70" s="169"/>
      <c r="I70" s="170"/>
      <c r="J70" s="171">
        <f>J174</f>
        <v>0</v>
      </c>
      <c r="K70" s="172"/>
    </row>
    <row r="71" spans="2:12" s="9" customFormat="1" ht="19.899999999999999" customHeight="1">
      <c r="B71" s="166"/>
      <c r="C71" s="167"/>
      <c r="D71" s="168" t="s">
        <v>3555</v>
      </c>
      <c r="E71" s="169"/>
      <c r="F71" s="169"/>
      <c r="G71" s="169"/>
      <c r="H71" s="169"/>
      <c r="I71" s="170"/>
      <c r="J71" s="171">
        <f>J185</f>
        <v>0</v>
      </c>
      <c r="K71" s="172"/>
    </row>
    <row r="72" spans="2:12" s="9" customFormat="1" ht="19.899999999999999" customHeight="1">
      <c r="B72" s="166"/>
      <c r="C72" s="167"/>
      <c r="D72" s="168" t="s">
        <v>3556</v>
      </c>
      <c r="E72" s="169"/>
      <c r="F72" s="169"/>
      <c r="G72" s="169"/>
      <c r="H72" s="169"/>
      <c r="I72" s="170"/>
      <c r="J72" s="171">
        <f>J196</f>
        <v>0</v>
      </c>
      <c r="K72" s="172"/>
    </row>
    <row r="73" spans="2:12" s="9" customFormat="1" ht="19.899999999999999" customHeight="1">
      <c r="B73" s="166"/>
      <c r="C73" s="167"/>
      <c r="D73" s="168" t="s">
        <v>3557</v>
      </c>
      <c r="E73" s="169"/>
      <c r="F73" s="169"/>
      <c r="G73" s="169"/>
      <c r="H73" s="169"/>
      <c r="I73" s="170"/>
      <c r="J73" s="171">
        <f>J208</f>
        <v>0</v>
      </c>
      <c r="K73" s="172"/>
    </row>
    <row r="74" spans="2:12" s="9" customFormat="1" ht="19.899999999999999" customHeight="1">
      <c r="B74" s="166"/>
      <c r="C74" s="167"/>
      <c r="D74" s="168" t="s">
        <v>3558</v>
      </c>
      <c r="E74" s="169"/>
      <c r="F74" s="169"/>
      <c r="G74" s="169"/>
      <c r="H74" s="169"/>
      <c r="I74" s="170"/>
      <c r="J74" s="171">
        <f>J224</f>
        <v>0</v>
      </c>
      <c r="K74" s="172"/>
    </row>
    <row r="75" spans="2:12" s="1" customFormat="1" ht="21.75" customHeight="1">
      <c r="B75" s="42"/>
      <c r="C75" s="43"/>
      <c r="D75" s="43"/>
      <c r="E75" s="43"/>
      <c r="F75" s="43"/>
      <c r="G75" s="43"/>
      <c r="H75" s="43"/>
      <c r="I75" s="128"/>
      <c r="J75" s="43"/>
      <c r="K75" s="4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9"/>
    </row>
    <row r="80" spans="2:12" s="1" customFormat="1" ht="6.95" customHeight="1">
      <c r="B80" s="60"/>
      <c r="C80" s="61"/>
      <c r="D80" s="61"/>
      <c r="E80" s="61"/>
      <c r="F80" s="61"/>
      <c r="G80" s="61"/>
      <c r="H80" s="61"/>
      <c r="I80" s="152"/>
      <c r="J80" s="61"/>
      <c r="K80" s="61"/>
      <c r="L80" s="62"/>
    </row>
    <row r="81" spans="2:12" s="1" customFormat="1" ht="36.950000000000003" customHeight="1">
      <c r="B81" s="42"/>
      <c r="C81" s="63" t="s">
        <v>195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12" s="1" customFormat="1" ht="6.9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12" s="1" customFormat="1" ht="14.45" customHeight="1">
      <c r="B83" s="42"/>
      <c r="C83" s="66" t="s">
        <v>18</v>
      </c>
      <c r="D83" s="64"/>
      <c r="E83" s="64"/>
      <c r="F83" s="64"/>
      <c r="G83" s="64"/>
      <c r="H83" s="64"/>
      <c r="I83" s="173"/>
      <c r="J83" s="64"/>
      <c r="K83" s="64"/>
      <c r="L83" s="62"/>
    </row>
    <row r="84" spans="2:12" s="1" customFormat="1" ht="22.5" customHeight="1">
      <c r="B84" s="42"/>
      <c r="C84" s="64"/>
      <c r="D84" s="64"/>
      <c r="E84" s="419" t="str">
        <f>E7</f>
        <v>Beroun, MŠ Pod Homolkou - technické instalace</v>
      </c>
      <c r="F84" s="420"/>
      <c r="G84" s="420"/>
      <c r="H84" s="420"/>
      <c r="I84" s="173"/>
      <c r="J84" s="64"/>
      <c r="K84" s="64"/>
      <c r="L84" s="62"/>
    </row>
    <row r="85" spans="2:12">
      <c r="B85" s="29"/>
      <c r="C85" s="66" t="s">
        <v>167</v>
      </c>
      <c r="D85" s="174"/>
      <c r="E85" s="174"/>
      <c r="F85" s="174"/>
      <c r="G85" s="174"/>
      <c r="H85" s="174"/>
      <c r="J85" s="174"/>
      <c r="K85" s="174"/>
      <c r="L85" s="175"/>
    </row>
    <row r="86" spans="2:12" ht="22.5" customHeight="1">
      <c r="B86" s="29"/>
      <c r="C86" s="174"/>
      <c r="D86" s="174"/>
      <c r="E86" s="419" t="s">
        <v>168</v>
      </c>
      <c r="F86" s="423"/>
      <c r="G86" s="423"/>
      <c r="H86" s="423"/>
      <c r="J86" s="174"/>
      <c r="K86" s="174"/>
      <c r="L86" s="175"/>
    </row>
    <row r="87" spans="2:12">
      <c r="B87" s="29"/>
      <c r="C87" s="66" t="s">
        <v>169</v>
      </c>
      <c r="D87" s="174"/>
      <c r="E87" s="174"/>
      <c r="F87" s="174"/>
      <c r="G87" s="174"/>
      <c r="H87" s="174"/>
      <c r="J87" s="174"/>
      <c r="K87" s="174"/>
      <c r="L87" s="175"/>
    </row>
    <row r="88" spans="2:12" s="1" customFormat="1" ht="22.5" customHeight="1">
      <c r="B88" s="42"/>
      <c r="C88" s="64"/>
      <c r="D88" s="64"/>
      <c r="E88" s="421" t="s">
        <v>2916</v>
      </c>
      <c r="F88" s="422"/>
      <c r="G88" s="422"/>
      <c r="H88" s="422"/>
      <c r="I88" s="173"/>
      <c r="J88" s="64"/>
      <c r="K88" s="64"/>
      <c r="L88" s="62"/>
    </row>
    <row r="89" spans="2:12" s="1" customFormat="1" ht="14.45" customHeight="1">
      <c r="B89" s="42"/>
      <c r="C89" s="66" t="s">
        <v>703</v>
      </c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23.25" customHeight="1">
      <c r="B90" s="42"/>
      <c r="C90" s="64"/>
      <c r="D90" s="64"/>
      <c r="E90" s="390" t="str">
        <f>E13</f>
        <v>2.E_VU_04-2 - Venkovní úpravy - Slaboproudé rozvody - Jesle</v>
      </c>
      <c r="F90" s="422"/>
      <c r="G90" s="422"/>
      <c r="H90" s="422"/>
      <c r="I90" s="173"/>
      <c r="J90" s="64"/>
      <c r="K90" s="64"/>
      <c r="L90" s="62"/>
    </row>
    <row r="91" spans="2:12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12" s="1" customFormat="1" ht="18" customHeight="1">
      <c r="B92" s="42"/>
      <c r="C92" s="66" t="s">
        <v>23</v>
      </c>
      <c r="D92" s="64"/>
      <c r="E92" s="64"/>
      <c r="F92" s="176" t="str">
        <f>F16</f>
        <v>Beroun</v>
      </c>
      <c r="G92" s="64"/>
      <c r="H92" s="64"/>
      <c r="I92" s="177" t="s">
        <v>25</v>
      </c>
      <c r="J92" s="74" t="str">
        <f>IF(J16="","",J16)</f>
        <v>21. 3. 2017</v>
      </c>
      <c r="K92" s="64"/>
      <c r="L92" s="62"/>
    </row>
    <row r="93" spans="2:12" s="1" customFormat="1" ht="6.9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12" s="1" customFormat="1">
      <c r="B94" s="42"/>
      <c r="C94" s="66" t="s">
        <v>27</v>
      </c>
      <c r="D94" s="64"/>
      <c r="E94" s="64"/>
      <c r="F94" s="176" t="str">
        <f>E19</f>
        <v>Město Beroun</v>
      </c>
      <c r="G94" s="64"/>
      <c r="H94" s="64"/>
      <c r="I94" s="177" t="s">
        <v>35</v>
      </c>
      <c r="J94" s="176" t="str">
        <f>E25</f>
        <v>SPECTA, s.r.o.</v>
      </c>
      <c r="K94" s="64"/>
      <c r="L94" s="62"/>
    </row>
    <row r="95" spans="2:12" s="1" customFormat="1" ht="14.45" customHeight="1">
      <c r="B95" s="42"/>
      <c r="C95" s="66" t="s">
        <v>33</v>
      </c>
      <c r="D95" s="64"/>
      <c r="E95" s="64"/>
      <c r="F95" s="176" t="str">
        <f>IF(E22="","",E22)</f>
        <v/>
      </c>
      <c r="G95" s="64"/>
      <c r="H95" s="64"/>
      <c r="I95" s="173"/>
      <c r="J95" s="64"/>
      <c r="K95" s="64"/>
      <c r="L95" s="62"/>
    </row>
    <row r="96" spans="2:12" s="1" customFormat="1" ht="10.35" customHeight="1">
      <c r="B96" s="42"/>
      <c r="C96" s="64"/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0" customFormat="1" ht="29.25" customHeight="1">
      <c r="B97" s="178"/>
      <c r="C97" s="179" t="s">
        <v>196</v>
      </c>
      <c r="D97" s="180" t="s">
        <v>61</v>
      </c>
      <c r="E97" s="180" t="s">
        <v>57</v>
      </c>
      <c r="F97" s="180" t="s">
        <v>197</v>
      </c>
      <c r="G97" s="180" t="s">
        <v>198</v>
      </c>
      <c r="H97" s="180" t="s">
        <v>199</v>
      </c>
      <c r="I97" s="181" t="s">
        <v>200</v>
      </c>
      <c r="J97" s="180" t="s">
        <v>175</v>
      </c>
      <c r="K97" s="182" t="s">
        <v>201</v>
      </c>
      <c r="L97" s="183"/>
      <c r="M97" s="82" t="s">
        <v>202</v>
      </c>
      <c r="N97" s="83" t="s">
        <v>46</v>
      </c>
      <c r="O97" s="83" t="s">
        <v>203</v>
      </c>
      <c r="P97" s="83" t="s">
        <v>204</v>
      </c>
      <c r="Q97" s="83" t="s">
        <v>205</v>
      </c>
      <c r="R97" s="83" t="s">
        <v>206</v>
      </c>
      <c r="S97" s="83" t="s">
        <v>207</v>
      </c>
      <c r="T97" s="84" t="s">
        <v>208</v>
      </c>
    </row>
    <row r="98" spans="2:65" s="1" customFormat="1" ht="29.25" customHeight="1">
      <c r="B98" s="42"/>
      <c r="C98" s="88" t="s">
        <v>176</v>
      </c>
      <c r="D98" s="64"/>
      <c r="E98" s="64"/>
      <c r="F98" s="64"/>
      <c r="G98" s="64"/>
      <c r="H98" s="64"/>
      <c r="I98" s="173"/>
      <c r="J98" s="184">
        <f>BK98</f>
        <v>0</v>
      </c>
      <c r="K98" s="64"/>
      <c r="L98" s="62"/>
      <c r="M98" s="85"/>
      <c r="N98" s="86"/>
      <c r="O98" s="86"/>
      <c r="P98" s="185">
        <f>P99</f>
        <v>0</v>
      </c>
      <c r="Q98" s="86"/>
      <c r="R98" s="185">
        <f>R99</f>
        <v>0</v>
      </c>
      <c r="S98" s="86"/>
      <c r="T98" s="186">
        <f>T99</f>
        <v>0</v>
      </c>
      <c r="AT98" s="25" t="s">
        <v>75</v>
      </c>
      <c r="AU98" s="25" t="s">
        <v>177</v>
      </c>
      <c r="BK98" s="187">
        <f>BK99</f>
        <v>0</v>
      </c>
    </row>
    <row r="99" spans="2:65" s="11" customFormat="1" ht="37.35" customHeight="1">
      <c r="B99" s="188"/>
      <c r="C99" s="189"/>
      <c r="D99" s="190" t="s">
        <v>75</v>
      </c>
      <c r="E99" s="191" t="s">
        <v>420</v>
      </c>
      <c r="F99" s="191" t="s">
        <v>421</v>
      </c>
      <c r="G99" s="189"/>
      <c r="H99" s="189"/>
      <c r="I99" s="192"/>
      <c r="J99" s="193">
        <f>BK99</f>
        <v>0</v>
      </c>
      <c r="K99" s="189"/>
      <c r="L99" s="194"/>
      <c r="M99" s="195"/>
      <c r="N99" s="196"/>
      <c r="O99" s="196"/>
      <c r="P99" s="197">
        <f>P100+P123+P136+P156+P174+P185+P196+P208+P224</f>
        <v>0</v>
      </c>
      <c r="Q99" s="196"/>
      <c r="R99" s="197">
        <f>R100+R123+R136+R156+R174+R185+R196+R208+R224</f>
        <v>0</v>
      </c>
      <c r="S99" s="196"/>
      <c r="T99" s="198">
        <f>T100+T123+T136+T156+T174+T185+T196+T208+T224</f>
        <v>0</v>
      </c>
      <c r="AR99" s="199" t="s">
        <v>85</v>
      </c>
      <c r="AT99" s="200" t="s">
        <v>75</v>
      </c>
      <c r="AU99" s="200" t="s">
        <v>76</v>
      </c>
      <c r="AY99" s="199" t="s">
        <v>211</v>
      </c>
      <c r="BK99" s="201">
        <f>BK100+BK123+BK136+BK156+BK174+BK185+BK196+BK208+BK224</f>
        <v>0</v>
      </c>
    </row>
    <row r="100" spans="2:65" s="11" customFormat="1" ht="19.899999999999999" customHeight="1">
      <c r="B100" s="188"/>
      <c r="C100" s="189"/>
      <c r="D100" s="202" t="s">
        <v>75</v>
      </c>
      <c r="E100" s="203" t="s">
        <v>3559</v>
      </c>
      <c r="F100" s="203" t="s">
        <v>3560</v>
      </c>
      <c r="G100" s="189"/>
      <c r="H100" s="189"/>
      <c r="I100" s="192"/>
      <c r="J100" s="204">
        <f>BK100</f>
        <v>0</v>
      </c>
      <c r="K100" s="189"/>
      <c r="L100" s="194"/>
      <c r="M100" s="195"/>
      <c r="N100" s="196"/>
      <c r="O100" s="196"/>
      <c r="P100" s="197">
        <f>SUM(P101:P122)</f>
        <v>0</v>
      </c>
      <c r="Q100" s="196"/>
      <c r="R100" s="197">
        <f>SUM(R101:R122)</f>
        <v>0</v>
      </c>
      <c r="S100" s="196"/>
      <c r="T100" s="198">
        <f>SUM(T101:T122)</f>
        <v>0</v>
      </c>
      <c r="AR100" s="199" t="s">
        <v>85</v>
      </c>
      <c r="AT100" s="200" t="s">
        <v>75</v>
      </c>
      <c r="AU100" s="200" t="s">
        <v>83</v>
      </c>
      <c r="AY100" s="199" t="s">
        <v>211</v>
      </c>
      <c r="BK100" s="201">
        <f>SUM(BK101:BK122)</f>
        <v>0</v>
      </c>
    </row>
    <row r="101" spans="2:65" s="1" customFormat="1" ht="22.5" customHeight="1">
      <c r="B101" s="42"/>
      <c r="C101" s="268" t="s">
        <v>83</v>
      </c>
      <c r="D101" s="268" t="s">
        <v>429</v>
      </c>
      <c r="E101" s="269" t="s">
        <v>3561</v>
      </c>
      <c r="F101" s="270" t="s">
        <v>3562</v>
      </c>
      <c r="G101" s="271" t="s">
        <v>275</v>
      </c>
      <c r="H101" s="272">
        <v>6</v>
      </c>
      <c r="I101" s="273"/>
      <c r="J101" s="274">
        <f t="shared" ref="J101:J122" si="0">ROUND(I101*H101,2)</f>
        <v>0</v>
      </c>
      <c r="K101" s="270" t="s">
        <v>21</v>
      </c>
      <c r="L101" s="275"/>
      <c r="M101" s="276" t="s">
        <v>21</v>
      </c>
      <c r="N101" s="277" t="s">
        <v>47</v>
      </c>
      <c r="O101" s="43"/>
      <c r="P101" s="214">
        <f t="shared" ref="P101:P122" si="1">O101*H101</f>
        <v>0</v>
      </c>
      <c r="Q101" s="214">
        <v>0</v>
      </c>
      <c r="R101" s="214">
        <f t="shared" ref="R101:R122" si="2">Q101*H101</f>
        <v>0</v>
      </c>
      <c r="S101" s="214">
        <v>0</v>
      </c>
      <c r="T101" s="215">
        <f t="shared" ref="T101:T122" si="3">S101*H101</f>
        <v>0</v>
      </c>
      <c r="AR101" s="25" t="s">
        <v>424</v>
      </c>
      <c r="AT101" s="25" t="s">
        <v>429</v>
      </c>
      <c r="AU101" s="25" t="s">
        <v>85</v>
      </c>
      <c r="AY101" s="25" t="s">
        <v>211</v>
      </c>
      <c r="BE101" s="216">
        <f t="shared" ref="BE101:BE122" si="4">IF(N101="základní",J101,0)</f>
        <v>0</v>
      </c>
      <c r="BF101" s="216">
        <f t="shared" ref="BF101:BF122" si="5">IF(N101="snížená",J101,0)</f>
        <v>0</v>
      </c>
      <c r="BG101" s="216">
        <f t="shared" ref="BG101:BG122" si="6">IF(N101="zákl. přenesená",J101,0)</f>
        <v>0</v>
      </c>
      <c r="BH101" s="216">
        <f t="shared" ref="BH101:BH122" si="7">IF(N101="sníž. přenesená",J101,0)</f>
        <v>0</v>
      </c>
      <c r="BI101" s="216">
        <f t="shared" ref="BI101:BI122" si="8">IF(N101="nulová",J101,0)</f>
        <v>0</v>
      </c>
      <c r="BJ101" s="25" t="s">
        <v>83</v>
      </c>
      <c r="BK101" s="216">
        <f t="shared" ref="BK101:BK122" si="9">ROUND(I101*H101,2)</f>
        <v>0</v>
      </c>
      <c r="BL101" s="25" t="s">
        <v>309</v>
      </c>
      <c r="BM101" s="25" t="s">
        <v>3932</v>
      </c>
    </row>
    <row r="102" spans="2:65" s="1" customFormat="1" ht="22.5" customHeight="1">
      <c r="B102" s="42"/>
      <c r="C102" s="268" t="s">
        <v>85</v>
      </c>
      <c r="D102" s="268" t="s">
        <v>429</v>
      </c>
      <c r="E102" s="269" t="s">
        <v>3564</v>
      </c>
      <c r="F102" s="270" t="s">
        <v>3565</v>
      </c>
      <c r="G102" s="271" t="s">
        <v>275</v>
      </c>
      <c r="H102" s="272">
        <v>6</v>
      </c>
      <c r="I102" s="273"/>
      <c r="J102" s="274">
        <f t="shared" si="0"/>
        <v>0</v>
      </c>
      <c r="K102" s="270" t="s">
        <v>21</v>
      </c>
      <c r="L102" s="275"/>
      <c r="M102" s="276" t="s">
        <v>21</v>
      </c>
      <c r="N102" s="277" t="s">
        <v>47</v>
      </c>
      <c r="O102" s="43"/>
      <c r="P102" s="214">
        <f t="shared" si="1"/>
        <v>0</v>
      </c>
      <c r="Q102" s="214">
        <v>0</v>
      </c>
      <c r="R102" s="214">
        <f t="shared" si="2"/>
        <v>0</v>
      </c>
      <c r="S102" s="214">
        <v>0</v>
      </c>
      <c r="T102" s="215">
        <f t="shared" si="3"/>
        <v>0</v>
      </c>
      <c r="AR102" s="25" t="s">
        <v>424</v>
      </c>
      <c r="AT102" s="25" t="s">
        <v>429</v>
      </c>
      <c r="AU102" s="25" t="s">
        <v>85</v>
      </c>
      <c r="AY102" s="25" t="s">
        <v>211</v>
      </c>
      <c r="BE102" s="216">
        <f t="shared" si="4"/>
        <v>0</v>
      </c>
      <c r="BF102" s="216">
        <f t="shared" si="5"/>
        <v>0</v>
      </c>
      <c r="BG102" s="216">
        <f t="shared" si="6"/>
        <v>0</v>
      </c>
      <c r="BH102" s="216">
        <f t="shared" si="7"/>
        <v>0</v>
      </c>
      <c r="BI102" s="216">
        <f t="shared" si="8"/>
        <v>0</v>
      </c>
      <c r="BJ102" s="25" t="s">
        <v>83</v>
      </c>
      <c r="BK102" s="216">
        <f t="shared" si="9"/>
        <v>0</v>
      </c>
      <c r="BL102" s="25" t="s">
        <v>309</v>
      </c>
      <c r="BM102" s="25" t="s">
        <v>3933</v>
      </c>
    </row>
    <row r="103" spans="2:65" s="1" customFormat="1" ht="22.5" customHeight="1">
      <c r="B103" s="42"/>
      <c r="C103" s="268" t="s">
        <v>93</v>
      </c>
      <c r="D103" s="268" t="s">
        <v>429</v>
      </c>
      <c r="E103" s="269" t="s">
        <v>3567</v>
      </c>
      <c r="F103" s="270" t="s">
        <v>3568</v>
      </c>
      <c r="G103" s="271" t="s">
        <v>275</v>
      </c>
      <c r="H103" s="272">
        <v>6</v>
      </c>
      <c r="I103" s="273"/>
      <c r="J103" s="274">
        <f t="shared" si="0"/>
        <v>0</v>
      </c>
      <c r="K103" s="270" t="s">
        <v>21</v>
      </c>
      <c r="L103" s="275"/>
      <c r="M103" s="276" t="s">
        <v>21</v>
      </c>
      <c r="N103" s="277" t="s">
        <v>47</v>
      </c>
      <c r="O103" s="43"/>
      <c r="P103" s="214">
        <f t="shared" si="1"/>
        <v>0</v>
      </c>
      <c r="Q103" s="214">
        <v>0</v>
      </c>
      <c r="R103" s="214">
        <f t="shared" si="2"/>
        <v>0</v>
      </c>
      <c r="S103" s="214">
        <v>0</v>
      </c>
      <c r="T103" s="215">
        <f t="shared" si="3"/>
        <v>0</v>
      </c>
      <c r="AR103" s="25" t="s">
        <v>424</v>
      </c>
      <c r="AT103" s="25" t="s">
        <v>429</v>
      </c>
      <c r="AU103" s="25" t="s">
        <v>85</v>
      </c>
      <c r="AY103" s="25" t="s">
        <v>211</v>
      </c>
      <c r="BE103" s="216">
        <f t="shared" si="4"/>
        <v>0</v>
      </c>
      <c r="BF103" s="216">
        <f t="shared" si="5"/>
        <v>0</v>
      </c>
      <c r="BG103" s="216">
        <f t="shared" si="6"/>
        <v>0</v>
      </c>
      <c r="BH103" s="216">
        <f t="shared" si="7"/>
        <v>0</v>
      </c>
      <c r="BI103" s="216">
        <f t="shared" si="8"/>
        <v>0</v>
      </c>
      <c r="BJ103" s="25" t="s">
        <v>83</v>
      </c>
      <c r="BK103" s="216">
        <f t="shared" si="9"/>
        <v>0</v>
      </c>
      <c r="BL103" s="25" t="s">
        <v>309</v>
      </c>
      <c r="BM103" s="25" t="s">
        <v>3934</v>
      </c>
    </row>
    <row r="104" spans="2:65" s="1" customFormat="1" ht="22.5" customHeight="1">
      <c r="B104" s="42"/>
      <c r="C104" s="268" t="s">
        <v>100</v>
      </c>
      <c r="D104" s="268" t="s">
        <v>429</v>
      </c>
      <c r="E104" s="269" t="s">
        <v>3570</v>
      </c>
      <c r="F104" s="270" t="s">
        <v>3571</v>
      </c>
      <c r="G104" s="271" t="s">
        <v>275</v>
      </c>
      <c r="H104" s="272">
        <v>6</v>
      </c>
      <c r="I104" s="273"/>
      <c r="J104" s="274">
        <f t="shared" si="0"/>
        <v>0</v>
      </c>
      <c r="K104" s="270" t="s">
        <v>21</v>
      </c>
      <c r="L104" s="275"/>
      <c r="M104" s="276" t="s">
        <v>21</v>
      </c>
      <c r="N104" s="277" t="s">
        <v>47</v>
      </c>
      <c r="O104" s="43"/>
      <c r="P104" s="214">
        <f t="shared" si="1"/>
        <v>0</v>
      </c>
      <c r="Q104" s="214">
        <v>0</v>
      </c>
      <c r="R104" s="214">
        <f t="shared" si="2"/>
        <v>0</v>
      </c>
      <c r="S104" s="214">
        <v>0</v>
      </c>
      <c r="T104" s="215">
        <f t="shared" si="3"/>
        <v>0</v>
      </c>
      <c r="AR104" s="25" t="s">
        <v>424</v>
      </c>
      <c r="AT104" s="25" t="s">
        <v>429</v>
      </c>
      <c r="AU104" s="25" t="s">
        <v>85</v>
      </c>
      <c r="AY104" s="25" t="s">
        <v>211</v>
      </c>
      <c r="BE104" s="216">
        <f t="shared" si="4"/>
        <v>0</v>
      </c>
      <c r="BF104" s="216">
        <f t="shared" si="5"/>
        <v>0</v>
      </c>
      <c r="BG104" s="216">
        <f t="shared" si="6"/>
        <v>0</v>
      </c>
      <c r="BH104" s="216">
        <f t="shared" si="7"/>
        <v>0</v>
      </c>
      <c r="BI104" s="216">
        <f t="shared" si="8"/>
        <v>0</v>
      </c>
      <c r="BJ104" s="25" t="s">
        <v>83</v>
      </c>
      <c r="BK104" s="216">
        <f t="shared" si="9"/>
        <v>0</v>
      </c>
      <c r="BL104" s="25" t="s">
        <v>309</v>
      </c>
      <c r="BM104" s="25" t="s">
        <v>3935</v>
      </c>
    </row>
    <row r="105" spans="2:65" s="1" customFormat="1" ht="22.5" customHeight="1">
      <c r="B105" s="42"/>
      <c r="C105" s="268" t="s">
        <v>242</v>
      </c>
      <c r="D105" s="268" t="s">
        <v>429</v>
      </c>
      <c r="E105" s="269" t="s">
        <v>3573</v>
      </c>
      <c r="F105" s="270" t="s">
        <v>3574</v>
      </c>
      <c r="G105" s="271" t="s">
        <v>275</v>
      </c>
      <c r="H105" s="272">
        <v>1</v>
      </c>
      <c r="I105" s="273"/>
      <c r="J105" s="274">
        <f t="shared" si="0"/>
        <v>0</v>
      </c>
      <c r="K105" s="270" t="s">
        <v>21</v>
      </c>
      <c r="L105" s="275"/>
      <c r="M105" s="276" t="s">
        <v>21</v>
      </c>
      <c r="N105" s="277" t="s">
        <v>47</v>
      </c>
      <c r="O105" s="43"/>
      <c r="P105" s="214">
        <f t="shared" si="1"/>
        <v>0</v>
      </c>
      <c r="Q105" s="214">
        <v>0</v>
      </c>
      <c r="R105" s="214">
        <f t="shared" si="2"/>
        <v>0</v>
      </c>
      <c r="S105" s="214">
        <v>0</v>
      </c>
      <c r="T105" s="215">
        <f t="shared" si="3"/>
        <v>0</v>
      </c>
      <c r="AR105" s="25" t="s">
        <v>424</v>
      </c>
      <c r="AT105" s="25" t="s">
        <v>429</v>
      </c>
      <c r="AU105" s="25" t="s">
        <v>85</v>
      </c>
      <c r="AY105" s="25" t="s">
        <v>211</v>
      </c>
      <c r="BE105" s="216">
        <f t="shared" si="4"/>
        <v>0</v>
      </c>
      <c r="BF105" s="216">
        <f t="shared" si="5"/>
        <v>0</v>
      </c>
      <c r="BG105" s="216">
        <f t="shared" si="6"/>
        <v>0</v>
      </c>
      <c r="BH105" s="216">
        <f t="shared" si="7"/>
        <v>0</v>
      </c>
      <c r="BI105" s="216">
        <f t="shared" si="8"/>
        <v>0</v>
      </c>
      <c r="BJ105" s="25" t="s">
        <v>83</v>
      </c>
      <c r="BK105" s="216">
        <f t="shared" si="9"/>
        <v>0</v>
      </c>
      <c r="BL105" s="25" t="s">
        <v>309</v>
      </c>
      <c r="BM105" s="25" t="s">
        <v>3936</v>
      </c>
    </row>
    <row r="106" spans="2:65" s="1" customFormat="1" ht="22.5" customHeight="1">
      <c r="B106" s="42"/>
      <c r="C106" s="268" t="s">
        <v>250</v>
      </c>
      <c r="D106" s="268" t="s">
        <v>429</v>
      </c>
      <c r="E106" s="269" t="s">
        <v>3576</v>
      </c>
      <c r="F106" s="270" t="s">
        <v>3577</v>
      </c>
      <c r="G106" s="271" t="s">
        <v>553</v>
      </c>
      <c r="H106" s="272">
        <v>1</v>
      </c>
      <c r="I106" s="273"/>
      <c r="J106" s="274">
        <f t="shared" si="0"/>
        <v>0</v>
      </c>
      <c r="K106" s="270" t="s">
        <v>21</v>
      </c>
      <c r="L106" s="275"/>
      <c r="M106" s="276" t="s">
        <v>21</v>
      </c>
      <c r="N106" s="277" t="s">
        <v>47</v>
      </c>
      <c r="O106" s="43"/>
      <c r="P106" s="214">
        <f t="shared" si="1"/>
        <v>0</v>
      </c>
      <c r="Q106" s="214">
        <v>0</v>
      </c>
      <c r="R106" s="214">
        <f t="shared" si="2"/>
        <v>0</v>
      </c>
      <c r="S106" s="214">
        <v>0</v>
      </c>
      <c r="T106" s="215">
        <f t="shared" si="3"/>
        <v>0</v>
      </c>
      <c r="AR106" s="25" t="s">
        <v>424</v>
      </c>
      <c r="AT106" s="25" t="s">
        <v>429</v>
      </c>
      <c r="AU106" s="25" t="s">
        <v>85</v>
      </c>
      <c r="AY106" s="25" t="s">
        <v>211</v>
      </c>
      <c r="BE106" s="216">
        <f t="shared" si="4"/>
        <v>0</v>
      </c>
      <c r="BF106" s="216">
        <f t="shared" si="5"/>
        <v>0</v>
      </c>
      <c r="BG106" s="216">
        <f t="shared" si="6"/>
        <v>0</v>
      </c>
      <c r="BH106" s="216">
        <f t="shared" si="7"/>
        <v>0</v>
      </c>
      <c r="BI106" s="216">
        <f t="shared" si="8"/>
        <v>0</v>
      </c>
      <c r="BJ106" s="25" t="s">
        <v>83</v>
      </c>
      <c r="BK106" s="216">
        <f t="shared" si="9"/>
        <v>0</v>
      </c>
      <c r="BL106" s="25" t="s">
        <v>309</v>
      </c>
      <c r="BM106" s="25" t="s">
        <v>3937</v>
      </c>
    </row>
    <row r="107" spans="2:65" s="1" customFormat="1" ht="22.5" customHeight="1">
      <c r="B107" s="42"/>
      <c r="C107" s="268" t="s">
        <v>256</v>
      </c>
      <c r="D107" s="268" t="s">
        <v>429</v>
      </c>
      <c r="E107" s="269" t="s">
        <v>3579</v>
      </c>
      <c r="F107" s="270" t="s">
        <v>3580</v>
      </c>
      <c r="G107" s="271" t="s">
        <v>275</v>
      </c>
      <c r="H107" s="272">
        <v>1</v>
      </c>
      <c r="I107" s="273"/>
      <c r="J107" s="274">
        <f t="shared" si="0"/>
        <v>0</v>
      </c>
      <c r="K107" s="270" t="s">
        <v>21</v>
      </c>
      <c r="L107" s="275"/>
      <c r="M107" s="276" t="s">
        <v>21</v>
      </c>
      <c r="N107" s="277" t="s">
        <v>47</v>
      </c>
      <c r="O107" s="43"/>
      <c r="P107" s="214">
        <f t="shared" si="1"/>
        <v>0</v>
      </c>
      <c r="Q107" s="214">
        <v>0</v>
      </c>
      <c r="R107" s="214">
        <f t="shared" si="2"/>
        <v>0</v>
      </c>
      <c r="S107" s="214">
        <v>0</v>
      </c>
      <c r="T107" s="215">
        <f t="shared" si="3"/>
        <v>0</v>
      </c>
      <c r="AR107" s="25" t="s">
        <v>424</v>
      </c>
      <c r="AT107" s="25" t="s">
        <v>429</v>
      </c>
      <c r="AU107" s="25" t="s">
        <v>85</v>
      </c>
      <c r="AY107" s="25" t="s">
        <v>211</v>
      </c>
      <c r="BE107" s="216">
        <f t="shared" si="4"/>
        <v>0</v>
      </c>
      <c r="BF107" s="216">
        <f t="shared" si="5"/>
        <v>0</v>
      </c>
      <c r="BG107" s="216">
        <f t="shared" si="6"/>
        <v>0</v>
      </c>
      <c r="BH107" s="216">
        <f t="shared" si="7"/>
        <v>0</v>
      </c>
      <c r="BI107" s="216">
        <f t="shared" si="8"/>
        <v>0</v>
      </c>
      <c r="BJ107" s="25" t="s">
        <v>83</v>
      </c>
      <c r="BK107" s="216">
        <f t="shared" si="9"/>
        <v>0</v>
      </c>
      <c r="BL107" s="25" t="s">
        <v>309</v>
      </c>
      <c r="BM107" s="25" t="s">
        <v>3938</v>
      </c>
    </row>
    <row r="108" spans="2:65" s="1" customFormat="1" ht="22.5" customHeight="1">
      <c r="B108" s="42"/>
      <c r="C108" s="268" t="s">
        <v>261</v>
      </c>
      <c r="D108" s="268" t="s">
        <v>429</v>
      </c>
      <c r="E108" s="269" t="s">
        <v>3582</v>
      </c>
      <c r="F108" s="270" t="s">
        <v>3583</v>
      </c>
      <c r="G108" s="271" t="s">
        <v>275</v>
      </c>
      <c r="H108" s="272">
        <v>2</v>
      </c>
      <c r="I108" s="273"/>
      <c r="J108" s="274">
        <f t="shared" si="0"/>
        <v>0</v>
      </c>
      <c r="K108" s="270" t="s">
        <v>21</v>
      </c>
      <c r="L108" s="275"/>
      <c r="M108" s="276" t="s">
        <v>21</v>
      </c>
      <c r="N108" s="277" t="s">
        <v>47</v>
      </c>
      <c r="O108" s="43"/>
      <c r="P108" s="214">
        <f t="shared" si="1"/>
        <v>0</v>
      </c>
      <c r="Q108" s="214">
        <v>0</v>
      </c>
      <c r="R108" s="214">
        <f t="shared" si="2"/>
        <v>0</v>
      </c>
      <c r="S108" s="214">
        <v>0</v>
      </c>
      <c r="T108" s="215">
        <f t="shared" si="3"/>
        <v>0</v>
      </c>
      <c r="AR108" s="25" t="s">
        <v>424</v>
      </c>
      <c r="AT108" s="25" t="s">
        <v>429</v>
      </c>
      <c r="AU108" s="25" t="s">
        <v>85</v>
      </c>
      <c r="AY108" s="25" t="s">
        <v>211</v>
      </c>
      <c r="BE108" s="216">
        <f t="shared" si="4"/>
        <v>0</v>
      </c>
      <c r="BF108" s="216">
        <f t="shared" si="5"/>
        <v>0</v>
      </c>
      <c r="BG108" s="216">
        <f t="shared" si="6"/>
        <v>0</v>
      </c>
      <c r="BH108" s="216">
        <f t="shared" si="7"/>
        <v>0</v>
      </c>
      <c r="BI108" s="216">
        <f t="shared" si="8"/>
        <v>0</v>
      </c>
      <c r="BJ108" s="25" t="s">
        <v>83</v>
      </c>
      <c r="BK108" s="216">
        <f t="shared" si="9"/>
        <v>0</v>
      </c>
      <c r="BL108" s="25" t="s">
        <v>309</v>
      </c>
      <c r="BM108" s="25" t="s">
        <v>3939</v>
      </c>
    </row>
    <row r="109" spans="2:65" s="1" customFormat="1" ht="22.5" customHeight="1">
      <c r="B109" s="42"/>
      <c r="C109" s="268" t="s">
        <v>267</v>
      </c>
      <c r="D109" s="268" t="s">
        <v>429</v>
      </c>
      <c r="E109" s="269" t="s">
        <v>3585</v>
      </c>
      <c r="F109" s="270" t="s">
        <v>3586</v>
      </c>
      <c r="G109" s="271" t="s">
        <v>275</v>
      </c>
      <c r="H109" s="272">
        <v>1</v>
      </c>
      <c r="I109" s="273"/>
      <c r="J109" s="274">
        <f t="shared" si="0"/>
        <v>0</v>
      </c>
      <c r="K109" s="270" t="s">
        <v>21</v>
      </c>
      <c r="L109" s="275"/>
      <c r="M109" s="276" t="s">
        <v>21</v>
      </c>
      <c r="N109" s="277" t="s">
        <v>47</v>
      </c>
      <c r="O109" s="43"/>
      <c r="P109" s="214">
        <f t="shared" si="1"/>
        <v>0</v>
      </c>
      <c r="Q109" s="214">
        <v>0</v>
      </c>
      <c r="R109" s="214">
        <f t="shared" si="2"/>
        <v>0</v>
      </c>
      <c r="S109" s="214">
        <v>0</v>
      </c>
      <c r="T109" s="215">
        <f t="shared" si="3"/>
        <v>0</v>
      </c>
      <c r="AR109" s="25" t="s">
        <v>424</v>
      </c>
      <c r="AT109" s="25" t="s">
        <v>429</v>
      </c>
      <c r="AU109" s="25" t="s">
        <v>85</v>
      </c>
      <c r="AY109" s="25" t="s">
        <v>211</v>
      </c>
      <c r="BE109" s="216">
        <f t="shared" si="4"/>
        <v>0</v>
      </c>
      <c r="BF109" s="216">
        <f t="shared" si="5"/>
        <v>0</v>
      </c>
      <c r="BG109" s="216">
        <f t="shared" si="6"/>
        <v>0</v>
      </c>
      <c r="BH109" s="216">
        <f t="shared" si="7"/>
        <v>0</v>
      </c>
      <c r="BI109" s="216">
        <f t="shared" si="8"/>
        <v>0</v>
      </c>
      <c r="BJ109" s="25" t="s">
        <v>83</v>
      </c>
      <c r="BK109" s="216">
        <f t="shared" si="9"/>
        <v>0</v>
      </c>
      <c r="BL109" s="25" t="s">
        <v>309</v>
      </c>
      <c r="BM109" s="25" t="s">
        <v>3940</v>
      </c>
    </row>
    <row r="110" spans="2:65" s="1" customFormat="1" ht="22.5" customHeight="1">
      <c r="B110" s="42"/>
      <c r="C110" s="268" t="s">
        <v>272</v>
      </c>
      <c r="D110" s="268" t="s">
        <v>429</v>
      </c>
      <c r="E110" s="269" t="s">
        <v>3588</v>
      </c>
      <c r="F110" s="270" t="s">
        <v>3589</v>
      </c>
      <c r="G110" s="271" t="s">
        <v>275</v>
      </c>
      <c r="H110" s="272">
        <v>1</v>
      </c>
      <c r="I110" s="273"/>
      <c r="J110" s="274">
        <f t="shared" si="0"/>
        <v>0</v>
      </c>
      <c r="K110" s="270" t="s">
        <v>21</v>
      </c>
      <c r="L110" s="275"/>
      <c r="M110" s="276" t="s">
        <v>21</v>
      </c>
      <c r="N110" s="277" t="s">
        <v>47</v>
      </c>
      <c r="O110" s="43"/>
      <c r="P110" s="214">
        <f t="shared" si="1"/>
        <v>0</v>
      </c>
      <c r="Q110" s="214">
        <v>0</v>
      </c>
      <c r="R110" s="214">
        <f t="shared" si="2"/>
        <v>0</v>
      </c>
      <c r="S110" s="214">
        <v>0</v>
      </c>
      <c r="T110" s="215">
        <f t="shared" si="3"/>
        <v>0</v>
      </c>
      <c r="AR110" s="25" t="s">
        <v>424</v>
      </c>
      <c r="AT110" s="25" t="s">
        <v>429</v>
      </c>
      <c r="AU110" s="25" t="s">
        <v>85</v>
      </c>
      <c r="AY110" s="25" t="s">
        <v>211</v>
      </c>
      <c r="BE110" s="216">
        <f t="shared" si="4"/>
        <v>0</v>
      </c>
      <c r="BF110" s="216">
        <f t="shared" si="5"/>
        <v>0</v>
      </c>
      <c r="BG110" s="216">
        <f t="shared" si="6"/>
        <v>0</v>
      </c>
      <c r="BH110" s="216">
        <f t="shared" si="7"/>
        <v>0</v>
      </c>
      <c r="BI110" s="216">
        <f t="shared" si="8"/>
        <v>0</v>
      </c>
      <c r="BJ110" s="25" t="s">
        <v>83</v>
      </c>
      <c r="BK110" s="216">
        <f t="shared" si="9"/>
        <v>0</v>
      </c>
      <c r="BL110" s="25" t="s">
        <v>309</v>
      </c>
      <c r="BM110" s="25" t="s">
        <v>3941</v>
      </c>
    </row>
    <row r="111" spans="2:65" s="1" customFormat="1" ht="22.5" customHeight="1">
      <c r="B111" s="42"/>
      <c r="C111" s="268" t="s">
        <v>283</v>
      </c>
      <c r="D111" s="268" t="s">
        <v>429</v>
      </c>
      <c r="E111" s="269" t="s">
        <v>3591</v>
      </c>
      <c r="F111" s="270" t="s">
        <v>3592</v>
      </c>
      <c r="G111" s="271" t="s">
        <v>275</v>
      </c>
      <c r="H111" s="272">
        <v>24</v>
      </c>
      <c r="I111" s="273"/>
      <c r="J111" s="274">
        <f t="shared" si="0"/>
        <v>0</v>
      </c>
      <c r="K111" s="270" t="s">
        <v>21</v>
      </c>
      <c r="L111" s="275"/>
      <c r="M111" s="276" t="s">
        <v>21</v>
      </c>
      <c r="N111" s="277" t="s">
        <v>47</v>
      </c>
      <c r="O111" s="43"/>
      <c r="P111" s="214">
        <f t="shared" si="1"/>
        <v>0</v>
      </c>
      <c r="Q111" s="214">
        <v>0</v>
      </c>
      <c r="R111" s="214">
        <f t="shared" si="2"/>
        <v>0</v>
      </c>
      <c r="S111" s="214">
        <v>0</v>
      </c>
      <c r="T111" s="215">
        <f t="shared" si="3"/>
        <v>0</v>
      </c>
      <c r="AR111" s="25" t="s">
        <v>424</v>
      </c>
      <c r="AT111" s="25" t="s">
        <v>429</v>
      </c>
      <c r="AU111" s="25" t="s">
        <v>85</v>
      </c>
      <c r="AY111" s="25" t="s">
        <v>211</v>
      </c>
      <c r="BE111" s="216">
        <f t="shared" si="4"/>
        <v>0</v>
      </c>
      <c r="BF111" s="216">
        <f t="shared" si="5"/>
        <v>0</v>
      </c>
      <c r="BG111" s="216">
        <f t="shared" si="6"/>
        <v>0</v>
      </c>
      <c r="BH111" s="216">
        <f t="shared" si="7"/>
        <v>0</v>
      </c>
      <c r="BI111" s="216">
        <f t="shared" si="8"/>
        <v>0</v>
      </c>
      <c r="BJ111" s="25" t="s">
        <v>83</v>
      </c>
      <c r="BK111" s="216">
        <f t="shared" si="9"/>
        <v>0</v>
      </c>
      <c r="BL111" s="25" t="s">
        <v>309</v>
      </c>
      <c r="BM111" s="25" t="s">
        <v>3942</v>
      </c>
    </row>
    <row r="112" spans="2:65" s="1" customFormat="1" ht="22.5" customHeight="1">
      <c r="B112" s="42"/>
      <c r="C112" s="268" t="s">
        <v>290</v>
      </c>
      <c r="D112" s="268" t="s">
        <v>429</v>
      </c>
      <c r="E112" s="269" t="s">
        <v>3594</v>
      </c>
      <c r="F112" s="270" t="s">
        <v>3595</v>
      </c>
      <c r="G112" s="271" t="s">
        <v>275</v>
      </c>
      <c r="H112" s="272">
        <v>3</v>
      </c>
      <c r="I112" s="273"/>
      <c r="J112" s="274">
        <f t="shared" si="0"/>
        <v>0</v>
      </c>
      <c r="K112" s="270" t="s">
        <v>21</v>
      </c>
      <c r="L112" s="275"/>
      <c r="M112" s="276" t="s">
        <v>21</v>
      </c>
      <c r="N112" s="277" t="s">
        <v>47</v>
      </c>
      <c r="O112" s="43"/>
      <c r="P112" s="214">
        <f t="shared" si="1"/>
        <v>0</v>
      </c>
      <c r="Q112" s="214">
        <v>0</v>
      </c>
      <c r="R112" s="214">
        <f t="shared" si="2"/>
        <v>0</v>
      </c>
      <c r="S112" s="214">
        <v>0</v>
      </c>
      <c r="T112" s="215">
        <f t="shared" si="3"/>
        <v>0</v>
      </c>
      <c r="AR112" s="25" t="s">
        <v>424</v>
      </c>
      <c r="AT112" s="25" t="s">
        <v>429</v>
      </c>
      <c r="AU112" s="25" t="s">
        <v>85</v>
      </c>
      <c r="AY112" s="25" t="s">
        <v>211</v>
      </c>
      <c r="BE112" s="216">
        <f t="shared" si="4"/>
        <v>0</v>
      </c>
      <c r="BF112" s="216">
        <f t="shared" si="5"/>
        <v>0</v>
      </c>
      <c r="BG112" s="216">
        <f t="shared" si="6"/>
        <v>0</v>
      </c>
      <c r="BH112" s="216">
        <f t="shared" si="7"/>
        <v>0</v>
      </c>
      <c r="BI112" s="216">
        <f t="shared" si="8"/>
        <v>0</v>
      </c>
      <c r="BJ112" s="25" t="s">
        <v>83</v>
      </c>
      <c r="BK112" s="216">
        <f t="shared" si="9"/>
        <v>0</v>
      </c>
      <c r="BL112" s="25" t="s">
        <v>309</v>
      </c>
      <c r="BM112" s="25" t="s">
        <v>3943</v>
      </c>
    </row>
    <row r="113" spans="2:65" s="1" customFormat="1" ht="22.5" customHeight="1">
      <c r="B113" s="42"/>
      <c r="C113" s="268" t="s">
        <v>296</v>
      </c>
      <c r="D113" s="268" t="s">
        <v>429</v>
      </c>
      <c r="E113" s="269" t="s">
        <v>3597</v>
      </c>
      <c r="F113" s="270" t="s">
        <v>3598</v>
      </c>
      <c r="G113" s="271" t="s">
        <v>275</v>
      </c>
      <c r="H113" s="272">
        <v>1</v>
      </c>
      <c r="I113" s="273"/>
      <c r="J113" s="274">
        <f t="shared" si="0"/>
        <v>0</v>
      </c>
      <c r="K113" s="270" t="s">
        <v>21</v>
      </c>
      <c r="L113" s="275"/>
      <c r="M113" s="276" t="s">
        <v>21</v>
      </c>
      <c r="N113" s="277" t="s">
        <v>47</v>
      </c>
      <c r="O113" s="43"/>
      <c r="P113" s="214">
        <f t="shared" si="1"/>
        <v>0</v>
      </c>
      <c r="Q113" s="214">
        <v>0</v>
      </c>
      <c r="R113" s="214">
        <f t="shared" si="2"/>
        <v>0</v>
      </c>
      <c r="S113" s="214">
        <v>0</v>
      </c>
      <c r="T113" s="215">
        <f t="shared" si="3"/>
        <v>0</v>
      </c>
      <c r="AR113" s="25" t="s">
        <v>424</v>
      </c>
      <c r="AT113" s="25" t="s">
        <v>429</v>
      </c>
      <c r="AU113" s="25" t="s">
        <v>85</v>
      </c>
      <c r="AY113" s="25" t="s">
        <v>211</v>
      </c>
      <c r="BE113" s="216">
        <f t="shared" si="4"/>
        <v>0</v>
      </c>
      <c r="BF113" s="216">
        <f t="shared" si="5"/>
        <v>0</v>
      </c>
      <c r="BG113" s="216">
        <f t="shared" si="6"/>
        <v>0</v>
      </c>
      <c r="BH113" s="216">
        <f t="shared" si="7"/>
        <v>0</v>
      </c>
      <c r="BI113" s="216">
        <f t="shared" si="8"/>
        <v>0</v>
      </c>
      <c r="BJ113" s="25" t="s">
        <v>83</v>
      </c>
      <c r="BK113" s="216">
        <f t="shared" si="9"/>
        <v>0</v>
      </c>
      <c r="BL113" s="25" t="s">
        <v>309</v>
      </c>
      <c r="BM113" s="25" t="s">
        <v>3944</v>
      </c>
    </row>
    <row r="114" spans="2:65" s="1" customFormat="1" ht="22.5" customHeight="1">
      <c r="B114" s="42"/>
      <c r="C114" s="268" t="s">
        <v>300</v>
      </c>
      <c r="D114" s="268" t="s">
        <v>429</v>
      </c>
      <c r="E114" s="269" t="s">
        <v>3600</v>
      </c>
      <c r="F114" s="270" t="s">
        <v>3601</v>
      </c>
      <c r="G114" s="271" t="s">
        <v>275</v>
      </c>
      <c r="H114" s="272">
        <v>1</v>
      </c>
      <c r="I114" s="273"/>
      <c r="J114" s="274">
        <f t="shared" si="0"/>
        <v>0</v>
      </c>
      <c r="K114" s="270" t="s">
        <v>21</v>
      </c>
      <c r="L114" s="275"/>
      <c r="M114" s="276" t="s">
        <v>21</v>
      </c>
      <c r="N114" s="277" t="s">
        <v>47</v>
      </c>
      <c r="O114" s="43"/>
      <c r="P114" s="214">
        <f t="shared" si="1"/>
        <v>0</v>
      </c>
      <c r="Q114" s="214">
        <v>0</v>
      </c>
      <c r="R114" s="214">
        <f t="shared" si="2"/>
        <v>0</v>
      </c>
      <c r="S114" s="214">
        <v>0</v>
      </c>
      <c r="T114" s="215">
        <f t="shared" si="3"/>
        <v>0</v>
      </c>
      <c r="AR114" s="25" t="s">
        <v>424</v>
      </c>
      <c r="AT114" s="25" t="s">
        <v>429</v>
      </c>
      <c r="AU114" s="25" t="s">
        <v>85</v>
      </c>
      <c r="AY114" s="25" t="s">
        <v>211</v>
      </c>
      <c r="BE114" s="216">
        <f t="shared" si="4"/>
        <v>0</v>
      </c>
      <c r="BF114" s="216">
        <f t="shared" si="5"/>
        <v>0</v>
      </c>
      <c r="BG114" s="216">
        <f t="shared" si="6"/>
        <v>0</v>
      </c>
      <c r="BH114" s="216">
        <f t="shared" si="7"/>
        <v>0</v>
      </c>
      <c r="BI114" s="216">
        <f t="shared" si="8"/>
        <v>0</v>
      </c>
      <c r="BJ114" s="25" t="s">
        <v>83</v>
      </c>
      <c r="BK114" s="216">
        <f t="shared" si="9"/>
        <v>0</v>
      </c>
      <c r="BL114" s="25" t="s">
        <v>309</v>
      </c>
      <c r="BM114" s="25" t="s">
        <v>3945</v>
      </c>
    </row>
    <row r="115" spans="2:65" s="1" customFormat="1" ht="22.5" customHeight="1">
      <c r="B115" s="42"/>
      <c r="C115" s="268" t="s">
        <v>10</v>
      </c>
      <c r="D115" s="268" t="s">
        <v>429</v>
      </c>
      <c r="E115" s="269" t="s">
        <v>3603</v>
      </c>
      <c r="F115" s="270" t="s">
        <v>3604</v>
      </c>
      <c r="G115" s="271" t="s">
        <v>275</v>
      </c>
      <c r="H115" s="272">
        <v>50</v>
      </c>
      <c r="I115" s="273"/>
      <c r="J115" s="274">
        <f t="shared" si="0"/>
        <v>0</v>
      </c>
      <c r="K115" s="270" t="s">
        <v>21</v>
      </c>
      <c r="L115" s="275"/>
      <c r="M115" s="276" t="s">
        <v>21</v>
      </c>
      <c r="N115" s="277" t="s">
        <v>47</v>
      </c>
      <c r="O115" s="43"/>
      <c r="P115" s="214">
        <f t="shared" si="1"/>
        <v>0</v>
      </c>
      <c r="Q115" s="214">
        <v>0</v>
      </c>
      <c r="R115" s="214">
        <f t="shared" si="2"/>
        <v>0</v>
      </c>
      <c r="S115" s="214">
        <v>0</v>
      </c>
      <c r="T115" s="215">
        <f t="shared" si="3"/>
        <v>0</v>
      </c>
      <c r="AR115" s="25" t="s">
        <v>424</v>
      </c>
      <c r="AT115" s="25" t="s">
        <v>429</v>
      </c>
      <c r="AU115" s="25" t="s">
        <v>85</v>
      </c>
      <c r="AY115" s="25" t="s">
        <v>211</v>
      </c>
      <c r="BE115" s="216">
        <f t="shared" si="4"/>
        <v>0</v>
      </c>
      <c r="BF115" s="216">
        <f t="shared" si="5"/>
        <v>0</v>
      </c>
      <c r="BG115" s="216">
        <f t="shared" si="6"/>
        <v>0</v>
      </c>
      <c r="BH115" s="216">
        <f t="shared" si="7"/>
        <v>0</v>
      </c>
      <c r="BI115" s="216">
        <f t="shared" si="8"/>
        <v>0</v>
      </c>
      <c r="BJ115" s="25" t="s">
        <v>83</v>
      </c>
      <c r="BK115" s="216">
        <f t="shared" si="9"/>
        <v>0</v>
      </c>
      <c r="BL115" s="25" t="s">
        <v>309</v>
      </c>
      <c r="BM115" s="25" t="s">
        <v>3946</v>
      </c>
    </row>
    <row r="116" spans="2:65" s="1" customFormat="1" ht="22.5" customHeight="1">
      <c r="B116" s="42"/>
      <c r="C116" s="268" t="s">
        <v>309</v>
      </c>
      <c r="D116" s="268" t="s">
        <v>429</v>
      </c>
      <c r="E116" s="269" t="s">
        <v>3609</v>
      </c>
      <c r="F116" s="270" t="s">
        <v>3610</v>
      </c>
      <c r="G116" s="271" t="s">
        <v>553</v>
      </c>
      <c r="H116" s="272">
        <v>1</v>
      </c>
      <c r="I116" s="273"/>
      <c r="J116" s="274">
        <f t="shared" si="0"/>
        <v>0</v>
      </c>
      <c r="K116" s="270" t="s">
        <v>21</v>
      </c>
      <c r="L116" s="275"/>
      <c r="M116" s="276" t="s">
        <v>21</v>
      </c>
      <c r="N116" s="277" t="s">
        <v>47</v>
      </c>
      <c r="O116" s="43"/>
      <c r="P116" s="214">
        <f t="shared" si="1"/>
        <v>0</v>
      </c>
      <c r="Q116" s="214">
        <v>0</v>
      </c>
      <c r="R116" s="214">
        <f t="shared" si="2"/>
        <v>0</v>
      </c>
      <c r="S116" s="214">
        <v>0</v>
      </c>
      <c r="T116" s="215">
        <f t="shared" si="3"/>
        <v>0</v>
      </c>
      <c r="AR116" s="25" t="s">
        <v>424</v>
      </c>
      <c r="AT116" s="25" t="s">
        <v>429</v>
      </c>
      <c r="AU116" s="25" t="s">
        <v>85</v>
      </c>
      <c r="AY116" s="25" t="s">
        <v>211</v>
      </c>
      <c r="BE116" s="216">
        <f t="shared" si="4"/>
        <v>0</v>
      </c>
      <c r="BF116" s="216">
        <f t="shared" si="5"/>
        <v>0</v>
      </c>
      <c r="BG116" s="216">
        <f t="shared" si="6"/>
        <v>0</v>
      </c>
      <c r="BH116" s="216">
        <f t="shared" si="7"/>
        <v>0</v>
      </c>
      <c r="BI116" s="216">
        <f t="shared" si="8"/>
        <v>0</v>
      </c>
      <c r="BJ116" s="25" t="s">
        <v>83</v>
      </c>
      <c r="BK116" s="216">
        <f t="shared" si="9"/>
        <v>0</v>
      </c>
      <c r="BL116" s="25" t="s">
        <v>309</v>
      </c>
      <c r="BM116" s="25" t="s">
        <v>3947</v>
      </c>
    </row>
    <row r="117" spans="2:65" s="1" customFormat="1" ht="22.5" customHeight="1">
      <c r="B117" s="42"/>
      <c r="C117" s="268" t="s">
        <v>316</v>
      </c>
      <c r="D117" s="268" t="s">
        <v>429</v>
      </c>
      <c r="E117" s="269" t="s">
        <v>3612</v>
      </c>
      <c r="F117" s="270" t="s">
        <v>3613</v>
      </c>
      <c r="G117" s="271" t="s">
        <v>275</v>
      </c>
      <c r="H117" s="272">
        <v>18</v>
      </c>
      <c r="I117" s="273"/>
      <c r="J117" s="274">
        <f t="shared" si="0"/>
        <v>0</v>
      </c>
      <c r="K117" s="270" t="s">
        <v>21</v>
      </c>
      <c r="L117" s="275"/>
      <c r="M117" s="276" t="s">
        <v>21</v>
      </c>
      <c r="N117" s="277" t="s">
        <v>47</v>
      </c>
      <c r="O117" s="43"/>
      <c r="P117" s="214">
        <f t="shared" si="1"/>
        <v>0</v>
      </c>
      <c r="Q117" s="214">
        <v>0</v>
      </c>
      <c r="R117" s="214">
        <f t="shared" si="2"/>
        <v>0</v>
      </c>
      <c r="S117" s="214">
        <v>0</v>
      </c>
      <c r="T117" s="215">
        <f t="shared" si="3"/>
        <v>0</v>
      </c>
      <c r="AR117" s="25" t="s">
        <v>424</v>
      </c>
      <c r="AT117" s="25" t="s">
        <v>429</v>
      </c>
      <c r="AU117" s="25" t="s">
        <v>85</v>
      </c>
      <c r="AY117" s="25" t="s">
        <v>211</v>
      </c>
      <c r="BE117" s="216">
        <f t="shared" si="4"/>
        <v>0</v>
      </c>
      <c r="BF117" s="216">
        <f t="shared" si="5"/>
        <v>0</v>
      </c>
      <c r="BG117" s="216">
        <f t="shared" si="6"/>
        <v>0</v>
      </c>
      <c r="BH117" s="216">
        <f t="shared" si="7"/>
        <v>0</v>
      </c>
      <c r="BI117" s="216">
        <f t="shared" si="8"/>
        <v>0</v>
      </c>
      <c r="BJ117" s="25" t="s">
        <v>83</v>
      </c>
      <c r="BK117" s="216">
        <f t="shared" si="9"/>
        <v>0</v>
      </c>
      <c r="BL117" s="25" t="s">
        <v>309</v>
      </c>
      <c r="BM117" s="25" t="s">
        <v>3948</v>
      </c>
    </row>
    <row r="118" spans="2:65" s="1" customFormat="1" ht="22.5" customHeight="1">
      <c r="B118" s="42"/>
      <c r="C118" s="268" t="s">
        <v>324</v>
      </c>
      <c r="D118" s="268" t="s">
        <v>429</v>
      </c>
      <c r="E118" s="269" t="s">
        <v>3615</v>
      </c>
      <c r="F118" s="270" t="s">
        <v>3616</v>
      </c>
      <c r="G118" s="271" t="s">
        <v>275</v>
      </c>
      <c r="H118" s="272">
        <v>3</v>
      </c>
      <c r="I118" s="273"/>
      <c r="J118" s="274">
        <f t="shared" si="0"/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si="1"/>
        <v>0</v>
      </c>
      <c r="Q118" s="214">
        <v>0</v>
      </c>
      <c r="R118" s="214">
        <f t="shared" si="2"/>
        <v>0</v>
      </c>
      <c r="S118" s="214">
        <v>0</v>
      </c>
      <c r="T118" s="215">
        <f t="shared" si="3"/>
        <v>0</v>
      </c>
      <c r="AR118" s="25" t="s">
        <v>424</v>
      </c>
      <c r="AT118" s="25" t="s">
        <v>429</v>
      </c>
      <c r="AU118" s="25" t="s">
        <v>85</v>
      </c>
      <c r="AY118" s="25" t="s">
        <v>211</v>
      </c>
      <c r="BE118" s="216">
        <f t="shared" si="4"/>
        <v>0</v>
      </c>
      <c r="BF118" s="216">
        <f t="shared" si="5"/>
        <v>0</v>
      </c>
      <c r="BG118" s="216">
        <f t="shared" si="6"/>
        <v>0</v>
      </c>
      <c r="BH118" s="216">
        <f t="shared" si="7"/>
        <v>0</v>
      </c>
      <c r="BI118" s="216">
        <f t="shared" si="8"/>
        <v>0</v>
      </c>
      <c r="BJ118" s="25" t="s">
        <v>83</v>
      </c>
      <c r="BK118" s="216">
        <f t="shared" si="9"/>
        <v>0</v>
      </c>
      <c r="BL118" s="25" t="s">
        <v>309</v>
      </c>
      <c r="BM118" s="25" t="s">
        <v>3949</v>
      </c>
    </row>
    <row r="119" spans="2:65" s="1" customFormat="1" ht="22.5" customHeight="1">
      <c r="B119" s="42"/>
      <c r="C119" s="268" t="s">
        <v>329</v>
      </c>
      <c r="D119" s="268" t="s">
        <v>429</v>
      </c>
      <c r="E119" s="269" t="s">
        <v>3618</v>
      </c>
      <c r="F119" s="270" t="s">
        <v>3619</v>
      </c>
      <c r="G119" s="271" t="s">
        <v>275</v>
      </c>
      <c r="H119" s="272">
        <v>3</v>
      </c>
      <c r="I119" s="273"/>
      <c r="J119" s="274">
        <f t="shared" si="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"/>
        <v>0</v>
      </c>
      <c r="Q119" s="214">
        <v>0</v>
      </c>
      <c r="R119" s="214">
        <f t="shared" si="2"/>
        <v>0</v>
      </c>
      <c r="S119" s="214">
        <v>0</v>
      </c>
      <c r="T119" s="215">
        <f t="shared" si="3"/>
        <v>0</v>
      </c>
      <c r="AR119" s="25" t="s">
        <v>424</v>
      </c>
      <c r="AT119" s="25" t="s">
        <v>429</v>
      </c>
      <c r="AU119" s="25" t="s">
        <v>85</v>
      </c>
      <c r="AY119" s="25" t="s">
        <v>211</v>
      </c>
      <c r="BE119" s="216">
        <f t="shared" si="4"/>
        <v>0</v>
      </c>
      <c r="BF119" s="216">
        <f t="shared" si="5"/>
        <v>0</v>
      </c>
      <c r="BG119" s="216">
        <f t="shared" si="6"/>
        <v>0</v>
      </c>
      <c r="BH119" s="216">
        <f t="shared" si="7"/>
        <v>0</v>
      </c>
      <c r="BI119" s="216">
        <f t="shared" si="8"/>
        <v>0</v>
      </c>
      <c r="BJ119" s="25" t="s">
        <v>83</v>
      </c>
      <c r="BK119" s="216">
        <f t="shared" si="9"/>
        <v>0</v>
      </c>
      <c r="BL119" s="25" t="s">
        <v>309</v>
      </c>
      <c r="BM119" s="25" t="s">
        <v>3950</v>
      </c>
    </row>
    <row r="120" spans="2:65" s="1" customFormat="1" ht="22.5" customHeight="1">
      <c r="B120" s="42"/>
      <c r="C120" s="268" t="s">
        <v>365</v>
      </c>
      <c r="D120" s="268" t="s">
        <v>429</v>
      </c>
      <c r="E120" s="269" t="s">
        <v>3621</v>
      </c>
      <c r="F120" s="270" t="s">
        <v>3622</v>
      </c>
      <c r="G120" s="271" t="s">
        <v>611</v>
      </c>
      <c r="H120" s="272">
        <v>210</v>
      </c>
      <c r="I120" s="273"/>
      <c r="J120" s="274">
        <f t="shared" si="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AR120" s="25" t="s">
        <v>424</v>
      </c>
      <c r="AT120" s="25" t="s">
        <v>429</v>
      </c>
      <c r="AU120" s="25" t="s">
        <v>85</v>
      </c>
      <c r="AY120" s="25" t="s">
        <v>211</v>
      </c>
      <c r="BE120" s="216">
        <f t="shared" si="4"/>
        <v>0</v>
      </c>
      <c r="BF120" s="216">
        <f t="shared" si="5"/>
        <v>0</v>
      </c>
      <c r="BG120" s="216">
        <f t="shared" si="6"/>
        <v>0</v>
      </c>
      <c r="BH120" s="216">
        <f t="shared" si="7"/>
        <v>0</v>
      </c>
      <c r="BI120" s="216">
        <f t="shared" si="8"/>
        <v>0</v>
      </c>
      <c r="BJ120" s="25" t="s">
        <v>83</v>
      </c>
      <c r="BK120" s="216">
        <f t="shared" si="9"/>
        <v>0</v>
      </c>
      <c r="BL120" s="25" t="s">
        <v>309</v>
      </c>
      <c r="BM120" s="25" t="s">
        <v>3951</v>
      </c>
    </row>
    <row r="121" spans="2:65" s="1" customFormat="1" ht="22.5" customHeight="1">
      <c r="B121" s="42"/>
      <c r="C121" s="268" t="s">
        <v>9</v>
      </c>
      <c r="D121" s="268" t="s">
        <v>429</v>
      </c>
      <c r="E121" s="269" t="s">
        <v>3624</v>
      </c>
      <c r="F121" s="270" t="s">
        <v>1640</v>
      </c>
      <c r="G121" s="271" t="s">
        <v>611</v>
      </c>
      <c r="H121" s="272">
        <v>140</v>
      </c>
      <c r="I121" s="273"/>
      <c r="J121" s="274">
        <f t="shared" si="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AR121" s="25" t="s">
        <v>424</v>
      </c>
      <c r="AT121" s="25" t="s">
        <v>429</v>
      </c>
      <c r="AU121" s="25" t="s">
        <v>85</v>
      </c>
      <c r="AY121" s="25" t="s">
        <v>211</v>
      </c>
      <c r="BE121" s="216">
        <f t="shared" si="4"/>
        <v>0</v>
      </c>
      <c r="BF121" s="216">
        <f t="shared" si="5"/>
        <v>0</v>
      </c>
      <c r="BG121" s="216">
        <f t="shared" si="6"/>
        <v>0</v>
      </c>
      <c r="BH121" s="216">
        <f t="shared" si="7"/>
        <v>0</v>
      </c>
      <c r="BI121" s="216">
        <f t="shared" si="8"/>
        <v>0</v>
      </c>
      <c r="BJ121" s="25" t="s">
        <v>83</v>
      </c>
      <c r="BK121" s="216">
        <f t="shared" si="9"/>
        <v>0</v>
      </c>
      <c r="BL121" s="25" t="s">
        <v>309</v>
      </c>
      <c r="BM121" s="25" t="s">
        <v>3952</v>
      </c>
    </row>
    <row r="122" spans="2:65" s="1" customFormat="1" ht="22.5" customHeight="1">
      <c r="B122" s="42"/>
      <c r="C122" s="268" t="s">
        <v>374</v>
      </c>
      <c r="D122" s="268" t="s">
        <v>429</v>
      </c>
      <c r="E122" s="269" t="s">
        <v>3626</v>
      </c>
      <c r="F122" s="270" t="s">
        <v>3627</v>
      </c>
      <c r="G122" s="271" t="s">
        <v>611</v>
      </c>
      <c r="H122" s="272">
        <v>60</v>
      </c>
      <c r="I122" s="273"/>
      <c r="J122" s="274">
        <f t="shared" si="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AR122" s="25" t="s">
        <v>424</v>
      </c>
      <c r="AT122" s="25" t="s">
        <v>429</v>
      </c>
      <c r="AU122" s="25" t="s">
        <v>85</v>
      </c>
      <c r="AY122" s="25" t="s">
        <v>211</v>
      </c>
      <c r="BE122" s="216">
        <f t="shared" si="4"/>
        <v>0</v>
      </c>
      <c r="BF122" s="216">
        <f t="shared" si="5"/>
        <v>0</v>
      </c>
      <c r="BG122" s="216">
        <f t="shared" si="6"/>
        <v>0</v>
      </c>
      <c r="BH122" s="216">
        <f t="shared" si="7"/>
        <v>0</v>
      </c>
      <c r="BI122" s="216">
        <f t="shared" si="8"/>
        <v>0</v>
      </c>
      <c r="BJ122" s="25" t="s">
        <v>83</v>
      </c>
      <c r="BK122" s="216">
        <f t="shared" si="9"/>
        <v>0</v>
      </c>
      <c r="BL122" s="25" t="s">
        <v>309</v>
      </c>
      <c r="BM122" s="25" t="s">
        <v>3953</v>
      </c>
    </row>
    <row r="123" spans="2:65" s="11" customFormat="1" ht="29.85" customHeight="1">
      <c r="B123" s="188"/>
      <c r="C123" s="189"/>
      <c r="D123" s="202" t="s">
        <v>75</v>
      </c>
      <c r="E123" s="203" t="s">
        <v>3629</v>
      </c>
      <c r="F123" s="203" t="s">
        <v>3630</v>
      </c>
      <c r="G123" s="189"/>
      <c r="H123" s="189"/>
      <c r="I123" s="192"/>
      <c r="J123" s="204">
        <f>BK123</f>
        <v>0</v>
      </c>
      <c r="K123" s="189"/>
      <c r="L123" s="194"/>
      <c r="M123" s="195"/>
      <c r="N123" s="196"/>
      <c r="O123" s="196"/>
      <c r="P123" s="197">
        <f>SUM(P124:P135)</f>
        <v>0</v>
      </c>
      <c r="Q123" s="196"/>
      <c r="R123" s="197">
        <f>SUM(R124:R135)</f>
        <v>0</v>
      </c>
      <c r="S123" s="196"/>
      <c r="T123" s="198">
        <f>SUM(T124:T135)</f>
        <v>0</v>
      </c>
      <c r="AR123" s="199" t="s">
        <v>85</v>
      </c>
      <c r="AT123" s="200" t="s">
        <v>75</v>
      </c>
      <c r="AU123" s="200" t="s">
        <v>83</v>
      </c>
      <c r="AY123" s="199" t="s">
        <v>211</v>
      </c>
      <c r="BK123" s="201">
        <f>SUM(BK124:BK135)</f>
        <v>0</v>
      </c>
    </row>
    <row r="124" spans="2:65" s="1" customFormat="1" ht="22.5" customHeight="1">
      <c r="B124" s="42"/>
      <c r="C124" s="268" t="s">
        <v>378</v>
      </c>
      <c r="D124" s="268" t="s">
        <v>429</v>
      </c>
      <c r="E124" s="269" t="s">
        <v>3631</v>
      </c>
      <c r="F124" s="270" t="s">
        <v>3632</v>
      </c>
      <c r="G124" s="271" t="s">
        <v>275</v>
      </c>
      <c r="H124" s="272">
        <v>3</v>
      </c>
      <c r="I124" s="273"/>
      <c r="J124" s="274">
        <f t="shared" ref="J124:J135" si="10">ROUND(I124*H124,2)</f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ref="P124:P135" si="11">O124*H124</f>
        <v>0</v>
      </c>
      <c r="Q124" s="214">
        <v>0</v>
      </c>
      <c r="R124" s="214">
        <f t="shared" ref="R124:R135" si="12">Q124*H124</f>
        <v>0</v>
      </c>
      <c r="S124" s="214">
        <v>0</v>
      </c>
      <c r="T124" s="215">
        <f t="shared" ref="T124:T135" si="13">S124*H124</f>
        <v>0</v>
      </c>
      <c r="AR124" s="25" t="s">
        <v>424</v>
      </c>
      <c r="AT124" s="25" t="s">
        <v>429</v>
      </c>
      <c r="AU124" s="25" t="s">
        <v>85</v>
      </c>
      <c r="AY124" s="25" t="s">
        <v>211</v>
      </c>
      <c r="BE124" s="216">
        <f t="shared" ref="BE124:BE135" si="14">IF(N124="základní",J124,0)</f>
        <v>0</v>
      </c>
      <c r="BF124" s="216">
        <f t="shared" ref="BF124:BF135" si="15">IF(N124="snížená",J124,0)</f>
        <v>0</v>
      </c>
      <c r="BG124" s="216">
        <f t="shared" ref="BG124:BG135" si="16">IF(N124="zákl. přenesená",J124,0)</f>
        <v>0</v>
      </c>
      <c r="BH124" s="216">
        <f t="shared" ref="BH124:BH135" si="17">IF(N124="sníž. přenesená",J124,0)</f>
        <v>0</v>
      </c>
      <c r="BI124" s="216">
        <f t="shared" ref="BI124:BI135" si="18">IF(N124="nulová",J124,0)</f>
        <v>0</v>
      </c>
      <c r="BJ124" s="25" t="s">
        <v>83</v>
      </c>
      <c r="BK124" s="216">
        <f t="shared" ref="BK124:BK135" si="19">ROUND(I124*H124,2)</f>
        <v>0</v>
      </c>
      <c r="BL124" s="25" t="s">
        <v>309</v>
      </c>
      <c r="BM124" s="25" t="s">
        <v>3954</v>
      </c>
    </row>
    <row r="125" spans="2:65" s="1" customFormat="1" ht="22.5" customHeight="1">
      <c r="B125" s="42"/>
      <c r="C125" s="268" t="s">
        <v>383</v>
      </c>
      <c r="D125" s="268" t="s">
        <v>429</v>
      </c>
      <c r="E125" s="269" t="s">
        <v>3634</v>
      </c>
      <c r="F125" s="270" t="s">
        <v>3607</v>
      </c>
      <c r="G125" s="271" t="s">
        <v>275</v>
      </c>
      <c r="H125" s="272">
        <v>3</v>
      </c>
      <c r="I125" s="273"/>
      <c r="J125" s="274">
        <f t="shared" si="10"/>
        <v>0</v>
      </c>
      <c r="K125" s="270" t="s">
        <v>21</v>
      </c>
      <c r="L125" s="275"/>
      <c r="M125" s="276" t="s">
        <v>21</v>
      </c>
      <c r="N125" s="277" t="s">
        <v>47</v>
      </c>
      <c r="O125" s="43"/>
      <c r="P125" s="214">
        <f t="shared" si="11"/>
        <v>0</v>
      </c>
      <c r="Q125" s="214">
        <v>0</v>
      </c>
      <c r="R125" s="214">
        <f t="shared" si="12"/>
        <v>0</v>
      </c>
      <c r="S125" s="214">
        <v>0</v>
      </c>
      <c r="T125" s="215">
        <f t="shared" si="13"/>
        <v>0</v>
      </c>
      <c r="AR125" s="25" t="s">
        <v>424</v>
      </c>
      <c r="AT125" s="25" t="s">
        <v>429</v>
      </c>
      <c r="AU125" s="25" t="s">
        <v>85</v>
      </c>
      <c r="AY125" s="25" t="s">
        <v>211</v>
      </c>
      <c r="BE125" s="216">
        <f t="shared" si="14"/>
        <v>0</v>
      </c>
      <c r="BF125" s="216">
        <f t="shared" si="15"/>
        <v>0</v>
      </c>
      <c r="BG125" s="216">
        <f t="shared" si="16"/>
        <v>0</v>
      </c>
      <c r="BH125" s="216">
        <f t="shared" si="17"/>
        <v>0</v>
      </c>
      <c r="BI125" s="216">
        <f t="shared" si="18"/>
        <v>0</v>
      </c>
      <c r="BJ125" s="25" t="s">
        <v>83</v>
      </c>
      <c r="BK125" s="216">
        <f t="shared" si="19"/>
        <v>0</v>
      </c>
      <c r="BL125" s="25" t="s">
        <v>309</v>
      </c>
      <c r="BM125" s="25" t="s">
        <v>3955</v>
      </c>
    </row>
    <row r="126" spans="2:65" s="1" customFormat="1" ht="22.5" customHeight="1">
      <c r="B126" s="42"/>
      <c r="C126" s="268" t="s">
        <v>387</v>
      </c>
      <c r="D126" s="268" t="s">
        <v>429</v>
      </c>
      <c r="E126" s="269" t="s">
        <v>3636</v>
      </c>
      <c r="F126" s="270" t="s">
        <v>3637</v>
      </c>
      <c r="G126" s="271" t="s">
        <v>275</v>
      </c>
      <c r="H126" s="272">
        <v>5</v>
      </c>
      <c r="I126" s="273"/>
      <c r="J126" s="274">
        <f t="shared" si="10"/>
        <v>0</v>
      </c>
      <c r="K126" s="270" t="s">
        <v>21</v>
      </c>
      <c r="L126" s="275"/>
      <c r="M126" s="276" t="s">
        <v>21</v>
      </c>
      <c r="N126" s="277" t="s">
        <v>47</v>
      </c>
      <c r="O126" s="43"/>
      <c r="P126" s="214">
        <f t="shared" si="11"/>
        <v>0</v>
      </c>
      <c r="Q126" s="214">
        <v>0</v>
      </c>
      <c r="R126" s="214">
        <f t="shared" si="12"/>
        <v>0</v>
      </c>
      <c r="S126" s="214">
        <v>0</v>
      </c>
      <c r="T126" s="215">
        <f t="shared" si="13"/>
        <v>0</v>
      </c>
      <c r="AR126" s="25" t="s">
        <v>424</v>
      </c>
      <c r="AT126" s="25" t="s">
        <v>429</v>
      </c>
      <c r="AU126" s="25" t="s">
        <v>85</v>
      </c>
      <c r="AY126" s="25" t="s">
        <v>211</v>
      </c>
      <c r="BE126" s="216">
        <f t="shared" si="14"/>
        <v>0</v>
      </c>
      <c r="BF126" s="216">
        <f t="shared" si="15"/>
        <v>0</v>
      </c>
      <c r="BG126" s="216">
        <f t="shared" si="16"/>
        <v>0</v>
      </c>
      <c r="BH126" s="216">
        <f t="shared" si="17"/>
        <v>0</v>
      </c>
      <c r="BI126" s="216">
        <f t="shared" si="18"/>
        <v>0</v>
      </c>
      <c r="BJ126" s="25" t="s">
        <v>83</v>
      </c>
      <c r="BK126" s="216">
        <f t="shared" si="19"/>
        <v>0</v>
      </c>
      <c r="BL126" s="25" t="s">
        <v>309</v>
      </c>
      <c r="BM126" s="25" t="s">
        <v>3956</v>
      </c>
    </row>
    <row r="127" spans="2:65" s="1" customFormat="1" ht="22.5" customHeight="1">
      <c r="B127" s="42"/>
      <c r="C127" s="268" t="s">
        <v>382</v>
      </c>
      <c r="D127" s="268" t="s">
        <v>429</v>
      </c>
      <c r="E127" s="269" t="s">
        <v>3639</v>
      </c>
      <c r="F127" s="270" t="s">
        <v>3640</v>
      </c>
      <c r="G127" s="271" t="s">
        <v>275</v>
      </c>
      <c r="H127" s="272">
        <v>1</v>
      </c>
      <c r="I127" s="273"/>
      <c r="J127" s="274">
        <f t="shared" si="10"/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 t="shared" si="11"/>
        <v>0</v>
      </c>
      <c r="Q127" s="214">
        <v>0</v>
      </c>
      <c r="R127" s="214">
        <f t="shared" si="12"/>
        <v>0</v>
      </c>
      <c r="S127" s="214">
        <v>0</v>
      </c>
      <c r="T127" s="215">
        <f t="shared" si="13"/>
        <v>0</v>
      </c>
      <c r="AR127" s="25" t="s">
        <v>424</v>
      </c>
      <c r="AT127" s="25" t="s">
        <v>429</v>
      </c>
      <c r="AU127" s="25" t="s">
        <v>85</v>
      </c>
      <c r="AY127" s="25" t="s">
        <v>211</v>
      </c>
      <c r="BE127" s="216">
        <f t="shared" si="14"/>
        <v>0</v>
      </c>
      <c r="BF127" s="216">
        <f t="shared" si="15"/>
        <v>0</v>
      </c>
      <c r="BG127" s="216">
        <f t="shared" si="16"/>
        <v>0</v>
      </c>
      <c r="BH127" s="216">
        <f t="shared" si="17"/>
        <v>0</v>
      </c>
      <c r="BI127" s="216">
        <f t="shared" si="18"/>
        <v>0</v>
      </c>
      <c r="BJ127" s="25" t="s">
        <v>83</v>
      </c>
      <c r="BK127" s="216">
        <f t="shared" si="19"/>
        <v>0</v>
      </c>
      <c r="BL127" s="25" t="s">
        <v>309</v>
      </c>
      <c r="BM127" s="25" t="s">
        <v>3957</v>
      </c>
    </row>
    <row r="128" spans="2:65" s="1" customFormat="1" ht="22.5" customHeight="1">
      <c r="B128" s="42"/>
      <c r="C128" s="268" t="s">
        <v>395</v>
      </c>
      <c r="D128" s="268" t="s">
        <v>429</v>
      </c>
      <c r="E128" s="269" t="s">
        <v>3642</v>
      </c>
      <c r="F128" s="270" t="s">
        <v>3643</v>
      </c>
      <c r="G128" s="271" t="s">
        <v>275</v>
      </c>
      <c r="H128" s="272">
        <v>1</v>
      </c>
      <c r="I128" s="273"/>
      <c r="J128" s="274">
        <f t="shared" si="10"/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 t="shared" si="11"/>
        <v>0</v>
      </c>
      <c r="Q128" s="214">
        <v>0</v>
      </c>
      <c r="R128" s="214">
        <f t="shared" si="12"/>
        <v>0</v>
      </c>
      <c r="S128" s="214">
        <v>0</v>
      </c>
      <c r="T128" s="215">
        <f t="shared" si="13"/>
        <v>0</v>
      </c>
      <c r="AR128" s="25" t="s">
        <v>424</v>
      </c>
      <c r="AT128" s="25" t="s">
        <v>429</v>
      </c>
      <c r="AU128" s="25" t="s">
        <v>85</v>
      </c>
      <c r="AY128" s="25" t="s">
        <v>211</v>
      </c>
      <c r="BE128" s="216">
        <f t="shared" si="14"/>
        <v>0</v>
      </c>
      <c r="BF128" s="216">
        <f t="shared" si="15"/>
        <v>0</v>
      </c>
      <c r="BG128" s="216">
        <f t="shared" si="16"/>
        <v>0</v>
      </c>
      <c r="BH128" s="216">
        <f t="shared" si="17"/>
        <v>0</v>
      </c>
      <c r="BI128" s="216">
        <f t="shared" si="18"/>
        <v>0</v>
      </c>
      <c r="BJ128" s="25" t="s">
        <v>83</v>
      </c>
      <c r="BK128" s="216">
        <f t="shared" si="19"/>
        <v>0</v>
      </c>
      <c r="BL128" s="25" t="s">
        <v>309</v>
      </c>
      <c r="BM128" s="25" t="s">
        <v>3958</v>
      </c>
    </row>
    <row r="129" spans="2:65" s="1" customFormat="1" ht="22.5" customHeight="1">
      <c r="B129" s="42"/>
      <c r="C129" s="268" t="s">
        <v>401</v>
      </c>
      <c r="D129" s="268" t="s">
        <v>429</v>
      </c>
      <c r="E129" s="269" t="s">
        <v>3645</v>
      </c>
      <c r="F129" s="270" t="s">
        <v>3646</v>
      </c>
      <c r="G129" s="271" t="s">
        <v>275</v>
      </c>
      <c r="H129" s="272">
        <v>1</v>
      </c>
      <c r="I129" s="273"/>
      <c r="J129" s="274">
        <f t="shared" si="10"/>
        <v>0</v>
      </c>
      <c r="K129" s="270" t="s">
        <v>21</v>
      </c>
      <c r="L129" s="275"/>
      <c r="M129" s="276" t="s">
        <v>21</v>
      </c>
      <c r="N129" s="277" t="s">
        <v>47</v>
      </c>
      <c r="O129" s="43"/>
      <c r="P129" s="214">
        <f t="shared" si="11"/>
        <v>0</v>
      </c>
      <c r="Q129" s="214">
        <v>0</v>
      </c>
      <c r="R129" s="214">
        <f t="shared" si="12"/>
        <v>0</v>
      </c>
      <c r="S129" s="214">
        <v>0</v>
      </c>
      <c r="T129" s="215">
        <f t="shared" si="13"/>
        <v>0</v>
      </c>
      <c r="AR129" s="25" t="s">
        <v>424</v>
      </c>
      <c r="AT129" s="25" t="s">
        <v>429</v>
      </c>
      <c r="AU129" s="25" t="s">
        <v>85</v>
      </c>
      <c r="AY129" s="25" t="s">
        <v>211</v>
      </c>
      <c r="BE129" s="216">
        <f t="shared" si="14"/>
        <v>0</v>
      </c>
      <c r="BF129" s="216">
        <f t="shared" si="15"/>
        <v>0</v>
      </c>
      <c r="BG129" s="216">
        <f t="shared" si="16"/>
        <v>0</v>
      </c>
      <c r="BH129" s="216">
        <f t="shared" si="17"/>
        <v>0</v>
      </c>
      <c r="BI129" s="216">
        <f t="shared" si="18"/>
        <v>0</v>
      </c>
      <c r="BJ129" s="25" t="s">
        <v>83</v>
      </c>
      <c r="BK129" s="216">
        <f t="shared" si="19"/>
        <v>0</v>
      </c>
      <c r="BL129" s="25" t="s">
        <v>309</v>
      </c>
      <c r="BM129" s="25" t="s">
        <v>3959</v>
      </c>
    </row>
    <row r="130" spans="2:65" s="1" customFormat="1" ht="22.5" customHeight="1">
      <c r="B130" s="42"/>
      <c r="C130" s="268" t="s">
        <v>405</v>
      </c>
      <c r="D130" s="268" t="s">
        <v>429</v>
      </c>
      <c r="E130" s="269" t="s">
        <v>3648</v>
      </c>
      <c r="F130" s="270" t="s">
        <v>3610</v>
      </c>
      <c r="G130" s="271" t="s">
        <v>553</v>
      </c>
      <c r="H130" s="272">
        <v>1</v>
      </c>
      <c r="I130" s="273"/>
      <c r="J130" s="274">
        <f t="shared" si="10"/>
        <v>0</v>
      </c>
      <c r="K130" s="270" t="s">
        <v>21</v>
      </c>
      <c r="L130" s="275"/>
      <c r="M130" s="276" t="s">
        <v>21</v>
      </c>
      <c r="N130" s="277" t="s">
        <v>47</v>
      </c>
      <c r="O130" s="43"/>
      <c r="P130" s="214">
        <f t="shared" si="11"/>
        <v>0</v>
      </c>
      <c r="Q130" s="214">
        <v>0</v>
      </c>
      <c r="R130" s="214">
        <f t="shared" si="12"/>
        <v>0</v>
      </c>
      <c r="S130" s="214">
        <v>0</v>
      </c>
      <c r="T130" s="215">
        <f t="shared" si="13"/>
        <v>0</v>
      </c>
      <c r="AR130" s="25" t="s">
        <v>424</v>
      </c>
      <c r="AT130" s="25" t="s">
        <v>429</v>
      </c>
      <c r="AU130" s="25" t="s">
        <v>85</v>
      </c>
      <c r="AY130" s="25" t="s">
        <v>211</v>
      </c>
      <c r="BE130" s="216">
        <f t="shared" si="14"/>
        <v>0</v>
      </c>
      <c r="BF130" s="216">
        <f t="shared" si="15"/>
        <v>0</v>
      </c>
      <c r="BG130" s="216">
        <f t="shared" si="16"/>
        <v>0</v>
      </c>
      <c r="BH130" s="216">
        <f t="shared" si="17"/>
        <v>0</v>
      </c>
      <c r="BI130" s="216">
        <f t="shared" si="18"/>
        <v>0</v>
      </c>
      <c r="BJ130" s="25" t="s">
        <v>83</v>
      </c>
      <c r="BK130" s="216">
        <f t="shared" si="19"/>
        <v>0</v>
      </c>
      <c r="BL130" s="25" t="s">
        <v>309</v>
      </c>
      <c r="BM130" s="25" t="s">
        <v>3960</v>
      </c>
    </row>
    <row r="131" spans="2:65" s="1" customFormat="1" ht="22.5" customHeight="1">
      <c r="B131" s="42"/>
      <c r="C131" s="268" t="s">
        <v>410</v>
      </c>
      <c r="D131" s="268" t="s">
        <v>429</v>
      </c>
      <c r="E131" s="269" t="s">
        <v>3650</v>
      </c>
      <c r="F131" s="270" t="s">
        <v>3651</v>
      </c>
      <c r="G131" s="271" t="s">
        <v>275</v>
      </c>
      <c r="H131" s="272">
        <v>1</v>
      </c>
      <c r="I131" s="273"/>
      <c r="J131" s="274">
        <f t="shared" si="10"/>
        <v>0</v>
      </c>
      <c r="K131" s="270" t="s">
        <v>21</v>
      </c>
      <c r="L131" s="275"/>
      <c r="M131" s="276" t="s">
        <v>21</v>
      </c>
      <c r="N131" s="277" t="s">
        <v>47</v>
      </c>
      <c r="O131" s="43"/>
      <c r="P131" s="214">
        <f t="shared" si="11"/>
        <v>0</v>
      </c>
      <c r="Q131" s="214">
        <v>0</v>
      </c>
      <c r="R131" s="214">
        <f t="shared" si="12"/>
        <v>0</v>
      </c>
      <c r="S131" s="214">
        <v>0</v>
      </c>
      <c r="T131" s="215">
        <f t="shared" si="13"/>
        <v>0</v>
      </c>
      <c r="AR131" s="25" t="s">
        <v>424</v>
      </c>
      <c r="AT131" s="25" t="s">
        <v>429</v>
      </c>
      <c r="AU131" s="25" t="s">
        <v>85</v>
      </c>
      <c r="AY131" s="25" t="s">
        <v>211</v>
      </c>
      <c r="BE131" s="216">
        <f t="shared" si="14"/>
        <v>0</v>
      </c>
      <c r="BF131" s="216">
        <f t="shared" si="15"/>
        <v>0</v>
      </c>
      <c r="BG131" s="216">
        <f t="shared" si="16"/>
        <v>0</v>
      </c>
      <c r="BH131" s="216">
        <f t="shared" si="17"/>
        <v>0</v>
      </c>
      <c r="BI131" s="216">
        <f t="shared" si="18"/>
        <v>0</v>
      </c>
      <c r="BJ131" s="25" t="s">
        <v>83</v>
      </c>
      <c r="BK131" s="216">
        <f t="shared" si="19"/>
        <v>0</v>
      </c>
      <c r="BL131" s="25" t="s">
        <v>309</v>
      </c>
      <c r="BM131" s="25" t="s">
        <v>3961</v>
      </c>
    </row>
    <row r="132" spans="2:65" s="1" customFormat="1" ht="22.5" customHeight="1">
      <c r="B132" s="42"/>
      <c r="C132" s="268" t="s">
        <v>416</v>
      </c>
      <c r="D132" s="268" t="s">
        <v>429</v>
      </c>
      <c r="E132" s="269" t="s">
        <v>3653</v>
      </c>
      <c r="F132" s="270" t="s">
        <v>3613</v>
      </c>
      <c r="G132" s="271" t="s">
        <v>275</v>
      </c>
      <c r="H132" s="272">
        <v>3</v>
      </c>
      <c r="I132" s="273"/>
      <c r="J132" s="274">
        <f t="shared" si="10"/>
        <v>0</v>
      </c>
      <c r="K132" s="270" t="s">
        <v>21</v>
      </c>
      <c r="L132" s="275"/>
      <c r="M132" s="276" t="s">
        <v>21</v>
      </c>
      <c r="N132" s="277" t="s">
        <v>47</v>
      </c>
      <c r="O132" s="43"/>
      <c r="P132" s="214">
        <f t="shared" si="11"/>
        <v>0</v>
      </c>
      <c r="Q132" s="214">
        <v>0</v>
      </c>
      <c r="R132" s="214">
        <f t="shared" si="12"/>
        <v>0</v>
      </c>
      <c r="S132" s="214">
        <v>0</v>
      </c>
      <c r="T132" s="215">
        <f t="shared" si="13"/>
        <v>0</v>
      </c>
      <c r="AR132" s="25" t="s">
        <v>424</v>
      </c>
      <c r="AT132" s="25" t="s">
        <v>429</v>
      </c>
      <c r="AU132" s="25" t="s">
        <v>85</v>
      </c>
      <c r="AY132" s="25" t="s">
        <v>211</v>
      </c>
      <c r="BE132" s="216">
        <f t="shared" si="14"/>
        <v>0</v>
      </c>
      <c r="BF132" s="216">
        <f t="shared" si="15"/>
        <v>0</v>
      </c>
      <c r="BG132" s="216">
        <f t="shared" si="16"/>
        <v>0</v>
      </c>
      <c r="BH132" s="216">
        <f t="shared" si="17"/>
        <v>0</v>
      </c>
      <c r="BI132" s="216">
        <f t="shared" si="18"/>
        <v>0</v>
      </c>
      <c r="BJ132" s="25" t="s">
        <v>83</v>
      </c>
      <c r="BK132" s="216">
        <f t="shared" si="19"/>
        <v>0</v>
      </c>
      <c r="BL132" s="25" t="s">
        <v>309</v>
      </c>
      <c r="BM132" s="25" t="s">
        <v>3962</v>
      </c>
    </row>
    <row r="133" spans="2:65" s="1" customFormat="1" ht="22.5" customHeight="1">
      <c r="B133" s="42"/>
      <c r="C133" s="268" t="s">
        <v>424</v>
      </c>
      <c r="D133" s="268" t="s">
        <v>429</v>
      </c>
      <c r="E133" s="269" t="s">
        <v>3657</v>
      </c>
      <c r="F133" s="270" t="s">
        <v>3658</v>
      </c>
      <c r="G133" s="271" t="s">
        <v>611</v>
      </c>
      <c r="H133" s="272">
        <v>160</v>
      </c>
      <c r="I133" s="273"/>
      <c r="J133" s="274">
        <f t="shared" si="10"/>
        <v>0</v>
      </c>
      <c r="K133" s="270" t="s">
        <v>21</v>
      </c>
      <c r="L133" s="275"/>
      <c r="M133" s="276" t="s">
        <v>21</v>
      </c>
      <c r="N133" s="277" t="s">
        <v>47</v>
      </c>
      <c r="O133" s="43"/>
      <c r="P133" s="214">
        <f t="shared" si="11"/>
        <v>0</v>
      </c>
      <c r="Q133" s="214">
        <v>0</v>
      </c>
      <c r="R133" s="214">
        <f t="shared" si="12"/>
        <v>0</v>
      </c>
      <c r="S133" s="214">
        <v>0</v>
      </c>
      <c r="T133" s="215">
        <f t="shared" si="13"/>
        <v>0</v>
      </c>
      <c r="AR133" s="25" t="s">
        <v>424</v>
      </c>
      <c r="AT133" s="25" t="s">
        <v>429</v>
      </c>
      <c r="AU133" s="25" t="s">
        <v>85</v>
      </c>
      <c r="AY133" s="25" t="s">
        <v>211</v>
      </c>
      <c r="BE133" s="216">
        <f t="shared" si="14"/>
        <v>0</v>
      </c>
      <c r="BF133" s="216">
        <f t="shared" si="15"/>
        <v>0</v>
      </c>
      <c r="BG133" s="216">
        <f t="shared" si="16"/>
        <v>0</v>
      </c>
      <c r="BH133" s="216">
        <f t="shared" si="17"/>
        <v>0</v>
      </c>
      <c r="BI133" s="216">
        <f t="shared" si="18"/>
        <v>0</v>
      </c>
      <c r="BJ133" s="25" t="s">
        <v>83</v>
      </c>
      <c r="BK133" s="216">
        <f t="shared" si="19"/>
        <v>0</v>
      </c>
      <c r="BL133" s="25" t="s">
        <v>309</v>
      </c>
      <c r="BM133" s="25" t="s">
        <v>3963</v>
      </c>
    </row>
    <row r="134" spans="2:65" s="1" customFormat="1" ht="22.5" customHeight="1">
      <c r="B134" s="42"/>
      <c r="C134" s="268" t="s">
        <v>428</v>
      </c>
      <c r="D134" s="268" t="s">
        <v>429</v>
      </c>
      <c r="E134" s="269" t="s">
        <v>3660</v>
      </c>
      <c r="F134" s="270" t="s">
        <v>1640</v>
      </c>
      <c r="G134" s="271" t="s">
        <v>611</v>
      </c>
      <c r="H134" s="272">
        <v>60</v>
      </c>
      <c r="I134" s="273"/>
      <c r="J134" s="274">
        <f t="shared" si="10"/>
        <v>0</v>
      </c>
      <c r="K134" s="270" t="s">
        <v>21</v>
      </c>
      <c r="L134" s="275"/>
      <c r="M134" s="276" t="s">
        <v>21</v>
      </c>
      <c r="N134" s="277" t="s">
        <v>47</v>
      </c>
      <c r="O134" s="43"/>
      <c r="P134" s="214">
        <f t="shared" si="11"/>
        <v>0</v>
      </c>
      <c r="Q134" s="214">
        <v>0</v>
      </c>
      <c r="R134" s="214">
        <f t="shared" si="12"/>
        <v>0</v>
      </c>
      <c r="S134" s="214">
        <v>0</v>
      </c>
      <c r="T134" s="215">
        <f t="shared" si="13"/>
        <v>0</v>
      </c>
      <c r="AR134" s="25" t="s">
        <v>424</v>
      </c>
      <c r="AT134" s="25" t="s">
        <v>429</v>
      </c>
      <c r="AU134" s="25" t="s">
        <v>85</v>
      </c>
      <c r="AY134" s="25" t="s">
        <v>211</v>
      </c>
      <c r="BE134" s="216">
        <f t="shared" si="14"/>
        <v>0</v>
      </c>
      <c r="BF134" s="216">
        <f t="shared" si="15"/>
        <v>0</v>
      </c>
      <c r="BG134" s="216">
        <f t="shared" si="16"/>
        <v>0</v>
      </c>
      <c r="BH134" s="216">
        <f t="shared" si="17"/>
        <v>0</v>
      </c>
      <c r="BI134" s="216">
        <f t="shared" si="18"/>
        <v>0</v>
      </c>
      <c r="BJ134" s="25" t="s">
        <v>83</v>
      </c>
      <c r="BK134" s="216">
        <f t="shared" si="19"/>
        <v>0</v>
      </c>
      <c r="BL134" s="25" t="s">
        <v>309</v>
      </c>
      <c r="BM134" s="25" t="s">
        <v>3964</v>
      </c>
    </row>
    <row r="135" spans="2:65" s="1" customFormat="1" ht="22.5" customHeight="1">
      <c r="B135" s="42"/>
      <c r="C135" s="268" t="s">
        <v>436</v>
      </c>
      <c r="D135" s="268" t="s">
        <v>429</v>
      </c>
      <c r="E135" s="269" t="s">
        <v>3662</v>
      </c>
      <c r="F135" s="270" t="s">
        <v>3627</v>
      </c>
      <c r="G135" s="271" t="s">
        <v>611</v>
      </c>
      <c r="H135" s="272">
        <v>20</v>
      </c>
      <c r="I135" s="273"/>
      <c r="J135" s="274">
        <f t="shared" si="10"/>
        <v>0</v>
      </c>
      <c r="K135" s="270" t="s">
        <v>21</v>
      </c>
      <c r="L135" s="275"/>
      <c r="M135" s="276" t="s">
        <v>21</v>
      </c>
      <c r="N135" s="277" t="s">
        <v>47</v>
      </c>
      <c r="O135" s="43"/>
      <c r="P135" s="214">
        <f t="shared" si="11"/>
        <v>0</v>
      </c>
      <c r="Q135" s="214">
        <v>0</v>
      </c>
      <c r="R135" s="214">
        <f t="shared" si="12"/>
        <v>0</v>
      </c>
      <c r="S135" s="214">
        <v>0</v>
      </c>
      <c r="T135" s="215">
        <f t="shared" si="13"/>
        <v>0</v>
      </c>
      <c r="AR135" s="25" t="s">
        <v>424</v>
      </c>
      <c r="AT135" s="25" t="s">
        <v>429</v>
      </c>
      <c r="AU135" s="25" t="s">
        <v>85</v>
      </c>
      <c r="AY135" s="25" t="s">
        <v>211</v>
      </c>
      <c r="BE135" s="216">
        <f t="shared" si="14"/>
        <v>0</v>
      </c>
      <c r="BF135" s="216">
        <f t="shared" si="15"/>
        <v>0</v>
      </c>
      <c r="BG135" s="216">
        <f t="shared" si="16"/>
        <v>0</v>
      </c>
      <c r="BH135" s="216">
        <f t="shared" si="17"/>
        <v>0</v>
      </c>
      <c r="BI135" s="216">
        <f t="shared" si="18"/>
        <v>0</v>
      </c>
      <c r="BJ135" s="25" t="s">
        <v>83</v>
      </c>
      <c r="BK135" s="216">
        <f t="shared" si="19"/>
        <v>0</v>
      </c>
      <c r="BL135" s="25" t="s">
        <v>309</v>
      </c>
      <c r="BM135" s="25" t="s">
        <v>3965</v>
      </c>
    </row>
    <row r="136" spans="2:65" s="11" customFormat="1" ht="29.85" customHeight="1">
      <c r="B136" s="188"/>
      <c r="C136" s="189"/>
      <c r="D136" s="202" t="s">
        <v>75</v>
      </c>
      <c r="E136" s="203" t="s">
        <v>3665</v>
      </c>
      <c r="F136" s="203" t="s">
        <v>3666</v>
      </c>
      <c r="G136" s="189"/>
      <c r="H136" s="189"/>
      <c r="I136" s="192"/>
      <c r="J136" s="204">
        <f>BK136</f>
        <v>0</v>
      </c>
      <c r="K136" s="189"/>
      <c r="L136" s="194"/>
      <c r="M136" s="195"/>
      <c r="N136" s="196"/>
      <c r="O136" s="196"/>
      <c r="P136" s="197">
        <f>SUM(P137:P155)</f>
        <v>0</v>
      </c>
      <c r="Q136" s="196"/>
      <c r="R136" s="197">
        <f>SUM(R137:R155)</f>
        <v>0</v>
      </c>
      <c r="S136" s="196"/>
      <c r="T136" s="198">
        <f>SUM(T137:T155)</f>
        <v>0</v>
      </c>
      <c r="AR136" s="199" t="s">
        <v>85</v>
      </c>
      <c r="AT136" s="200" t="s">
        <v>75</v>
      </c>
      <c r="AU136" s="200" t="s">
        <v>83</v>
      </c>
      <c r="AY136" s="199" t="s">
        <v>211</v>
      </c>
      <c r="BK136" s="201">
        <f>SUM(BK137:BK155)</f>
        <v>0</v>
      </c>
    </row>
    <row r="137" spans="2:65" s="1" customFormat="1" ht="22.5" customHeight="1">
      <c r="B137" s="42"/>
      <c r="C137" s="268" t="s">
        <v>440</v>
      </c>
      <c r="D137" s="268" t="s">
        <v>429</v>
      </c>
      <c r="E137" s="269" t="s">
        <v>3667</v>
      </c>
      <c r="F137" s="270" t="s">
        <v>3668</v>
      </c>
      <c r="G137" s="271" t="s">
        <v>275</v>
      </c>
      <c r="H137" s="272">
        <v>2</v>
      </c>
      <c r="I137" s="273"/>
      <c r="J137" s="274">
        <f t="shared" ref="J137:J155" si="20">ROUND(I137*H137,2)</f>
        <v>0</v>
      </c>
      <c r="K137" s="270" t="s">
        <v>21</v>
      </c>
      <c r="L137" s="275"/>
      <c r="M137" s="276" t="s">
        <v>21</v>
      </c>
      <c r="N137" s="277" t="s">
        <v>47</v>
      </c>
      <c r="O137" s="43"/>
      <c r="P137" s="214">
        <f t="shared" ref="P137:P155" si="21">O137*H137</f>
        <v>0</v>
      </c>
      <c r="Q137" s="214">
        <v>0</v>
      </c>
      <c r="R137" s="214">
        <f t="shared" ref="R137:R155" si="22">Q137*H137</f>
        <v>0</v>
      </c>
      <c r="S137" s="214">
        <v>0</v>
      </c>
      <c r="T137" s="215">
        <f t="shared" ref="T137:T155" si="23">S137*H137</f>
        <v>0</v>
      </c>
      <c r="AR137" s="25" t="s">
        <v>424</v>
      </c>
      <c r="AT137" s="25" t="s">
        <v>429</v>
      </c>
      <c r="AU137" s="25" t="s">
        <v>85</v>
      </c>
      <c r="AY137" s="25" t="s">
        <v>211</v>
      </c>
      <c r="BE137" s="216">
        <f t="shared" ref="BE137:BE155" si="24">IF(N137="základní",J137,0)</f>
        <v>0</v>
      </c>
      <c r="BF137" s="216">
        <f t="shared" ref="BF137:BF155" si="25">IF(N137="snížená",J137,0)</f>
        <v>0</v>
      </c>
      <c r="BG137" s="216">
        <f t="shared" ref="BG137:BG155" si="26">IF(N137="zákl. přenesená",J137,0)</f>
        <v>0</v>
      </c>
      <c r="BH137" s="216">
        <f t="shared" ref="BH137:BH155" si="27">IF(N137="sníž. přenesená",J137,0)</f>
        <v>0</v>
      </c>
      <c r="BI137" s="216">
        <f t="shared" ref="BI137:BI155" si="28">IF(N137="nulová",J137,0)</f>
        <v>0</v>
      </c>
      <c r="BJ137" s="25" t="s">
        <v>83</v>
      </c>
      <c r="BK137" s="216">
        <f t="shared" ref="BK137:BK155" si="29">ROUND(I137*H137,2)</f>
        <v>0</v>
      </c>
      <c r="BL137" s="25" t="s">
        <v>309</v>
      </c>
      <c r="BM137" s="25" t="s">
        <v>3966</v>
      </c>
    </row>
    <row r="138" spans="2:65" s="1" customFormat="1" ht="22.5" customHeight="1">
      <c r="B138" s="42"/>
      <c r="C138" s="268" t="s">
        <v>446</v>
      </c>
      <c r="D138" s="268" t="s">
        <v>429</v>
      </c>
      <c r="E138" s="269" t="s">
        <v>3670</v>
      </c>
      <c r="F138" s="270" t="s">
        <v>3671</v>
      </c>
      <c r="G138" s="271" t="s">
        <v>275</v>
      </c>
      <c r="H138" s="272">
        <v>2</v>
      </c>
      <c r="I138" s="273"/>
      <c r="J138" s="274">
        <f t="shared" si="20"/>
        <v>0</v>
      </c>
      <c r="K138" s="270" t="s">
        <v>21</v>
      </c>
      <c r="L138" s="275"/>
      <c r="M138" s="276" t="s">
        <v>21</v>
      </c>
      <c r="N138" s="277" t="s">
        <v>47</v>
      </c>
      <c r="O138" s="43"/>
      <c r="P138" s="214">
        <f t="shared" si="21"/>
        <v>0</v>
      </c>
      <c r="Q138" s="214">
        <v>0</v>
      </c>
      <c r="R138" s="214">
        <f t="shared" si="22"/>
        <v>0</v>
      </c>
      <c r="S138" s="214">
        <v>0</v>
      </c>
      <c r="T138" s="215">
        <f t="shared" si="23"/>
        <v>0</v>
      </c>
      <c r="AR138" s="25" t="s">
        <v>424</v>
      </c>
      <c r="AT138" s="25" t="s">
        <v>429</v>
      </c>
      <c r="AU138" s="25" t="s">
        <v>85</v>
      </c>
      <c r="AY138" s="25" t="s">
        <v>211</v>
      </c>
      <c r="BE138" s="216">
        <f t="shared" si="24"/>
        <v>0</v>
      </c>
      <c r="BF138" s="216">
        <f t="shared" si="25"/>
        <v>0</v>
      </c>
      <c r="BG138" s="216">
        <f t="shared" si="26"/>
        <v>0</v>
      </c>
      <c r="BH138" s="216">
        <f t="shared" si="27"/>
        <v>0</v>
      </c>
      <c r="BI138" s="216">
        <f t="shared" si="28"/>
        <v>0</v>
      </c>
      <c r="BJ138" s="25" t="s">
        <v>83</v>
      </c>
      <c r="BK138" s="216">
        <f t="shared" si="29"/>
        <v>0</v>
      </c>
      <c r="BL138" s="25" t="s">
        <v>309</v>
      </c>
      <c r="BM138" s="25" t="s">
        <v>3967</v>
      </c>
    </row>
    <row r="139" spans="2:65" s="1" customFormat="1" ht="22.5" customHeight="1">
      <c r="B139" s="42"/>
      <c r="C139" s="268" t="s">
        <v>451</v>
      </c>
      <c r="D139" s="268" t="s">
        <v>429</v>
      </c>
      <c r="E139" s="269" t="s">
        <v>3673</v>
      </c>
      <c r="F139" s="270" t="s">
        <v>3968</v>
      </c>
      <c r="G139" s="271" t="s">
        <v>275</v>
      </c>
      <c r="H139" s="272">
        <v>1</v>
      </c>
      <c r="I139" s="273"/>
      <c r="J139" s="274">
        <f t="shared" si="20"/>
        <v>0</v>
      </c>
      <c r="K139" s="270" t="s">
        <v>21</v>
      </c>
      <c r="L139" s="275"/>
      <c r="M139" s="276" t="s">
        <v>21</v>
      </c>
      <c r="N139" s="277" t="s">
        <v>47</v>
      </c>
      <c r="O139" s="43"/>
      <c r="P139" s="214">
        <f t="shared" si="21"/>
        <v>0</v>
      </c>
      <c r="Q139" s="214">
        <v>0</v>
      </c>
      <c r="R139" s="214">
        <f t="shared" si="22"/>
        <v>0</v>
      </c>
      <c r="S139" s="214">
        <v>0</v>
      </c>
      <c r="T139" s="215">
        <f t="shared" si="23"/>
        <v>0</v>
      </c>
      <c r="AR139" s="25" t="s">
        <v>424</v>
      </c>
      <c r="AT139" s="25" t="s">
        <v>429</v>
      </c>
      <c r="AU139" s="25" t="s">
        <v>85</v>
      </c>
      <c r="AY139" s="25" t="s">
        <v>211</v>
      </c>
      <c r="BE139" s="216">
        <f t="shared" si="24"/>
        <v>0</v>
      </c>
      <c r="BF139" s="216">
        <f t="shared" si="25"/>
        <v>0</v>
      </c>
      <c r="BG139" s="216">
        <f t="shared" si="26"/>
        <v>0</v>
      </c>
      <c r="BH139" s="216">
        <f t="shared" si="27"/>
        <v>0</v>
      </c>
      <c r="BI139" s="216">
        <f t="shared" si="28"/>
        <v>0</v>
      </c>
      <c r="BJ139" s="25" t="s">
        <v>83</v>
      </c>
      <c r="BK139" s="216">
        <f t="shared" si="29"/>
        <v>0</v>
      </c>
      <c r="BL139" s="25" t="s">
        <v>309</v>
      </c>
      <c r="BM139" s="25" t="s">
        <v>3969</v>
      </c>
    </row>
    <row r="140" spans="2:65" s="1" customFormat="1" ht="22.5" customHeight="1">
      <c r="B140" s="42"/>
      <c r="C140" s="268" t="s">
        <v>455</v>
      </c>
      <c r="D140" s="268" t="s">
        <v>429</v>
      </c>
      <c r="E140" s="269" t="s">
        <v>3676</v>
      </c>
      <c r="F140" s="270" t="s">
        <v>3677</v>
      </c>
      <c r="G140" s="271" t="s">
        <v>275</v>
      </c>
      <c r="H140" s="272">
        <v>2</v>
      </c>
      <c r="I140" s="273"/>
      <c r="J140" s="274">
        <f t="shared" si="20"/>
        <v>0</v>
      </c>
      <c r="K140" s="270" t="s">
        <v>21</v>
      </c>
      <c r="L140" s="275"/>
      <c r="M140" s="276" t="s">
        <v>21</v>
      </c>
      <c r="N140" s="277" t="s">
        <v>47</v>
      </c>
      <c r="O140" s="43"/>
      <c r="P140" s="214">
        <f t="shared" si="21"/>
        <v>0</v>
      </c>
      <c r="Q140" s="214">
        <v>0</v>
      </c>
      <c r="R140" s="214">
        <f t="shared" si="22"/>
        <v>0</v>
      </c>
      <c r="S140" s="214">
        <v>0</v>
      </c>
      <c r="T140" s="215">
        <f t="shared" si="23"/>
        <v>0</v>
      </c>
      <c r="AR140" s="25" t="s">
        <v>424</v>
      </c>
      <c r="AT140" s="25" t="s">
        <v>429</v>
      </c>
      <c r="AU140" s="25" t="s">
        <v>85</v>
      </c>
      <c r="AY140" s="25" t="s">
        <v>211</v>
      </c>
      <c r="BE140" s="216">
        <f t="shared" si="24"/>
        <v>0</v>
      </c>
      <c r="BF140" s="216">
        <f t="shared" si="25"/>
        <v>0</v>
      </c>
      <c r="BG140" s="216">
        <f t="shared" si="26"/>
        <v>0</v>
      </c>
      <c r="BH140" s="216">
        <f t="shared" si="27"/>
        <v>0</v>
      </c>
      <c r="BI140" s="216">
        <f t="shared" si="28"/>
        <v>0</v>
      </c>
      <c r="BJ140" s="25" t="s">
        <v>83</v>
      </c>
      <c r="BK140" s="216">
        <f t="shared" si="29"/>
        <v>0</v>
      </c>
      <c r="BL140" s="25" t="s">
        <v>309</v>
      </c>
      <c r="BM140" s="25" t="s">
        <v>3970</v>
      </c>
    </row>
    <row r="141" spans="2:65" s="1" customFormat="1" ht="22.5" customHeight="1">
      <c r="B141" s="42"/>
      <c r="C141" s="268" t="s">
        <v>461</v>
      </c>
      <c r="D141" s="268" t="s">
        <v>429</v>
      </c>
      <c r="E141" s="269" t="s">
        <v>3679</v>
      </c>
      <c r="F141" s="270" t="s">
        <v>3671</v>
      </c>
      <c r="G141" s="271" t="s">
        <v>275</v>
      </c>
      <c r="H141" s="272">
        <v>1</v>
      </c>
      <c r="I141" s="273"/>
      <c r="J141" s="274">
        <f t="shared" si="20"/>
        <v>0</v>
      </c>
      <c r="K141" s="270" t="s">
        <v>21</v>
      </c>
      <c r="L141" s="275"/>
      <c r="M141" s="276" t="s">
        <v>21</v>
      </c>
      <c r="N141" s="277" t="s">
        <v>47</v>
      </c>
      <c r="O141" s="43"/>
      <c r="P141" s="214">
        <f t="shared" si="21"/>
        <v>0</v>
      </c>
      <c r="Q141" s="214">
        <v>0</v>
      </c>
      <c r="R141" s="214">
        <f t="shared" si="22"/>
        <v>0</v>
      </c>
      <c r="S141" s="214">
        <v>0</v>
      </c>
      <c r="T141" s="215">
        <f t="shared" si="23"/>
        <v>0</v>
      </c>
      <c r="AR141" s="25" t="s">
        <v>424</v>
      </c>
      <c r="AT141" s="25" t="s">
        <v>429</v>
      </c>
      <c r="AU141" s="25" t="s">
        <v>85</v>
      </c>
      <c r="AY141" s="25" t="s">
        <v>211</v>
      </c>
      <c r="BE141" s="216">
        <f t="shared" si="24"/>
        <v>0</v>
      </c>
      <c r="BF141" s="216">
        <f t="shared" si="25"/>
        <v>0</v>
      </c>
      <c r="BG141" s="216">
        <f t="shared" si="26"/>
        <v>0</v>
      </c>
      <c r="BH141" s="216">
        <f t="shared" si="27"/>
        <v>0</v>
      </c>
      <c r="BI141" s="216">
        <f t="shared" si="28"/>
        <v>0</v>
      </c>
      <c r="BJ141" s="25" t="s">
        <v>83</v>
      </c>
      <c r="BK141" s="216">
        <f t="shared" si="29"/>
        <v>0</v>
      </c>
      <c r="BL141" s="25" t="s">
        <v>309</v>
      </c>
      <c r="BM141" s="25" t="s">
        <v>3971</v>
      </c>
    </row>
    <row r="142" spans="2:65" s="1" customFormat="1" ht="22.5" customHeight="1">
      <c r="B142" s="42"/>
      <c r="C142" s="268" t="s">
        <v>466</v>
      </c>
      <c r="D142" s="268" t="s">
        <v>429</v>
      </c>
      <c r="E142" s="269" t="s">
        <v>3681</v>
      </c>
      <c r="F142" s="270" t="s">
        <v>3677</v>
      </c>
      <c r="G142" s="271" t="s">
        <v>275</v>
      </c>
      <c r="H142" s="272">
        <v>2</v>
      </c>
      <c r="I142" s="273"/>
      <c r="J142" s="274">
        <f t="shared" si="20"/>
        <v>0</v>
      </c>
      <c r="K142" s="270" t="s">
        <v>21</v>
      </c>
      <c r="L142" s="275"/>
      <c r="M142" s="276" t="s">
        <v>21</v>
      </c>
      <c r="N142" s="277" t="s">
        <v>47</v>
      </c>
      <c r="O142" s="43"/>
      <c r="P142" s="214">
        <f t="shared" si="21"/>
        <v>0</v>
      </c>
      <c r="Q142" s="214">
        <v>0</v>
      </c>
      <c r="R142" s="214">
        <f t="shared" si="22"/>
        <v>0</v>
      </c>
      <c r="S142" s="214">
        <v>0</v>
      </c>
      <c r="T142" s="215">
        <f t="shared" si="23"/>
        <v>0</v>
      </c>
      <c r="AR142" s="25" t="s">
        <v>424</v>
      </c>
      <c r="AT142" s="25" t="s">
        <v>429</v>
      </c>
      <c r="AU142" s="25" t="s">
        <v>85</v>
      </c>
      <c r="AY142" s="25" t="s">
        <v>211</v>
      </c>
      <c r="BE142" s="216">
        <f t="shared" si="24"/>
        <v>0</v>
      </c>
      <c r="BF142" s="216">
        <f t="shared" si="25"/>
        <v>0</v>
      </c>
      <c r="BG142" s="216">
        <f t="shared" si="26"/>
        <v>0</v>
      </c>
      <c r="BH142" s="216">
        <f t="shared" si="27"/>
        <v>0</v>
      </c>
      <c r="BI142" s="216">
        <f t="shared" si="28"/>
        <v>0</v>
      </c>
      <c r="BJ142" s="25" t="s">
        <v>83</v>
      </c>
      <c r="BK142" s="216">
        <f t="shared" si="29"/>
        <v>0</v>
      </c>
      <c r="BL142" s="25" t="s">
        <v>309</v>
      </c>
      <c r="BM142" s="25" t="s">
        <v>3972</v>
      </c>
    </row>
    <row r="143" spans="2:65" s="1" customFormat="1" ht="22.5" customHeight="1">
      <c r="B143" s="42"/>
      <c r="C143" s="268" t="s">
        <v>471</v>
      </c>
      <c r="D143" s="268" t="s">
        <v>429</v>
      </c>
      <c r="E143" s="269" t="s">
        <v>3683</v>
      </c>
      <c r="F143" s="270" t="s">
        <v>3684</v>
      </c>
      <c r="G143" s="271" t="s">
        <v>275</v>
      </c>
      <c r="H143" s="272">
        <v>2</v>
      </c>
      <c r="I143" s="273"/>
      <c r="J143" s="274">
        <f t="shared" si="20"/>
        <v>0</v>
      </c>
      <c r="K143" s="270" t="s">
        <v>21</v>
      </c>
      <c r="L143" s="275"/>
      <c r="M143" s="276" t="s">
        <v>21</v>
      </c>
      <c r="N143" s="277" t="s">
        <v>47</v>
      </c>
      <c r="O143" s="43"/>
      <c r="P143" s="214">
        <f t="shared" si="21"/>
        <v>0</v>
      </c>
      <c r="Q143" s="214">
        <v>0</v>
      </c>
      <c r="R143" s="214">
        <f t="shared" si="22"/>
        <v>0</v>
      </c>
      <c r="S143" s="214">
        <v>0</v>
      </c>
      <c r="T143" s="215">
        <f t="shared" si="23"/>
        <v>0</v>
      </c>
      <c r="AR143" s="25" t="s">
        <v>424</v>
      </c>
      <c r="AT143" s="25" t="s">
        <v>429</v>
      </c>
      <c r="AU143" s="25" t="s">
        <v>85</v>
      </c>
      <c r="AY143" s="25" t="s">
        <v>211</v>
      </c>
      <c r="BE143" s="216">
        <f t="shared" si="24"/>
        <v>0</v>
      </c>
      <c r="BF143" s="216">
        <f t="shared" si="25"/>
        <v>0</v>
      </c>
      <c r="BG143" s="216">
        <f t="shared" si="26"/>
        <v>0</v>
      </c>
      <c r="BH143" s="216">
        <f t="shared" si="27"/>
        <v>0</v>
      </c>
      <c r="BI143" s="216">
        <f t="shared" si="28"/>
        <v>0</v>
      </c>
      <c r="BJ143" s="25" t="s">
        <v>83</v>
      </c>
      <c r="BK143" s="216">
        <f t="shared" si="29"/>
        <v>0</v>
      </c>
      <c r="BL143" s="25" t="s">
        <v>309</v>
      </c>
      <c r="BM143" s="25" t="s">
        <v>3973</v>
      </c>
    </row>
    <row r="144" spans="2:65" s="1" customFormat="1" ht="22.5" customHeight="1">
      <c r="B144" s="42"/>
      <c r="C144" s="268" t="s">
        <v>475</v>
      </c>
      <c r="D144" s="268" t="s">
        <v>429</v>
      </c>
      <c r="E144" s="269" t="s">
        <v>3686</v>
      </c>
      <c r="F144" s="270" t="s">
        <v>3687</v>
      </c>
      <c r="G144" s="271" t="s">
        <v>275</v>
      </c>
      <c r="H144" s="272">
        <v>2</v>
      </c>
      <c r="I144" s="273"/>
      <c r="J144" s="274">
        <f t="shared" si="20"/>
        <v>0</v>
      </c>
      <c r="K144" s="270" t="s">
        <v>21</v>
      </c>
      <c r="L144" s="275"/>
      <c r="M144" s="276" t="s">
        <v>21</v>
      </c>
      <c r="N144" s="277" t="s">
        <v>47</v>
      </c>
      <c r="O144" s="43"/>
      <c r="P144" s="214">
        <f t="shared" si="21"/>
        <v>0</v>
      </c>
      <c r="Q144" s="214">
        <v>0</v>
      </c>
      <c r="R144" s="214">
        <f t="shared" si="22"/>
        <v>0</v>
      </c>
      <c r="S144" s="214">
        <v>0</v>
      </c>
      <c r="T144" s="215">
        <f t="shared" si="23"/>
        <v>0</v>
      </c>
      <c r="AR144" s="25" t="s">
        <v>424</v>
      </c>
      <c r="AT144" s="25" t="s">
        <v>429</v>
      </c>
      <c r="AU144" s="25" t="s">
        <v>85</v>
      </c>
      <c r="AY144" s="25" t="s">
        <v>211</v>
      </c>
      <c r="BE144" s="216">
        <f t="shared" si="24"/>
        <v>0</v>
      </c>
      <c r="BF144" s="216">
        <f t="shared" si="25"/>
        <v>0</v>
      </c>
      <c r="BG144" s="216">
        <f t="shared" si="26"/>
        <v>0</v>
      </c>
      <c r="BH144" s="216">
        <f t="shared" si="27"/>
        <v>0</v>
      </c>
      <c r="BI144" s="216">
        <f t="shared" si="28"/>
        <v>0</v>
      </c>
      <c r="BJ144" s="25" t="s">
        <v>83</v>
      </c>
      <c r="BK144" s="216">
        <f t="shared" si="29"/>
        <v>0</v>
      </c>
      <c r="BL144" s="25" t="s">
        <v>309</v>
      </c>
      <c r="BM144" s="25" t="s">
        <v>3974</v>
      </c>
    </row>
    <row r="145" spans="2:65" s="1" customFormat="1" ht="22.5" customHeight="1">
      <c r="B145" s="42"/>
      <c r="C145" s="268" t="s">
        <v>481</v>
      </c>
      <c r="D145" s="268" t="s">
        <v>429</v>
      </c>
      <c r="E145" s="269" t="s">
        <v>3689</v>
      </c>
      <c r="F145" s="270" t="s">
        <v>3690</v>
      </c>
      <c r="G145" s="271" t="s">
        <v>275</v>
      </c>
      <c r="H145" s="272">
        <v>2</v>
      </c>
      <c r="I145" s="273"/>
      <c r="J145" s="274">
        <f t="shared" si="20"/>
        <v>0</v>
      </c>
      <c r="K145" s="270" t="s">
        <v>21</v>
      </c>
      <c r="L145" s="275"/>
      <c r="M145" s="276" t="s">
        <v>21</v>
      </c>
      <c r="N145" s="277" t="s">
        <v>47</v>
      </c>
      <c r="O145" s="43"/>
      <c r="P145" s="214">
        <f t="shared" si="21"/>
        <v>0</v>
      </c>
      <c r="Q145" s="214">
        <v>0</v>
      </c>
      <c r="R145" s="214">
        <f t="shared" si="22"/>
        <v>0</v>
      </c>
      <c r="S145" s="214">
        <v>0</v>
      </c>
      <c r="T145" s="215">
        <f t="shared" si="23"/>
        <v>0</v>
      </c>
      <c r="AR145" s="25" t="s">
        <v>424</v>
      </c>
      <c r="AT145" s="25" t="s">
        <v>429</v>
      </c>
      <c r="AU145" s="25" t="s">
        <v>85</v>
      </c>
      <c r="AY145" s="25" t="s">
        <v>211</v>
      </c>
      <c r="BE145" s="216">
        <f t="shared" si="24"/>
        <v>0</v>
      </c>
      <c r="BF145" s="216">
        <f t="shared" si="25"/>
        <v>0</v>
      </c>
      <c r="BG145" s="216">
        <f t="shared" si="26"/>
        <v>0</v>
      </c>
      <c r="BH145" s="216">
        <f t="shared" si="27"/>
        <v>0</v>
      </c>
      <c r="BI145" s="216">
        <f t="shared" si="28"/>
        <v>0</v>
      </c>
      <c r="BJ145" s="25" t="s">
        <v>83</v>
      </c>
      <c r="BK145" s="216">
        <f t="shared" si="29"/>
        <v>0</v>
      </c>
      <c r="BL145" s="25" t="s">
        <v>309</v>
      </c>
      <c r="BM145" s="25" t="s">
        <v>3975</v>
      </c>
    </row>
    <row r="146" spans="2:65" s="1" customFormat="1" ht="22.5" customHeight="1">
      <c r="B146" s="42"/>
      <c r="C146" s="268" t="s">
        <v>484</v>
      </c>
      <c r="D146" s="268" t="s">
        <v>429</v>
      </c>
      <c r="E146" s="269" t="s">
        <v>3692</v>
      </c>
      <c r="F146" s="270" t="s">
        <v>3976</v>
      </c>
      <c r="G146" s="271" t="s">
        <v>275</v>
      </c>
      <c r="H146" s="272">
        <v>2</v>
      </c>
      <c r="I146" s="273"/>
      <c r="J146" s="274">
        <f t="shared" si="20"/>
        <v>0</v>
      </c>
      <c r="K146" s="270" t="s">
        <v>21</v>
      </c>
      <c r="L146" s="275"/>
      <c r="M146" s="276" t="s">
        <v>21</v>
      </c>
      <c r="N146" s="277" t="s">
        <v>47</v>
      </c>
      <c r="O146" s="43"/>
      <c r="P146" s="214">
        <f t="shared" si="21"/>
        <v>0</v>
      </c>
      <c r="Q146" s="214">
        <v>0</v>
      </c>
      <c r="R146" s="214">
        <f t="shared" si="22"/>
        <v>0</v>
      </c>
      <c r="S146" s="214">
        <v>0</v>
      </c>
      <c r="T146" s="215">
        <f t="shared" si="23"/>
        <v>0</v>
      </c>
      <c r="AR146" s="25" t="s">
        <v>424</v>
      </c>
      <c r="AT146" s="25" t="s">
        <v>429</v>
      </c>
      <c r="AU146" s="25" t="s">
        <v>85</v>
      </c>
      <c r="AY146" s="25" t="s">
        <v>211</v>
      </c>
      <c r="BE146" s="216">
        <f t="shared" si="24"/>
        <v>0</v>
      </c>
      <c r="BF146" s="216">
        <f t="shared" si="25"/>
        <v>0</v>
      </c>
      <c r="BG146" s="216">
        <f t="shared" si="26"/>
        <v>0</v>
      </c>
      <c r="BH146" s="216">
        <f t="shared" si="27"/>
        <v>0</v>
      </c>
      <c r="BI146" s="216">
        <f t="shared" si="28"/>
        <v>0</v>
      </c>
      <c r="BJ146" s="25" t="s">
        <v>83</v>
      </c>
      <c r="BK146" s="216">
        <f t="shared" si="29"/>
        <v>0</v>
      </c>
      <c r="BL146" s="25" t="s">
        <v>309</v>
      </c>
      <c r="BM146" s="25" t="s">
        <v>3977</v>
      </c>
    </row>
    <row r="147" spans="2:65" s="1" customFormat="1" ht="22.5" customHeight="1">
      <c r="B147" s="42"/>
      <c r="C147" s="268" t="s">
        <v>490</v>
      </c>
      <c r="D147" s="268" t="s">
        <v>429</v>
      </c>
      <c r="E147" s="269" t="s">
        <v>3695</v>
      </c>
      <c r="F147" s="270" t="s">
        <v>3696</v>
      </c>
      <c r="G147" s="271" t="s">
        <v>3697</v>
      </c>
      <c r="H147" s="272">
        <v>1</v>
      </c>
      <c r="I147" s="273"/>
      <c r="J147" s="274">
        <f t="shared" si="20"/>
        <v>0</v>
      </c>
      <c r="K147" s="270" t="s">
        <v>21</v>
      </c>
      <c r="L147" s="275"/>
      <c r="M147" s="276" t="s">
        <v>21</v>
      </c>
      <c r="N147" s="277" t="s">
        <v>47</v>
      </c>
      <c r="O147" s="43"/>
      <c r="P147" s="214">
        <f t="shared" si="21"/>
        <v>0</v>
      </c>
      <c r="Q147" s="214">
        <v>0</v>
      </c>
      <c r="R147" s="214">
        <f t="shared" si="22"/>
        <v>0</v>
      </c>
      <c r="S147" s="214">
        <v>0</v>
      </c>
      <c r="T147" s="215">
        <f t="shared" si="23"/>
        <v>0</v>
      </c>
      <c r="AR147" s="25" t="s">
        <v>424</v>
      </c>
      <c r="AT147" s="25" t="s">
        <v>429</v>
      </c>
      <c r="AU147" s="25" t="s">
        <v>85</v>
      </c>
      <c r="AY147" s="25" t="s">
        <v>211</v>
      </c>
      <c r="BE147" s="216">
        <f t="shared" si="24"/>
        <v>0</v>
      </c>
      <c r="BF147" s="216">
        <f t="shared" si="25"/>
        <v>0</v>
      </c>
      <c r="BG147" s="216">
        <f t="shared" si="26"/>
        <v>0</v>
      </c>
      <c r="BH147" s="216">
        <f t="shared" si="27"/>
        <v>0</v>
      </c>
      <c r="BI147" s="216">
        <f t="shared" si="28"/>
        <v>0</v>
      </c>
      <c r="BJ147" s="25" t="s">
        <v>83</v>
      </c>
      <c r="BK147" s="216">
        <f t="shared" si="29"/>
        <v>0</v>
      </c>
      <c r="BL147" s="25" t="s">
        <v>309</v>
      </c>
      <c r="BM147" s="25" t="s">
        <v>3978</v>
      </c>
    </row>
    <row r="148" spans="2:65" s="1" customFormat="1" ht="22.5" customHeight="1">
      <c r="B148" s="42"/>
      <c r="C148" s="268" t="s">
        <v>496</v>
      </c>
      <c r="D148" s="268" t="s">
        <v>429</v>
      </c>
      <c r="E148" s="269" t="s">
        <v>3699</v>
      </c>
      <c r="F148" s="270" t="s">
        <v>3700</v>
      </c>
      <c r="G148" s="271" t="s">
        <v>3697</v>
      </c>
      <c r="H148" s="272">
        <v>1</v>
      </c>
      <c r="I148" s="273"/>
      <c r="J148" s="274">
        <f t="shared" si="20"/>
        <v>0</v>
      </c>
      <c r="K148" s="270" t="s">
        <v>21</v>
      </c>
      <c r="L148" s="275"/>
      <c r="M148" s="276" t="s">
        <v>21</v>
      </c>
      <c r="N148" s="277" t="s">
        <v>47</v>
      </c>
      <c r="O148" s="43"/>
      <c r="P148" s="214">
        <f t="shared" si="21"/>
        <v>0</v>
      </c>
      <c r="Q148" s="214">
        <v>0</v>
      </c>
      <c r="R148" s="214">
        <f t="shared" si="22"/>
        <v>0</v>
      </c>
      <c r="S148" s="214">
        <v>0</v>
      </c>
      <c r="T148" s="215">
        <f t="shared" si="23"/>
        <v>0</v>
      </c>
      <c r="AR148" s="25" t="s">
        <v>424</v>
      </c>
      <c r="AT148" s="25" t="s">
        <v>429</v>
      </c>
      <c r="AU148" s="25" t="s">
        <v>85</v>
      </c>
      <c r="AY148" s="25" t="s">
        <v>211</v>
      </c>
      <c r="BE148" s="216">
        <f t="shared" si="24"/>
        <v>0</v>
      </c>
      <c r="BF148" s="216">
        <f t="shared" si="25"/>
        <v>0</v>
      </c>
      <c r="BG148" s="216">
        <f t="shared" si="26"/>
        <v>0</v>
      </c>
      <c r="BH148" s="216">
        <f t="shared" si="27"/>
        <v>0</v>
      </c>
      <c r="BI148" s="216">
        <f t="shared" si="28"/>
        <v>0</v>
      </c>
      <c r="BJ148" s="25" t="s">
        <v>83</v>
      </c>
      <c r="BK148" s="216">
        <f t="shared" si="29"/>
        <v>0</v>
      </c>
      <c r="BL148" s="25" t="s">
        <v>309</v>
      </c>
      <c r="BM148" s="25" t="s">
        <v>3979</v>
      </c>
    </row>
    <row r="149" spans="2:65" s="1" customFormat="1" ht="22.5" customHeight="1">
      <c r="B149" s="42"/>
      <c r="C149" s="268" t="s">
        <v>501</v>
      </c>
      <c r="D149" s="268" t="s">
        <v>429</v>
      </c>
      <c r="E149" s="269" t="s">
        <v>3702</v>
      </c>
      <c r="F149" s="270" t="s">
        <v>3671</v>
      </c>
      <c r="G149" s="271" t="s">
        <v>275</v>
      </c>
      <c r="H149" s="272">
        <v>3</v>
      </c>
      <c r="I149" s="273"/>
      <c r="J149" s="274">
        <f t="shared" si="20"/>
        <v>0</v>
      </c>
      <c r="K149" s="270" t="s">
        <v>21</v>
      </c>
      <c r="L149" s="275"/>
      <c r="M149" s="276" t="s">
        <v>21</v>
      </c>
      <c r="N149" s="277" t="s">
        <v>47</v>
      </c>
      <c r="O149" s="43"/>
      <c r="P149" s="214">
        <f t="shared" si="21"/>
        <v>0</v>
      </c>
      <c r="Q149" s="214">
        <v>0</v>
      </c>
      <c r="R149" s="214">
        <f t="shared" si="22"/>
        <v>0</v>
      </c>
      <c r="S149" s="214">
        <v>0</v>
      </c>
      <c r="T149" s="215">
        <f t="shared" si="23"/>
        <v>0</v>
      </c>
      <c r="AR149" s="25" t="s">
        <v>424</v>
      </c>
      <c r="AT149" s="25" t="s">
        <v>429</v>
      </c>
      <c r="AU149" s="25" t="s">
        <v>85</v>
      </c>
      <c r="AY149" s="25" t="s">
        <v>211</v>
      </c>
      <c r="BE149" s="216">
        <f t="shared" si="24"/>
        <v>0</v>
      </c>
      <c r="BF149" s="216">
        <f t="shared" si="25"/>
        <v>0</v>
      </c>
      <c r="BG149" s="216">
        <f t="shared" si="26"/>
        <v>0</v>
      </c>
      <c r="BH149" s="216">
        <f t="shared" si="27"/>
        <v>0</v>
      </c>
      <c r="BI149" s="216">
        <f t="shared" si="28"/>
        <v>0</v>
      </c>
      <c r="BJ149" s="25" t="s">
        <v>83</v>
      </c>
      <c r="BK149" s="216">
        <f t="shared" si="29"/>
        <v>0</v>
      </c>
      <c r="BL149" s="25" t="s">
        <v>309</v>
      </c>
      <c r="BM149" s="25" t="s">
        <v>3980</v>
      </c>
    </row>
    <row r="150" spans="2:65" s="1" customFormat="1" ht="22.5" customHeight="1">
      <c r="B150" s="42"/>
      <c r="C150" s="268" t="s">
        <v>506</v>
      </c>
      <c r="D150" s="268" t="s">
        <v>429</v>
      </c>
      <c r="E150" s="269" t="s">
        <v>3705</v>
      </c>
      <c r="F150" s="270" t="s">
        <v>3981</v>
      </c>
      <c r="G150" s="271" t="s">
        <v>275</v>
      </c>
      <c r="H150" s="272">
        <v>1</v>
      </c>
      <c r="I150" s="273"/>
      <c r="J150" s="274">
        <f t="shared" si="20"/>
        <v>0</v>
      </c>
      <c r="K150" s="270" t="s">
        <v>21</v>
      </c>
      <c r="L150" s="275"/>
      <c r="M150" s="276" t="s">
        <v>21</v>
      </c>
      <c r="N150" s="277" t="s">
        <v>47</v>
      </c>
      <c r="O150" s="43"/>
      <c r="P150" s="214">
        <f t="shared" si="21"/>
        <v>0</v>
      </c>
      <c r="Q150" s="214">
        <v>0</v>
      </c>
      <c r="R150" s="214">
        <f t="shared" si="22"/>
        <v>0</v>
      </c>
      <c r="S150" s="214">
        <v>0</v>
      </c>
      <c r="T150" s="215">
        <f t="shared" si="23"/>
        <v>0</v>
      </c>
      <c r="AR150" s="25" t="s">
        <v>424</v>
      </c>
      <c r="AT150" s="25" t="s">
        <v>429</v>
      </c>
      <c r="AU150" s="25" t="s">
        <v>85</v>
      </c>
      <c r="AY150" s="25" t="s">
        <v>211</v>
      </c>
      <c r="BE150" s="216">
        <f t="shared" si="24"/>
        <v>0</v>
      </c>
      <c r="BF150" s="216">
        <f t="shared" si="25"/>
        <v>0</v>
      </c>
      <c r="BG150" s="216">
        <f t="shared" si="26"/>
        <v>0</v>
      </c>
      <c r="BH150" s="216">
        <f t="shared" si="27"/>
        <v>0</v>
      </c>
      <c r="BI150" s="216">
        <f t="shared" si="28"/>
        <v>0</v>
      </c>
      <c r="BJ150" s="25" t="s">
        <v>83</v>
      </c>
      <c r="BK150" s="216">
        <f t="shared" si="29"/>
        <v>0</v>
      </c>
      <c r="BL150" s="25" t="s">
        <v>309</v>
      </c>
      <c r="BM150" s="25" t="s">
        <v>3982</v>
      </c>
    </row>
    <row r="151" spans="2:65" s="1" customFormat="1" ht="22.5" customHeight="1">
      <c r="B151" s="42"/>
      <c r="C151" s="268" t="s">
        <v>511</v>
      </c>
      <c r="D151" s="268" t="s">
        <v>429</v>
      </c>
      <c r="E151" s="269" t="s">
        <v>3708</v>
      </c>
      <c r="F151" s="270" t="s">
        <v>3709</v>
      </c>
      <c r="G151" s="271" t="s">
        <v>275</v>
      </c>
      <c r="H151" s="272">
        <v>3</v>
      </c>
      <c r="I151" s="273"/>
      <c r="J151" s="274">
        <f t="shared" si="20"/>
        <v>0</v>
      </c>
      <c r="K151" s="270" t="s">
        <v>21</v>
      </c>
      <c r="L151" s="275"/>
      <c r="M151" s="276" t="s">
        <v>21</v>
      </c>
      <c r="N151" s="277" t="s">
        <v>47</v>
      </c>
      <c r="O151" s="43"/>
      <c r="P151" s="214">
        <f t="shared" si="21"/>
        <v>0</v>
      </c>
      <c r="Q151" s="214">
        <v>0</v>
      </c>
      <c r="R151" s="214">
        <f t="shared" si="22"/>
        <v>0</v>
      </c>
      <c r="S151" s="214">
        <v>0</v>
      </c>
      <c r="T151" s="215">
        <f t="shared" si="23"/>
        <v>0</v>
      </c>
      <c r="AR151" s="25" t="s">
        <v>424</v>
      </c>
      <c r="AT151" s="25" t="s">
        <v>429</v>
      </c>
      <c r="AU151" s="25" t="s">
        <v>85</v>
      </c>
      <c r="AY151" s="25" t="s">
        <v>211</v>
      </c>
      <c r="BE151" s="216">
        <f t="shared" si="24"/>
        <v>0</v>
      </c>
      <c r="BF151" s="216">
        <f t="shared" si="25"/>
        <v>0</v>
      </c>
      <c r="BG151" s="216">
        <f t="shared" si="26"/>
        <v>0</v>
      </c>
      <c r="BH151" s="216">
        <f t="shared" si="27"/>
        <v>0</v>
      </c>
      <c r="BI151" s="216">
        <f t="shared" si="28"/>
        <v>0</v>
      </c>
      <c r="BJ151" s="25" t="s">
        <v>83</v>
      </c>
      <c r="BK151" s="216">
        <f t="shared" si="29"/>
        <v>0</v>
      </c>
      <c r="BL151" s="25" t="s">
        <v>309</v>
      </c>
      <c r="BM151" s="25" t="s">
        <v>3983</v>
      </c>
    </row>
    <row r="152" spans="2:65" s="1" customFormat="1" ht="22.5" customHeight="1">
      <c r="B152" s="42"/>
      <c r="C152" s="268" t="s">
        <v>517</v>
      </c>
      <c r="D152" s="268" t="s">
        <v>429</v>
      </c>
      <c r="E152" s="269" t="s">
        <v>3711</v>
      </c>
      <c r="F152" s="270" t="s">
        <v>3610</v>
      </c>
      <c r="G152" s="271" t="s">
        <v>553</v>
      </c>
      <c r="H152" s="272">
        <v>1</v>
      </c>
      <c r="I152" s="273"/>
      <c r="J152" s="274">
        <f t="shared" si="20"/>
        <v>0</v>
      </c>
      <c r="K152" s="270" t="s">
        <v>21</v>
      </c>
      <c r="L152" s="275"/>
      <c r="M152" s="276" t="s">
        <v>21</v>
      </c>
      <c r="N152" s="277" t="s">
        <v>47</v>
      </c>
      <c r="O152" s="43"/>
      <c r="P152" s="214">
        <f t="shared" si="21"/>
        <v>0</v>
      </c>
      <c r="Q152" s="214">
        <v>0</v>
      </c>
      <c r="R152" s="214">
        <f t="shared" si="22"/>
        <v>0</v>
      </c>
      <c r="S152" s="214">
        <v>0</v>
      </c>
      <c r="T152" s="215">
        <f t="shared" si="23"/>
        <v>0</v>
      </c>
      <c r="AR152" s="25" t="s">
        <v>424</v>
      </c>
      <c r="AT152" s="25" t="s">
        <v>429</v>
      </c>
      <c r="AU152" s="25" t="s">
        <v>85</v>
      </c>
      <c r="AY152" s="25" t="s">
        <v>211</v>
      </c>
      <c r="BE152" s="216">
        <f t="shared" si="24"/>
        <v>0</v>
      </c>
      <c r="BF152" s="216">
        <f t="shared" si="25"/>
        <v>0</v>
      </c>
      <c r="BG152" s="216">
        <f t="shared" si="26"/>
        <v>0</v>
      </c>
      <c r="BH152" s="216">
        <f t="shared" si="27"/>
        <v>0</v>
      </c>
      <c r="BI152" s="216">
        <f t="shared" si="28"/>
        <v>0</v>
      </c>
      <c r="BJ152" s="25" t="s">
        <v>83</v>
      </c>
      <c r="BK152" s="216">
        <f t="shared" si="29"/>
        <v>0</v>
      </c>
      <c r="BL152" s="25" t="s">
        <v>309</v>
      </c>
      <c r="BM152" s="25" t="s">
        <v>3984</v>
      </c>
    </row>
    <row r="153" spans="2:65" s="1" customFormat="1" ht="22.5" customHeight="1">
      <c r="B153" s="42"/>
      <c r="C153" s="268" t="s">
        <v>521</v>
      </c>
      <c r="D153" s="268" t="s">
        <v>429</v>
      </c>
      <c r="E153" s="269" t="s">
        <v>3716</v>
      </c>
      <c r="F153" s="270" t="s">
        <v>3985</v>
      </c>
      <c r="G153" s="271" t="s">
        <v>275</v>
      </c>
      <c r="H153" s="272">
        <v>1</v>
      </c>
      <c r="I153" s="273"/>
      <c r="J153" s="274">
        <f t="shared" si="20"/>
        <v>0</v>
      </c>
      <c r="K153" s="270" t="s">
        <v>21</v>
      </c>
      <c r="L153" s="275"/>
      <c r="M153" s="276" t="s">
        <v>21</v>
      </c>
      <c r="N153" s="277" t="s">
        <v>47</v>
      </c>
      <c r="O153" s="43"/>
      <c r="P153" s="214">
        <f t="shared" si="21"/>
        <v>0</v>
      </c>
      <c r="Q153" s="214">
        <v>0</v>
      </c>
      <c r="R153" s="214">
        <f t="shared" si="22"/>
        <v>0</v>
      </c>
      <c r="S153" s="214">
        <v>0</v>
      </c>
      <c r="T153" s="215">
        <f t="shared" si="23"/>
        <v>0</v>
      </c>
      <c r="AR153" s="25" t="s">
        <v>424</v>
      </c>
      <c r="AT153" s="25" t="s">
        <v>429</v>
      </c>
      <c r="AU153" s="25" t="s">
        <v>85</v>
      </c>
      <c r="AY153" s="25" t="s">
        <v>211</v>
      </c>
      <c r="BE153" s="216">
        <f t="shared" si="24"/>
        <v>0</v>
      </c>
      <c r="BF153" s="216">
        <f t="shared" si="25"/>
        <v>0</v>
      </c>
      <c r="BG153" s="216">
        <f t="shared" si="26"/>
        <v>0</v>
      </c>
      <c r="BH153" s="216">
        <f t="shared" si="27"/>
        <v>0</v>
      </c>
      <c r="BI153" s="216">
        <f t="shared" si="28"/>
        <v>0</v>
      </c>
      <c r="BJ153" s="25" t="s">
        <v>83</v>
      </c>
      <c r="BK153" s="216">
        <f t="shared" si="29"/>
        <v>0</v>
      </c>
      <c r="BL153" s="25" t="s">
        <v>309</v>
      </c>
      <c r="BM153" s="25" t="s">
        <v>3986</v>
      </c>
    </row>
    <row r="154" spans="2:65" s="1" customFormat="1" ht="22.5" customHeight="1">
      <c r="B154" s="42"/>
      <c r="C154" s="268" t="s">
        <v>525</v>
      </c>
      <c r="D154" s="268" t="s">
        <v>429</v>
      </c>
      <c r="E154" s="269" t="s">
        <v>3718</v>
      </c>
      <c r="F154" s="270" t="s">
        <v>1640</v>
      </c>
      <c r="G154" s="271" t="s">
        <v>611</v>
      </c>
      <c r="H154" s="272">
        <v>140</v>
      </c>
      <c r="I154" s="273"/>
      <c r="J154" s="274">
        <f t="shared" si="20"/>
        <v>0</v>
      </c>
      <c r="K154" s="270" t="s">
        <v>21</v>
      </c>
      <c r="L154" s="275"/>
      <c r="M154" s="276" t="s">
        <v>21</v>
      </c>
      <c r="N154" s="277" t="s">
        <v>47</v>
      </c>
      <c r="O154" s="43"/>
      <c r="P154" s="214">
        <f t="shared" si="21"/>
        <v>0</v>
      </c>
      <c r="Q154" s="214">
        <v>0</v>
      </c>
      <c r="R154" s="214">
        <f t="shared" si="22"/>
        <v>0</v>
      </c>
      <c r="S154" s="214">
        <v>0</v>
      </c>
      <c r="T154" s="215">
        <f t="shared" si="23"/>
        <v>0</v>
      </c>
      <c r="AR154" s="25" t="s">
        <v>424</v>
      </c>
      <c r="AT154" s="25" t="s">
        <v>429</v>
      </c>
      <c r="AU154" s="25" t="s">
        <v>85</v>
      </c>
      <c r="AY154" s="25" t="s">
        <v>211</v>
      </c>
      <c r="BE154" s="216">
        <f t="shared" si="24"/>
        <v>0</v>
      </c>
      <c r="BF154" s="216">
        <f t="shared" si="25"/>
        <v>0</v>
      </c>
      <c r="BG154" s="216">
        <f t="shared" si="26"/>
        <v>0</v>
      </c>
      <c r="BH154" s="216">
        <f t="shared" si="27"/>
        <v>0</v>
      </c>
      <c r="BI154" s="216">
        <f t="shared" si="28"/>
        <v>0</v>
      </c>
      <c r="BJ154" s="25" t="s">
        <v>83</v>
      </c>
      <c r="BK154" s="216">
        <f t="shared" si="29"/>
        <v>0</v>
      </c>
      <c r="BL154" s="25" t="s">
        <v>309</v>
      </c>
      <c r="BM154" s="25" t="s">
        <v>3987</v>
      </c>
    </row>
    <row r="155" spans="2:65" s="1" customFormat="1" ht="22.5" customHeight="1">
      <c r="B155" s="42"/>
      <c r="C155" s="268" t="s">
        <v>530</v>
      </c>
      <c r="D155" s="268" t="s">
        <v>429</v>
      </c>
      <c r="E155" s="269" t="s">
        <v>3720</v>
      </c>
      <c r="F155" s="270" t="s">
        <v>3721</v>
      </c>
      <c r="G155" s="271" t="s">
        <v>611</v>
      </c>
      <c r="H155" s="272">
        <v>110</v>
      </c>
      <c r="I155" s="273"/>
      <c r="J155" s="274">
        <f t="shared" si="20"/>
        <v>0</v>
      </c>
      <c r="K155" s="270" t="s">
        <v>21</v>
      </c>
      <c r="L155" s="275"/>
      <c r="M155" s="276" t="s">
        <v>21</v>
      </c>
      <c r="N155" s="277" t="s">
        <v>47</v>
      </c>
      <c r="O155" s="43"/>
      <c r="P155" s="214">
        <f t="shared" si="21"/>
        <v>0</v>
      </c>
      <c r="Q155" s="214">
        <v>0</v>
      </c>
      <c r="R155" s="214">
        <f t="shared" si="22"/>
        <v>0</v>
      </c>
      <c r="S155" s="214">
        <v>0</v>
      </c>
      <c r="T155" s="215">
        <f t="shared" si="23"/>
        <v>0</v>
      </c>
      <c r="AR155" s="25" t="s">
        <v>424</v>
      </c>
      <c r="AT155" s="25" t="s">
        <v>429</v>
      </c>
      <c r="AU155" s="25" t="s">
        <v>85</v>
      </c>
      <c r="AY155" s="25" t="s">
        <v>211</v>
      </c>
      <c r="BE155" s="216">
        <f t="shared" si="24"/>
        <v>0</v>
      </c>
      <c r="BF155" s="216">
        <f t="shared" si="25"/>
        <v>0</v>
      </c>
      <c r="BG155" s="216">
        <f t="shared" si="26"/>
        <v>0</v>
      </c>
      <c r="BH155" s="216">
        <f t="shared" si="27"/>
        <v>0</v>
      </c>
      <c r="BI155" s="216">
        <f t="shared" si="28"/>
        <v>0</v>
      </c>
      <c r="BJ155" s="25" t="s">
        <v>83</v>
      </c>
      <c r="BK155" s="216">
        <f t="shared" si="29"/>
        <v>0</v>
      </c>
      <c r="BL155" s="25" t="s">
        <v>309</v>
      </c>
      <c r="BM155" s="25" t="s">
        <v>3988</v>
      </c>
    </row>
    <row r="156" spans="2:65" s="11" customFormat="1" ht="29.85" customHeight="1">
      <c r="B156" s="188"/>
      <c r="C156" s="189"/>
      <c r="D156" s="202" t="s">
        <v>75</v>
      </c>
      <c r="E156" s="203" t="s">
        <v>3723</v>
      </c>
      <c r="F156" s="203" t="s">
        <v>3724</v>
      </c>
      <c r="G156" s="189"/>
      <c r="H156" s="189"/>
      <c r="I156" s="192"/>
      <c r="J156" s="204">
        <f>BK156</f>
        <v>0</v>
      </c>
      <c r="K156" s="189"/>
      <c r="L156" s="194"/>
      <c r="M156" s="195"/>
      <c r="N156" s="196"/>
      <c r="O156" s="196"/>
      <c r="P156" s="197">
        <f>SUM(P157:P173)</f>
        <v>0</v>
      </c>
      <c r="Q156" s="196"/>
      <c r="R156" s="197">
        <f>SUM(R157:R173)</f>
        <v>0</v>
      </c>
      <c r="S156" s="196"/>
      <c r="T156" s="198">
        <f>SUM(T157:T173)</f>
        <v>0</v>
      </c>
      <c r="AR156" s="199" t="s">
        <v>85</v>
      </c>
      <c r="AT156" s="200" t="s">
        <v>75</v>
      </c>
      <c r="AU156" s="200" t="s">
        <v>83</v>
      </c>
      <c r="AY156" s="199" t="s">
        <v>211</v>
      </c>
      <c r="BK156" s="201">
        <f>SUM(BK157:BK173)</f>
        <v>0</v>
      </c>
    </row>
    <row r="157" spans="2:65" s="1" customFormat="1" ht="22.5" customHeight="1">
      <c r="B157" s="42"/>
      <c r="C157" s="268" t="s">
        <v>536</v>
      </c>
      <c r="D157" s="268" t="s">
        <v>429</v>
      </c>
      <c r="E157" s="269" t="s">
        <v>3725</v>
      </c>
      <c r="F157" s="270" t="s">
        <v>3726</v>
      </c>
      <c r="G157" s="271" t="s">
        <v>553</v>
      </c>
      <c r="H157" s="272">
        <v>1</v>
      </c>
      <c r="I157" s="273"/>
      <c r="J157" s="274">
        <f t="shared" ref="J157:J173" si="30">ROUND(I157*H157,2)</f>
        <v>0</v>
      </c>
      <c r="K157" s="270" t="s">
        <v>21</v>
      </c>
      <c r="L157" s="275"/>
      <c r="M157" s="276" t="s">
        <v>21</v>
      </c>
      <c r="N157" s="277" t="s">
        <v>47</v>
      </c>
      <c r="O157" s="43"/>
      <c r="P157" s="214">
        <f t="shared" ref="P157:P173" si="31">O157*H157</f>
        <v>0</v>
      </c>
      <c r="Q157" s="214">
        <v>0</v>
      </c>
      <c r="R157" s="214">
        <f t="shared" ref="R157:R173" si="32">Q157*H157</f>
        <v>0</v>
      </c>
      <c r="S157" s="214">
        <v>0</v>
      </c>
      <c r="T157" s="215">
        <f t="shared" ref="T157:T173" si="33">S157*H157</f>
        <v>0</v>
      </c>
      <c r="AR157" s="25" t="s">
        <v>424</v>
      </c>
      <c r="AT157" s="25" t="s">
        <v>429</v>
      </c>
      <c r="AU157" s="25" t="s">
        <v>85</v>
      </c>
      <c r="AY157" s="25" t="s">
        <v>211</v>
      </c>
      <c r="BE157" s="216">
        <f t="shared" ref="BE157:BE173" si="34">IF(N157="základní",J157,0)</f>
        <v>0</v>
      </c>
      <c r="BF157" s="216">
        <f t="shared" ref="BF157:BF173" si="35">IF(N157="snížená",J157,0)</f>
        <v>0</v>
      </c>
      <c r="BG157" s="216">
        <f t="shared" ref="BG157:BG173" si="36">IF(N157="zákl. přenesená",J157,0)</f>
        <v>0</v>
      </c>
      <c r="BH157" s="216">
        <f t="shared" ref="BH157:BH173" si="37">IF(N157="sníž. přenesená",J157,0)</f>
        <v>0</v>
      </c>
      <c r="BI157" s="216">
        <f t="shared" ref="BI157:BI173" si="38">IF(N157="nulová",J157,0)</f>
        <v>0</v>
      </c>
      <c r="BJ157" s="25" t="s">
        <v>83</v>
      </c>
      <c r="BK157" s="216">
        <f t="shared" ref="BK157:BK173" si="39">ROUND(I157*H157,2)</f>
        <v>0</v>
      </c>
      <c r="BL157" s="25" t="s">
        <v>309</v>
      </c>
      <c r="BM157" s="25" t="s">
        <v>3989</v>
      </c>
    </row>
    <row r="158" spans="2:65" s="1" customFormat="1" ht="22.5" customHeight="1">
      <c r="B158" s="42"/>
      <c r="C158" s="268" t="s">
        <v>540</v>
      </c>
      <c r="D158" s="268" t="s">
        <v>429</v>
      </c>
      <c r="E158" s="269" t="s">
        <v>3728</v>
      </c>
      <c r="F158" s="270" t="s">
        <v>3729</v>
      </c>
      <c r="G158" s="271" t="s">
        <v>553</v>
      </c>
      <c r="H158" s="272">
        <v>2</v>
      </c>
      <c r="I158" s="273"/>
      <c r="J158" s="274">
        <f t="shared" si="30"/>
        <v>0</v>
      </c>
      <c r="K158" s="270" t="s">
        <v>21</v>
      </c>
      <c r="L158" s="275"/>
      <c r="M158" s="276" t="s">
        <v>21</v>
      </c>
      <c r="N158" s="277" t="s">
        <v>47</v>
      </c>
      <c r="O158" s="43"/>
      <c r="P158" s="214">
        <f t="shared" si="31"/>
        <v>0</v>
      </c>
      <c r="Q158" s="214">
        <v>0</v>
      </c>
      <c r="R158" s="214">
        <f t="shared" si="32"/>
        <v>0</v>
      </c>
      <c r="S158" s="214">
        <v>0</v>
      </c>
      <c r="T158" s="215">
        <f t="shared" si="33"/>
        <v>0</v>
      </c>
      <c r="AR158" s="25" t="s">
        <v>424</v>
      </c>
      <c r="AT158" s="25" t="s">
        <v>429</v>
      </c>
      <c r="AU158" s="25" t="s">
        <v>85</v>
      </c>
      <c r="AY158" s="25" t="s">
        <v>211</v>
      </c>
      <c r="BE158" s="216">
        <f t="shared" si="34"/>
        <v>0</v>
      </c>
      <c r="BF158" s="216">
        <f t="shared" si="35"/>
        <v>0</v>
      </c>
      <c r="BG158" s="216">
        <f t="shared" si="36"/>
        <v>0</v>
      </c>
      <c r="BH158" s="216">
        <f t="shared" si="37"/>
        <v>0</v>
      </c>
      <c r="BI158" s="216">
        <f t="shared" si="38"/>
        <v>0</v>
      </c>
      <c r="BJ158" s="25" t="s">
        <v>83</v>
      </c>
      <c r="BK158" s="216">
        <f t="shared" si="39"/>
        <v>0</v>
      </c>
      <c r="BL158" s="25" t="s">
        <v>309</v>
      </c>
      <c r="BM158" s="25" t="s">
        <v>3990</v>
      </c>
    </row>
    <row r="159" spans="2:65" s="1" customFormat="1" ht="22.5" customHeight="1">
      <c r="B159" s="42"/>
      <c r="C159" s="268" t="s">
        <v>544</v>
      </c>
      <c r="D159" s="268" t="s">
        <v>429</v>
      </c>
      <c r="E159" s="269" t="s">
        <v>3731</v>
      </c>
      <c r="F159" s="270" t="s">
        <v>3732</v>
      </c>
      <c r="G159" s="271" t="s">
        <v>553</v>
      </c>
      <c r="H159" s="272">
        <v>1</v>
      </c>
      <c r="I159" s="273"/>
      <c r="J159" s="274">
        <f t="shared" si="30"/>
        <v>0</v>
      </c>
      <c r="K159" s="270" t="s">
        <v>21</v>
      </c>
      <c r="L159" s="275"/>
      <c r="M159" s="276" t="s">
        <v>21</v>
      </c>
      <c r="N159" s="277" t="s">
        <v>47</v>
      </c>
      <c r="O159" s="43"/>
      <c r="P159" s="214">
        <f t="shared" si="31"/>
        <v>0</v>
      </c>
      <c r="Q159" s="214">
        <v>0</v>
      </c>
      <c r="R159" s="214">
        <f t="shared" si="32"/>
        <v>0</v>
      </c>
      <c r="S159" s="214">
        <v>0</v>
      </c>
      <c r="T159" s="215">
        <f t="shared" si="33"/>
        <v>0</v>
      </c>
      <c r="AR159" s="25" t="s">
        <v>424</v>
      </c>
      <c r="AT159" s="25" t="s">
        <v>429</v>
      </c>
      <c r="AU159" s="25" t="s">
        <v>85</v>
      </c>
      <c r="AY159" s="25" t="s">
        <v>211</v>
      </c>
      <c r="BE159" s="216">
        <f t="shared" si="34"/>
        <v>0</v>
      </c>
      <c r="BF159" s="216">
        <f t="shared" si="35"/>
        <v>0</v>
      </c>
      <c r="BG159" s="216">
        <f t="shared" si="36"/>
        <v>0</v>
      </c>
      <c r="BH159" s="216">
        <f t="shared" si="37"/>
        <v>0</v>
      </c>
      <c r="BI159" s="216">
        <f t="shared" si="38"/>
        <v>0</v>
      </c>
      <c r="BJ159" s="25" t="s">
        <v>83</v>
      </c>
      <c r="BK159" s="216">
        <f t="shared" si="39"/>
        <v>0</v>
      </c>
      <c r="BL159" s="25" t="s">
        <v>309</v>
      </c>
      <c r="BM159" s="25" t="s">
        <v>3991</v>
      </c>
    </row>
    <row r="160" spans="2:65" s="1" customFormat="1" ht="22.5" customHeight="1">
      <c r="B160" s="42"/>
      <c r="C160" s="268" t="s">
        <v>550</v>
      </c>
      <c r="D160" s="268" t="s">
        <v>429</v>
      </c>
      <c r="E160" s="269" t="s">
        <v>3734</v>
      </c>
      <c r="F160" s="270" t="s">
        <v>3735</v>
      </c>
      <c r="G160" s="271" t="s">
        <v>553</v>
      </c>
      <c r="H160" s="272">
        <v>2</v>
      </c>
      <c r="I160" s="273"/>
      <c r="J160" s="274">
        <f t="shared" si="30"/>
        <v>0</v>
      </c>
      <c r="K160" s="270" t="s">
        <v>21</v>
      </c>
      <c r="L160" s="275"/>
      <c r="M160" s="276" t="s">
        <v>21</v>
      </c>
      <c r="N160" s="277" t="s">
        <v>47</v>
      </c>
      <c r="O160" s="43"/>
      <c r="P160" s="214">
        <f t="shared" si="31"/>
        <v>0</v>
      </c>
      <c r="Q160" s="214">
        <v>0</v>
      </c>
      <c r="R160" s="214">
        <f t="shared" si="32"/>
        <v>0</v>
      </c>
      <c r="S160" s="214">
        <v>0</v>
      </c>
      <c r="T160" s="215">
        <f t="shared" si="33"/>
        <v>0</v>
      </c>
      <c r="AR160" s="25" t="s">
        <v>424</v>
      </c>
      <c r="AT160" s="25" t="s">
        <v>429</v>
      </c>
      <c r="AU160" s="25" t="s">
        <v>85</v>
      </c>
      <c r="AY160" s="25" t="s">
        <v>211</v>
      </c>
      <c r="BE160" s="216">
        <f t="shared" si="34"/>
        <v>0</v>
      </c>
      <c r="BF160" s="216">
        <f t="shared" si="35"/>
        <v>0</v>
      </c>
      <c r="BG160" s="216">
        <f t="shared" si="36"/>
        <v>0</v>
      </c>
      <c r="BH160" s="216">
        <f t="shared" si="37"/>
        <v>0</v>
      </c>
      <c r="BI160" s="216">
        <f t="shared" si="38"/>
        <v>0</v>
      </c>
      <c r="BJ160" s="25" t="s">
        <v>83</v>
      </c>
      <c r="BK160" s="216">
        <f t="shared" si="39"/>
        <v>0</v>
      </c>
      <c r="BL160" s="25" t="s">
        <v>309</v>
      </c>
      <c r="BM160" s="25" t="s">
        <v>3992</v>
      </c>
    </row>
    <row r="161" spans="2:65" s="1" customFormat="1" ht="22.5" customHeight="1">
      <c r="B161" s="42"/>
      <c r="C161" s="268" t="s">
        <v>558</v>
      </c>
      <c r="D161" s="268" t="s">
        <v>429</v>
      </c>
      <c r="E161" s="269" t="s">
        <v>3737</v>
      </c>
      <c r="F161" s="270" t="s">
        <v>3738</v>
      </c>
      <c r="G161" s="271" t="s">
        <v>553</v>
      </c>
      <c r="H161" s="272">
        <v>2</v>
      </c>
      <c r="I161" s="273"/>
      <c r="J161" s="274">
        <f t="shared" si="30"/>
        <v>0</v>
      </c>
      <c r="K161" s="270" t="s">
        <v>21</v>
      </c>
      <c r="L161" s="275"/>
      <c r="M161" s="276" t="s">
        <v>21</v>
      </c>
      <c r="N161" s="277" t="s">
        <v>47</v>
      </c>
      <c r="O161" s="43"/>
      <c r="P161" s="214">
        <f t="shared" si="31"/>
        <v>0</v>
      </c>
      <c r="Q161" s="214">
        <v>0</v>
      </c>
      <c r="R161" s="214">
        <f t="shared" si="32"/>
        <v>0</v>
      </c>
      <c r="S161" s="214">
        <v>0</v>
      </c>
      <c r="T161" s="215">
        <f t="shared" si="33"/>
        <v>0</v>
      </c>
      <c r="AR161" s="25" t="s">
        <v>424</v>
      </c>
      <c r="AT161" s="25" t="s">
        <v>429</v>
      </c>
      <c r="AU161" s="25" t="s">
        <v>85</v>
      </c>
      <c r="AY161" s="25" t="s">
        <v>211</v>
      </c>
      <c r="BE161" s="216">
        <f t="shared" si="34"/>
        <v>0</v>
      </c>
      <c r="BF161" s="216">
        <f t="shared" si="35"/>
        <v>0</v>
      </c>
      <c r="BG161" s="216">
        <f t="shared" si="36"/>
        <v>0</v>
      </c>
      <c r="BH161" s="216">
        <f t="shared" si="37"/>
        <v>0</v>
      </c>
      <c r="BI161" s="216">
        <f t="shared" si="38"/>
        <v>0</v>
      </c>
      <c r="BJ161" s="25" t="s">
        <v>83</v>
      </c>
      <c r="BK161" s="216">
        <f t="shared" si="39"/>
        <v>0</v>
      </c>
      <c r="BL161" s="25" t="s">
        <v>309</v>
      </c>
      <c r="BM161" s="25" t="s">
        <v>3993</v>
      </c>
    </row>
    <row r="162" spans="2:65" s="1" customFormat="1" ht="22.5" customHeight="1">
      <c r="B162" s="42"/>
      <c r="C162" s="268" t="s">
        <v>563</v>
      </c>
      <c r="D162" s="268" t="s">
        <v>429</v>
      </c>
      <c r="E162" s="269" t="s">
        <v>3740</v>
      </c>
      <c r="F162" s="270" t="s">
        <v>3741</v>
      </c>
      <c r="G162" s="271" t="s">
        <v>553</v>
      </c>
      <c r="H162" s="272">
        <v>24</v>
      </c>
      <c r="I162" s="273"/>
      <c r="J162" s="274">
        <f t="shared" si="30"/>
        <v>0</v>
      </c>
      <c r="K162" s="270" t="s">
        <v>21</v>
      </c>
      <c r="L162" s="275"/>
      <c r="M162" s="276" t="s">
        <v>21</v>
      </c>
      <c r="N162" s="277" t="s">
        <v>47</v>
      </c>
      <c r="O162" s="43"/>
      <c r="P162" s="214">
        <f t="shared" si="31"/>
        <v>0</v>
      </c>
      <c r="Q162" s="214">
        <v>0</v>
      </c>
      <c r="R162" s="214">
        <f t="shared" si="32"/>
        <v>0</v>
      </c>
      <c r="S162" s="214">
        <v>0</v>
      </c>
      <c r="T162" s="215">
        <f t="shared" si="33"/>
        <v>0</v>
      </c>
      <c r="AR162" s="25" t="s">
        <v>424</v>
      </c>
      <c r="AT162" s="25" t="s">
        <v>429</v>
      </c>
      <c r="AU162" s="25" t="s">
        <v>85</v>
      </c>
      <c r="AY162" s="25" t="s">
        <v>211</v>
      </c>
      <c r="BE162" s="216">
        <f t="shared" si="34"/>
        <v>0</v>
      </c>
      <c r="BF162" s="216">
        <f t="shared" si="35"/>
        <v>0</v>
      </c>
      <c r="BG162" s="216">
        <f t="shared" si="36"/>
        <v>0</v>
      </c>
      <c r="BH162" s="216">
        <f t="shared" si="37"/>
        <v>0</v>
      </c>
      <c r="BI162" s="216">
        <f t="shared" si="38"/>
        <v>0</v>
      </c>
      <c r="BJ162" s="25" t="s">
        <v>83</v>
      </c>
      <c r="BK162" s="216">
        <f t="shared" si="39"/>
        <v>0</v>
      </c>
      <c r="BL162" s="25" t="s">
        <v>309</v>
      </c>
      <c r="BM162" s="25" t="s">
        <v>3994</v>
      </c>
    </row>
    <row r="163" spans="2:65" s="1" customFormat="1" ht="22.5" customHeight="1">
      <c r="B163" s="42"/>
      <c r="C163" s="268" t="s">
        <v>568</v>
      </c>
      <c r="D163" s="268" t="s">
        <v>429</v>
      </c>
      <c r="E163" s="269" t="s">
        <v>3743</v>
      </c>
      <c r="F163" s="270" t="s">
        <v>3744</v>
      </c>
      <c r="G163" s="271" t="s">
        <v>553</v>
      </c>
      <c r="H163" s="272">
        <v>3</v>
      </c>
      <c r="I163" s="273"/>
      <c r="J163" s="274">
        <f t="shared" si="30"/>
        <v>0</v>
      </c>
      <c r="K163" s="270" t="s">
        <v>21</v>
      </c>
      <c r="L163" s="275"/>
      <c r="M163" s="276" t="s">
        <v>21</v>
      </c>
      <c r="N163" s="277" t="s">
        <v>47</v>
      </c>
      <c r="O163" s="43"/>
      <c r="P163" s="214">
        <f t="shared" si="31"/>
        <v>0</v>
      </c>
      <c r="Q163" s="214">
        <v>0</v>
      </c>
      <c r="R163" s="214">
        <f t="shared" si="32"/>
        <v>0</v>
      </c>
      <c r="S163" s="214">
        <v>0</v>
      </c>
      <c r="T163" s="215">
        <f t="shared" si="33"/>
        <v>0</v>
      </c>
      <c r="AR163" s="25" t="s">
        <v>424</v>
      </c>
      <c r="AT163" s="25" t="s">
        <v>429</v>
      </c>
      <c r="AU163" s="25" t="s">
        <v>85</v>
      </c>
      <c r="AY163" s="25" t="s">
        <v>211</v>
      </c>
      <c r="BE163" s="216">
        <f t="shared" si="34"/>
        <v>0</v>
      </c>
      <c r="BF163" s="216">
        <f t="shared" si="35"/>
        <v>0</v>
      </c>
      <c r="BG163" s="216">
        <f t="shared" si="36"/>
        <v>0</v>
      </c>
      <c r="BH163" s="216">
        <f t="shared" si="37"/>
        <v>0</v>
      </c>
      <c r="BI163" s="216">
        <f t="shared" si="38"/>
        <v>0</v>
      </c>
      <c r="BJ163" s="25" t="s">
        <v>83</v>
      </c>
      <c r="BK163" s="216">
        <f t="shared" si="39"/>
        <v>0</v>
      </c>
      <c r="BL163" s="25" t="s">
        <v>309</v>
      </c>
      <c r="BM163" s="25" t="s">
        <v>3995</v>
      </c>
    </row>
    <row r="164" spans="2:65" s="1" customFormat="1" ht="22.5" customHeight="1">
      <c r="B164" s="42"/>
      <c r="C164" s="268" t="s">
        <v>572</v>
      </c>
      <c r="D164" s="268" t="s">
        <v>429</v>
      </c>
      <c r="E164" s="269" t="s">
        <v>3996</v>
      </c>
      <c r="F164" s="270" t="s">
        <v>3997</v>
      </c>
      <c r="G164" s="271" t="s">
        <v>553</v>
      </c>
      <c r="H164" s="272">
        <v>8</v>
      </c>
      <c r="I164" s="273"/>
      <c r="J164" s="274">
        <f t="shared" si="30"/>
        <v>0</v>
      </c>
      <c r="K164" s="270" t="s">
        <v>21</v>
      </c>
      <c r="L164" s="275"/>
      <c r="M164" s="276" t="s">
        <v>21</v>
      </c>
      <c r="N164" s="277" t="s">
        <v>47</v>
      </c>
      <c r="O164" s="43"/>
      <c r="P164" s="214">
        <f t="shared" si="31"/>
        <v>0</v>
      </c>
      <c r="Q164" s="214">
        <v>0</v>
      </c>
      <c r="R164" s="214">
        <f t="shared" si="32"/>
        <v>0</v>
      </c>
      <c r="S164" s="214">
        <v>0</v>
      </c>
      <c r="T164" s="215">
        <f t="shared" si="33"/>
        <v>0</v>
      </c>
      <c r="AR164" s="25" t="s">
        <v>424</v>
      </c>
      <c r="AT164" s="25" t="s">
        <v>429</v>
      </c>
      <c r="AU164" s="25" t="s">
        <v>85</v>
      </c>
      <c r="AY164" s="25" t="s">
        <v>211</v>
      </c>
      <c r="BE164" s="216">
        <f t="shared" si="34"/>
        <v>0</v>
      </c>
      <c r="BF164" s="216">
        <f t="shared" si="35"/>
        <v>0</v>
      </c>
      <c r="BG164" s="216">
        <f t="shared" si="36"/>
        <v>0</v>
      </c>
      <c r="BH164" s="216">
        <f t="shared" si="37"/>
        <v>0</v>
      </c>
      <c r="BI164" s="216">
        <f t="shared" si="38"/>
        <v>0</v>
      </c>
      <c r="BJ164" s="25" t="s">
        <v>83</v>
      </c>
      <c r="BK164" s="216">
        <f t="shared" si="39"/>
        <v>0</v>
      </c>
      <c r="BL164" s="25" t="s">
        <v>309</v>
      </c>
      <c r="BM164" s="25" t="s">
        <v>3998</v>
      </c>
    </row>
    <row r="165" spans="2:65" s="1" customFormat="1" ht="22.5" customHeight="1">
      <c r="B165" s="42"/>
      <c r="C165" s="268" t="s">
        <v>576</v>
      </c>
      <c r="D165" s="268" t="s">
        <v>429</v>
      </c>
      <c r="E165" s="269" t="s">
        <v>3746</v>
      </c>
      <c r="F165" s="270" t="s">
        <v>3747</v>
      </c>
      <c r="G165" s="271" t="s">
        <v>553</v>
      </c>
      <c r="H165" s="272">
        <v>9</v>
      </c>
      <c r="I165" s="273"/>
      <c r="J165" s="274">
        <f t="shared" si="30"/>
        <v>0</v>
      </c>
      <c r="K165" s="270" t="s">
        <v>21</v>
      </c>
      <c r="L165" s="275"/>
      <c r="M165" s="276" t="s">
        <v>21</v>
      </c>
      <c r="N165" s="277" t="s">
        <v>47</v>
      </c>
      <c r="O165" s="43"/>
      <c r="P165" s="214">
        <f t="shared" si="31"/>
        <v>0</v>
      </c>
      <c r="Q165" s="214">
        <v>0</v>
      </c>
      <c r="R165" s="214">
        <f t="shared" si="32"/>
        <v>0</v>
      </c>
      <c r="S165" s="214">
        <v>0</v>
      </c>
      <c r="T165" s="215">
        <f t="shared" si="33"/>
        <v>0</v>
      </c>
      <c r="AR165" s="25" t="s">
        <v>424</v>
      </c>
      <c r="AT165" s="25" t="s">
        <v>429</v>
      </c>
      <c r="AU165" s="25" t="s">
        <v>85</v>
      </c>
      <c r="AY165" s="25" t="s">
        <v>211</v>
      </c>
      <c r="BE165" s="216">
        <f t="shared" si="34"/>
        <v>0</v>
      </c>
      <c r="BF165" s="216">
        <f t="shared" si="35"/>
        <v>0</v>
      </c>
      <c r="BG165" s="216">
        <f t="shared" si="36"/>
        <v>0</v>
      </c>
      <c r="BH165" s="216">
        <f t="shared" si="37"/>
        <v>0</v>
      </c>
      <c r="BI165" s="216">
        <f t="shared" si="38"/>
        <v>0</v>
      </c>
      <c r="BJ165" s="25" t="s">
        <v>83</v>
      </c>
      <c r="BK165" s="216">
        <f t="shared" si="39"/>
        <v>0</v>
      </c>
      <c r="BL165" s="25" t="s">
        <v>309</v>
      </c>
      <c r="BM165" s="25" t="s">
        <v>3999</v>
      </c>
    </row>
    <row r="166" spans="2:65" s="1" customFormat="1" ht="22.5" customHeight="1">
      <c r="B166" s="42"/>
      <c r="C166" s="268" t="s">
        <v>582</v>
      </c>
      <c r="D166" s="268" t="s">
        <v>429</v>
      </c>
      <c r="E166" s="269" t="s">
        <v>3749</v>
      </c>
      <c r="F166" s="270" t="s">
        <v>3750</v>
      </c>
      <c r="G166" s="271" t="s">
        <v>553</v>
      </c>
      <c r="H166" s="272">
        <v>1</v>
      </c>
      <c r="I166" s="273"/>
      <c r="J166" s="274">
        <f t="shared" si="30"/>
        <v>0</v>
      </c>
      <c r="K166" s="270" t="s">
        <v>21</v>
      </c>
      <c r="L166" s="275"/>
      <c r="M166" s="276" t="s">
        <v>21</v>
      </c>
      <c r="N166" s="277" t="s">
        <v>47</v>
      </c>
      <c r="O166" s="43"/>
      <c r="P166" s="214">
        <f t="shared" si="31"/>
        <v>0</v>
      </c>
      <c r="Q166" s="214">
        <v>0</v>
      </c>
      <c r="R166" s="214">
        <f t="shared" si="32"/>
        <v>0</v>
      </c>
      <c r="S166" s="214">
        <v>0</v>
      </c>
      <c r="T166" s="215">
        <f t="shared" si="33"/>
        <v>0</v>
      </c>
      <c r="AR166" s="25" t="s">
        <v>424</v>
      </c>
      <c r="AT166" s="25" t="s">
        <v>429</v>
      </c>
      <c r="AU166" s="25" t="s">
        <v>85</v>
      </c>
      <c r="AY166" s="25" t="s">
        <v>211</v>
      </c>
      <c r="BE166" s="216">
        <f t="shared" si="34"/>
        <v>0</v>
      </c>
      <c r="BF166" s="216">
        <f t="shared" si="35"/>
        <v>0</v>
      </c>
      <c r="BG166" s="216">
        <f t="shared" si="36"/>
        <v>0</v>
      </c>
      <c r="BH166" s="216">
        <f t="shared" si="37"/>
        <v>0</v>
      </c>
      <c r="BI166" s="216">
        <f t="shared" si="38"/>
        <v>0</v>
      </c>
      <c r="BJ166" s="25" t="s">
        <v>83</v>
      </c>
      <c r="BK166" s="216">
        <f t="shared" si="39"/>
        <v>0</v>
      </c>
      <c r="BL166" s="25" t="s">
        <v>309</v>
      </c>
      <c r="BM166" s="25" t="s">
        <v>4000</v>
      </c>
    </row>
    <row r="167" spans="2:65" s="1" customFormat="1" ht="22.5" customHeight="1">
      <c r="B167" s="42"/>
      <c r="C167" s="268" t="s">
        <v>586</v>
      </c>
      <c r="D167" s="268" t="s">
        <v>429</v>
      </c>
      <c r="E167" s="269" t="s">
        <v>3752</v>
      </c>
      <c r="F167" s="270" t="s">
        <v>3753</v>
      </c>
      <c r="G167" s="271" t="s">
        <v>553</v>
      </c>
      <c r="H167" s="272">
        <v>1</v>
      </c>
      <c r="I167" s="273"/>
      <c r="J167" s="274">
        <f t="shared" si="30"/>
        <v>0</v>
      </c>
      <c r="K167" s="270" t="s">
        <v>21</v>
      </c>
      <c r="L167" s="275"/>
      <c r="M167" s="276" t="s">
        <v>21</v>
      </c>
      <c r="N167" s="277" t="s">
        <v>47</v>
      </c>
      <c r="O167" s="43"/>
      <c r="P167" s="214">
        <f t="shared" si="31"/>
        <v>0</v>
      </c>
      <c r="Q167" s="214">
        <v>0</v>
      </c>
      <c r="R167" s="214">
        <f t="shared" si="32"/>
        <v>0</v>
      </c>
      <c r="S167" s="214">
        <v>0</v>
      </c>
      <c r="T167" s="215">
        <f t="shared" si="33"/>
        <v>0</v>
      </c>
      <c r="AR167" s="25" t="s">
        <v>424</v>
      </c>
      <c r="AT167" s="25" t="s">
        <v>429</v>
      </c>
      <c r="AU167" s="25" t="s">
        <v>85</v>
      </c>
      <c r="AY167" s="25" t="s">
        <v>211</v>
      </c>
      <c r="BE167" s="216">
        <f t="shared" si="34"/>
        <v>0</v>
      </c>
      <c r="BF167" s="216">
        <f t="shared" si="35"/>
        <v>0</v>
      </c>
      <c r="BG167" s="216">
        <f t="shared" si="36"/>
        <v>0</v>
      </c>
      <c r="BH167" s="216">
        <f t="shared" si="37"/>
        <v>0</v>
      </c>
      <c r="BI167" s="216">
        <f t="shared" si="38"/>
        <v>0</v>
      </c>
      <c r="BJ167" s="25" t="s">
        <v>83</v>
      </c>
      <c r="BK167" s="216">
        <f t="shared" si="39"/>
        <v>0</v>
      </c>
      <c r="BL167" s="25" t="s">
        <v>309</v>
      </c>
      <c r="BM167" s="25" t="s">
        <v>4001</v>
      </c>
    </row>
    <row r="168" spans="2:65" s="1" customFormat="1" ht="22.5" customHeight="1">
      <c r="B168" s="42"/>
      <c r="C168" s="268" t="s">
        <v>590</v>
      </c>
      <c r="D168" s="268" t="s">
        <v>429</v>
      </c>
      <c r="E168" s="269" t="s">
        <v>3755</v>
      </c>
      <c r="F168" s="270" t="s">
        <v>3756</v>
      </c>
      <c r="G168" s="271" t="s">
        <v>553</v>
      </c>
      <c r="H168" s="272">
        <v>1</v>
      </c>
      <c r="I168" s="273"/>
      <c r="J168" s="274">
        <f t="shared" si="30"/>
        <v>0</v>
      </c>
      <c r="K168" s="270" t="s">
        <v>21</v>
      </c>
      <c r="L168" s="275"/>
      <c r="M168" s="276" t="s">
        <v>21</v>
      </c>
      <c r="N168" s="277" t="s">
        <v>47</v>
      </c>
      <c r="O168" s="43"/>
      <c r="P168" s="214">
        <f t="shared" si="31"/>
        <v>0</v>
      </c>
      <c r="Q168" s="214">
        <v>0</v>
      </c>
      <c r="R168" s="214">
        <f t="shared" si="32"/>
        <v>0</v>
      </c>
      <c r="S168" s="214">
        <v>0</v>
      </c>
      <c r="T168" s="215">
        <f t="shared" si="33"/>
        <v>0</v>
      </c>
      <c r="AR168" s="25" t="s">
        <v>424</v>
      </c>
      <c r="AT168" s="25" t="s">
        <v>429</v>
      </c>
      <c r="AU168" s="25" t="s">
        <v>85</v>
      </c>
      <c r="AY168" s="25" t="s">
        <v>211</v>
      </c>
      <c r="BE168" s="216">
        <f t="shared" si="34"/>
        <v>0</v>
      </c>
      <c r="BF168" s="216">
        <f t="shared" si="35"/>
        <v>0</v>
      </c>
      <c r="BG168" s="216">
        <f t="shared" si="36"/>
        <v>0</v>
      </c>
      <c r="BH168" s="216">
        <f t="shared" si="37"/>
        <v>0</v>
      </c>
      <c r="BI168" s="216">
        <f t="shared" si="38"/>
        <v>0</v>
      </c>
      <c r="BJ168" s="25" t="s">
        <v>83</v>
      </c>
      <c r="BK168" s="216">
        <f t="shared" si="39"/>
        <v>0</v>
      </c>
      <c r="BL168" s="25" t="s">
        <v>309</v>
      </c>
      <c r="BM168" s="25" t="s">
        <v>4002</v>
      </c>
    </row>
    <row r="169" spans="2:65" s="1" customFormat="1" ht="22.5" customHeight="1">
      <c r="B169" s="42"/>
      <c r="C169" s="268" t="s">
        <v>594</v>
      </c>
      <c r="D169" s="268" t="s">
        <v>429</v>
      </c>
      <c r="E169" s="269" t="s">
        <v>3758</v>
      </c>
      <c r="F169" s="270" t="s">
        <v>3759</v>
      </c>
      <c r="G169" s="271" t="s">
        <v>275</v>
      </c>
      <c r="H169" s="272">
        <v>3</v>
      </c>
      <c r="I169" s="273"/>
      <c r="J169" s="274">
        <f t="shared" si="30"/>
        <v>0</v>
      </c>
      <c r="K169" s="270" t="s">
        <v>21</v>
      </c>
      <c r="L169" s="275"/>
      <c r="M169" s="276" t="s">
        <v>21</v>
      </c>
      <c r="N169" s="277" t="s">
        <v>47</v>
      </c>
      <c r="O169" s="43"/>
      <c r="P169" s="214">
        <f t="shared" si="31"/>
        <v>0</v>
      </c>
      <c r="Q169" s="214">
        <v>0</v>
      </c>
      <c r="R169" s="214">
        <f t="shared" si="32"/>
        <v>0</v>
      </c>
      <c r="S169" s="214">
        <v>0</v>
      </c>
      <c r="T169" s="215">
        <f t="shared" si="33"/>
        <v>0</v>
      </c>
      <c r="AR169" s="25" t="s">
        <v>424</v>
      </c>
      <c r="AT169" s="25" t="s">
        <v>429</v>
      </c>
      <c r="AU169" s="25" t="s">
        <v>85</v>
      </c>
      <c r="AY169" s="25" t="s">
        <v>211</v>
      </c>
      <c r="BE169" s="216">
        <f t="shared" si="34"/>
        <v>0</v>
      </c>
      <c r="BF169" s="216">
        <f t="shared" si="35"/>
        <v>0</v>
      </c>
      <c r="BG169" s="216">
        <f t="shared" si="36"/>
        <v>0</v>
      </c>
      <c r="BH169" s="216">
        <f t="shared" si="37"/>
        <v>0</v>
      </c>
      <c r="BI169" s="216">
        <f t="shared" si="38"/>
        <v>0</v>
      </c>
      <c r="BJ169" s="25" t="s">
        <v>83</v>
      </c>
      <c r="BK169" s="216">
        <f t="shared" si="39"/>
        <v>0</v>
      </c>
      <c r="BL169" s="25" t="s">
        <v>309</v>
      </c>
      <c r="BM169" s="25" t="s">
        <v>4003</v>
      </c>
    </row>
    <row r="170" spans="2:65" s="1" customFormat="1" ht="22.5" customHeight="1">
      <c r="B170" s="42"/>
      <c r="C170" s="268" t="s">
        <v>598</v>
      </c>
      <c r="D170" s="268" t="s">
        <v>429</v>
      </c>
      <c r="E170" s="269" t="s">
        <v>3761</v>
      </c>
      <c r="F170" s="270" t="s">
        <v>3762</v>
      </c>
      <c r="G170" s="271" t="s">
        <v>3697</v>
      </c>
      <c r="H170" s="272">
        <v>1</v>
      </c>
      <c r="I170" s="273"/>
      <c r="J170" s="274">
        <f t="shared" si="30"/>
        <v>0</v>
      </c>
      <c r="K170" s="270" t="s">
        <v>21</v>
      </c>
      <c r="L170" s="275"/>
      <c r="M170" s="276" t="s">
        <v>21</v>
      </c>
      <c r="N170" s="277" t="s">
        <v>47</v>
      </c>
      <c r="O170" s="43"/>
      <c r="P170" s="214">
        <f t="shared" si="31"/>
        <v>0</v>
      </c>
      <c r="Q170" s="214">
        <v>0</v>
      </c>
      <c r="R170" s="214">
        <f t="shared" si="32"/>
        <v>0</v>
      </c>
      <c r="S170" s="214">
        <v>0</v>
      </c>
      <c r="T170" s="215">
        <f t="shared" si="33"/>
        <v>0</v>
      </c>
      <c r="AR170" s="25" t="s">
        <v>424</v>
      </c>
      <c r="AT170" s="25" t="s">
        <v>429</v>
      </c>
      <c r="AU170" s="25" t="s">
        <v>85</v>
      </c>
      <c r="AY170" s="25" t="s">
        <v>211</v>
      </c>
      <c r="BE170" s="216">
        <f t="shared" si="34"/>
        <v>0</v>
      </c>
      <c r="BF170" s="216">
        <f t="shared" si="35"/>
        <v>0</v>
      </c>
      <c r="BG170" s="216">
        <f t="shared" si="36"/>
        <v>0</v>
      </c>
      <c r="BH170" s="216">
        <f t="shared" si="37"/>
        <v>0</v>
      </c>
      <c r="BI170" s="216">
        <f t="shared" si="38"/>
        <v>0</v>
      </c>
      <c r="BJ170" s="25" t="s">
        <v>83</v>
      </c>
      <c r="BK170" s="216">
        <f t="shared" si="39"/>
        <v>0</v>
      </c>
      <c r="BL170" s="25" t="s">
        <v>309</v>
      </c>
      <c r="BM170" s="25" t="s">
        <v>4004</v>
      </c>
    </row>
    <row r="171" spans="2:65" s="1" customFormat="1" ht="22.5" customHeight="1">
      <c r="B171" s="42"/>
      <c r="C171" s="268" t="s">
        <v>602</v>
      </c>
      <c r="D171" s="268" t="s">
        <v>429</v>
      </c>
      <c r="E171" s="269" t="s">
        <v>3764</v>
      </c>
      <c r="F171" s="270" t="s">
        <v>3765</v>
      </c>
      <c r="G171" s="271" t="s">
        <v>3697</v>
      </c>
      <c r="H171" s="272">
        <v>1</v>
      </c>
      <c r="I171" s="273"/>
      <c r="J171" s="274">
        <f t="shared" si="30"/>
        <v>0</v>
      </c>
      <c r="K171" s="270" t="s">
        <v>21</v>
      </c>
      <c r="L171" s="275"/>
      <c r="M171" s="276" t="s">
        <v>21</v>
      </c>
      <c r="N171" s="277" t="s">
        <v>47</v>
      </c>
      <c r="O171" s="43"/>
      <c r="P171" s="214">
        <f t="shared" si="31"/>
        <v>0</v>
      </c>
      <c r="Q171" s="214">
        <v>0</v>
      </c>
      <c r="R171" s="214">
        <f t="shared" si="32"/>
        <v>0</v>
      </c>
      <c r="S171" s="214">
        <v>0</v>
      </c>
      <c r="T171" s="215">
        <f t="shared" si="33"/>
        <v>0</v>
      </c>
      <c r="AR171" s="25" t="s">
        <v>424</v>
      </c>
      <c r="AT171" s="25" t="s">
        <v>429</v>
      </c>
      <c r="AU171" s="25" t="s">
        <v>85</v>
      </c>
      <c r="AY171" s="25" t="s">
        <v>211</v>
      </c>
      <c r="BE171" s="216">
        <f t="shared" si="34"/>
        <v>0</v>
      </c>
      <c r="BF171" s="216">
        <f t="shared" si="35"/>
        <v>0</v>
      </c>
      <c r="BG171" s="216">
        <f t="shared" si="36"/>
        <v>0</v>
      </c>
      <c r="BH171" s="216">
        <f t="shared" si="37"/>
        <v>0</v>
      </c>
      <c r="BI171" s="216">
        <f t="shared" si="38"/>
        <v>0</v>
      </c>
      <c r="BJ171" s="25" t="s">
        <v>83</v>
      </c>
      <c r="BK171" s="216">
        <f t="shared" si="39"/>
        <v>0</v>
      </c>
      <c r="BL171" s="25" t="s">
        <v>309</v>
      </c>
      <c r="BM171" s="25" t="s">
        <v>4005</v>
      </c>
    </row>
    <row r="172" spans="2:65" s="1" customFormat="1" ht="22.5" customHeight="1">
      <c r="B172" s="42"/>
      <c r="C172" s="268" t="s">
        <v>608</v>
      </c>
      <c r="D172" s="268" t="s">
        <v>429</v>
      </c>
      <c r="E172" s="269" t="s">
        <v>3767</v>
      </c>
      <c r="F172" s="270" t="s">
        <v>1640</v>
      </c>
      <c r="G172" s="271" t="s">
        <v>611</v>
      </c>
      <c r="H172" s="272">
        <v>160</v>
      </c>
      <c r="I172" s="273"/>
      <c r="J172" s="274">
        <f t="shared" si="30"/>
        <v>0</v>
      </c>
      <c r="K172" s="270" t="s">
        <v>21</v>
      </c>
      <c r="L172" s="275"/>
      <c r="M172" s="276" t="s">
        <v>21</v>
      </c>
      <c r="N172" s="277" t="s">
        <v>47</v>
      </c>
      <c r="O172" s="43"/>
      <c r="P172" s="214">
        <f t="shared" si="31"/>
        <v>0</v>
      </c>
      <c r="Q172" s="214">
        <v>0</v>
      </c>
      <c r="R172" s="214">
        <f t="shared" si="32"/>
        <v>0</v>
      </c>
      <c r="S172" s="214">
        <v>0</v>
      </c>
      <c r="T172" s="215">
        <f t="shared" si="33"/>
        <v>0</v>
      </c>
      <c r="AR172" s="25" t="s">
        <v>424</v>
      </c>
      <c r="AT172" s="25" t="s">
        <v>429</v>
      </c>
      <c r="AU172" s="25" t="s">
        <v>85</v>
      </c>
      <c r="AY172" s="25" t="s">
        <v>211</v>
      </c>
      <c r="BE172" s="216">
        <f t="shared" si="34"/>
        <v>0</v>
      </c>
      <c r="BF172" s="216">
        <f t="shared" si="35"/>
        <v>0</v>
      </c>
      <c r="BG172" s="216">
        <f t="shared" si="36"/>
        <v>0</v>
      </c>
      <c r="BH172" s="216">
        <f t="shared" si="37"/>
        <v>0</v>
      </c>
      <c r="BI172" s="216">
        <f t="shared" si="38"/>
        <v>0</v>
      </c>
      <c r="BJ172" s="25" t="s">
        <v>83</v>
      </c>
      <c r="BK172" s="216">
        <f t="shared" si="39"/>
        <v>0</v>
      </c>
      <c r="BL172" s="25" t="s">
        <v>309</v>
      </c>
      <c r="BM172" s="25" t="s">
        <v>4006</v>
      </c>
    </row>
    <row r="173" spans="2:65" s="1" customFormat="1" ht="22.5" customHeight="1">
      <c r="B173" s="42"/>
      <c r="C173" s="268" t="s">
        <v>614</v>
      </c>
      <c r="D173" s="268" t="s">
        <v>429</v>
      </c>
      <c r="E173" s="269" t="s">
        <v>3769</v>
      </c>
      <c r="F173" s="270" t="s">
        <v>3610</v>
      </c>
      <c r="G173" s="271" t="s">
        <v>553</v>
      </c>
      <c r="H173" s="272">
        <v>1</v>
      </c>
      <c r="I173" s="273"/>
      <c r="J173" s="274">
        <f t="shared" si="30"/>
        <v>0</v>
      </c>
      <c r="K173" s="270" t="s">
        <v>21</v>
      </c>
      <c r="L173" s="275"/>
      <c r="M173" s="276" t="s">
        <v>21</v>
      </c>
      <c r="N173" s="277" t="s">
        <v>47</v>
      </c>
      <c r="O173" s="43"/>
      <c r="P173" s="214">
        <f t="shared" si="31"/>
        <v>0</v>
      </c>
      <c r="Q173" s="214">
        <v>0</v>
      </c>
      <c r="R173" s="214">
        <f t="shared" si="32"/>
        <v>0</v>
      </c>
      <c r="S173" s="214">
        <v>0</v>
      </c>
      <c r="T173" s="215">
        <f t="shared" si="33"/>
        <v>0</v>
      </c>
      <c r="AR173" s="25" t="s">
        <v>424</v>
      </c>
      <c r="AT173" s="25" t="s">
        <v>429</v>
      </c>
      <c r="AU173" s="25" t="s">
        <v>85</v>
      </c>
      <c r="AY173" s="25" t="s">
        <v>211</v>
      </c>
      <c r="BE173" s="216">
        <f t="shared" si="34"/>
        <v>0</v>
      </c>
      <c r="BF173" s="216">
        <f t="shared" si="35"/>
        <v>0</v>
      </c>
      <c r="BG173" s="216">
        <f t="shared" si="36"/>
        <v>0</v>
      </c>
      <c r="BH173" s="216">
        <f t="shared" si="37"/>
        <v>0</v>
      </c>
      <c r="BI173" s="216">
        <f t="shared" si="38"/>
        <v>0</v>
      </c>
      <c r="BJ173" s="25" t="s">
        <v>83</v>
      </c>
      <c r="BK173" s="216">
        <f t="shared" si="39"/>
        <v>0</v>
      </c>
      <c r="BL173" s="25" t="s">
        <v>309</v>
      </c>
      <c r="BM173" s="25" t="s">
        <v>4007</v>
      </c>
    </row>
    <row r="174" spans="2:65" s="11" customFormat="1" ht="29.85" customHeight="1">
      <c r="B174" s="188"/>
      <c r="C174" s="189"/>
      <c r="D174" s="202" t="s">
        <v>75</v>
      </c>
      <c r="E174" s="203" t="s">
        <v>3771</v>
      </c>
      <c r="F174" s="203" t="s">
        <v>3772</v>
      </c>
      <c r="G174" s="189"/>
      <c r="H174" s="189"/>
      <c r="I174" s="192"/>
      <c r="J174" s="204">
        <f>BK174</f>
        <v>0</v>
      </c>
      <c r="K174" s="189"/>
      <c r="L174" s="194"/>
      <c r="M174" s="195"/>
      <c r="N174" s="196"/>
      <c r="O174" s="196"/>
      <c r="P174" s="197">
        <f>SUM(P175:P184)</f>
        <v>0</v>
      </c>
      <c r="Q174" s="196"/>
      <c r="R174" s="197">
        <f>SUM(R175:R184)</f>
        <v>0</v>
      </c>
      <c r="S174" s="196"/>
      <c r="T174" s="198">
        <f>SUM(T175:T184)</f>
        <v>0</v>
      </c>
      <c r="AR174" s="199" t="s">
        <v>85</v>
      </c>
      <c r="AT174" s="200" t="s">
        <v>75</v>
      </c>
      <c r="AU174" s="200" t="s">
        <v>83</v>
      </c>
      <c r="AY174" s="199" t="s">
        <v>211</v>
      </c>
      <c r="BK174" s="201">
        <f>SUM(BK175:BK184)</f>
        <v>0</v>
      </c>
    </row>
    <row r="175" spans="2:65" s="1" customFormat="1" ht="22.5" customHeight="1">
      <c r="B175" s="42"/>
      <c r="C175" s="205" t="s">
        <v>619</v>
      </c>
      <c r="D175" s="205" t="s">
        <v>213</v>
      </c>
      <c r="E175" s="206" t="s">
        <v>3773</v>
      </c>
      <c r="F175" s="207" t="s">
        <v>3774</v>
      </c>
      <c r="G175" s="208" t="s">
        <v>275</v>
      </c>
      <c r="H175" s="209">
        <v>6</v>
      </c>
      <c r="I175" s="210"/>
      <c r="J175" s="211">
        <f t="shared" ref="J175:J184" si="40">ROUND(I175*H175,2)</f>
        <v>0</v>
      </c>
      <c r="K175" s="207" t="s">
        <v>21</v>
      </c>
      <c r="L175" s="62"/>
      <c r="M175" s="212" t="s">
        <v>21</v>
      </c>
      <c r="N175" s="213" t="s">
        <v>47</v>
      </c>
      <c r="O175" s="43"/>
      <c r="P175" s="214">
        <f t="shared" ref="P175:P184" si="41">O175*H175</f>
        <v>0</v>
      </c>
      <c r="Q175" s="214">
        <v>0</v>
      </c>
      <c r="R175" s="214">
        <f t="shared" ref="R175:R184" si="42">Q175*H175</f>
        <v>0</v>
      </c>
      <c r="S175" s="214">
        <v>0</v>
      </c>
      <c r="T175" s="215">
        <f t="shared" ref="T175:T184" si="43">S175*H175</f>
        <v>0</v>
      </c>
      <c r="AR175" s="25" t="s">
        <v>309</v>
      </c>
      <c r="AT175" s="25" t="s">
        <v>213</v>
      </c>
      <c r="AU175" s="25" t="s">
        <v>85</v>
      </c>
      <c r="AY175" s="25" t="s">
        <v>211</v>
      </c>
      <c r="BE175" s="216">
        <f t="shared" ref="BE175:BE184" si="44">IF(N175="základní",J175,0)</f>
        <v>0</v>
      </c>
      <c r="BF175" s="216">
        <f t="shared" ref="BF175:BF184" si="45">IF(N175="snížená",J175,0)</f>
        <v>0</v>
      </c>
      <c r="BG175" s="216">
        <f t="shared" ref="BG175:BG184" si="46">IF(N175="zákl. přenesená",J175,0)</f>
        <v>0</v>
      </c>
      <c r="BH175" s="216">
        <f t="shared" ref="BH175:BH184" si="47">IF(N175="sníž. přenesená",J175,0)</f>
        <v>0</v>
      </c>
      <c r="BI175" s="216">
        <f t="shared" ref="BI175:BI184" si="48">IF(N175="nulová",J175,0)</f>
        <v>0</v>
      </c>
      <c r="BJ175" s="25" t="s">
        <v>83</v>
      </c>
      <c r="BK175" s="216">
        <f t="shared" ref="BK175:BK184" si="49">ROUND(I175*H175,2)</f>
        <v>0</v>
      </c>
      <c r="BL175" s="25" t="s">
        <v>309</v>
      </c>
      <c r="BM175" s="25" t="s">
        <v>4008</v>
      </c>
    </row>
    <row r="176" spans="2:65" s="1" customFormat="1" ht="22.5" customHeight="1">
      <c r="B176" s="42"/>
      <c r="C176" s="205" t="s">
        <v>625</v>
      </c>
      <c r="D176" s="205" t="s">
        <v>213</v>
      </c>
      <c r="E176" s="206" t="s">
        <v>3776</v>
      </c>
      <c r="F176" s="207" t="s">
        <v>3777</v>
      </c>
      <c r="G176" s="208" t="s">
        <v>275</v>
      </c>
      <c r="H176" s="209">
        <v>6</v>
      </c>
      <c r="I176" s="210"/>
      <c r="J176" s="211">
        <f t="shared" si="40"/>
        <v>0</v>
      </c>
      <c r="K176" s="207" t="s">
        <v>21</v>
      </c>
      <c r="L176" s="62"/>
      <c r="M176" s="212" t="s">
        <v>21</v>
      </c>
      <c r="N176" s="213" t="s">
        <v>47</v>
      </c>
      <c r="O176" s="43"/>
      <c r="P176" s="214">
        <f t="shared" si="41"/>
        <v>0</v>
      </c>
      <c r="Q176" s="214">
        <v>0</v>
      </c>
      <c r="R176" s="214">
        <f t="shared" si="42"/>
        <v>0</v>
      </c>
      <c r="S176" s="214">
        <v>0</v>
      </c>
      <c r="T176" s="215">
        <f t="shared" si="43"/>
        <v>0</v>
      </c>
      <c r="AR176" s="25" t="s">
        <v>309</v>
      </c>
      <c r="AT176" s="25" t="s">
        <v>213</v>
      </c>
      <c r="AU176" s="25" t="s">
        <v>85</v>
      </c>
      <c r="AY176" s="25" t="s">
        <v>211</v>
      </c>
      <c r="BE176" s="216">
        <f t="shared" si="44"/>
        <v>0</v>
      </c>
      <c r="BF176" s="216">
        <f t="shared" si="45"/>
        <v>0</v>
      </c>
      <c r="BG176" s="216">
        <f t="shared" si="46"/>
        <v>0</v>
      </c>
      <c r="BH176" s="216">
        <f t="shared" si="47"/>
        <v>0</v>
      </c>
      <c r="BI176" s="216">
        <f t="shared" si="48"/>
        <v>0</v>
      </c>
      <c r="BJ176" s="25" t="s">
        <v>83</v>
      </c>
      <c r="BK176" s="216">
        <f t="shared" si="49"/>
        <v>0</v>
      </c>
      <c r="BL176" s="25" t="s">
        <v>309</v>
      </c>
      <c r="BM176" s="25" t="s">
        <v>4009</v>
      </c>
    </row>
    <row r="177" spans="2:65" s="1" customFormat="1" ht="22.5" customHeight="1">
      <c r="B177" s="42"/>
      <c r="C177" s="205" t="s">
        <v>636</v>
      </c>
      <c r="D177" s="205" t="s">
        <v>213</v>
      </c>
      <c r="E177" s="206" t="s">
        <v>3779</v>
      </c>
      <c r="F177" s="207" t="s">
        <v>3780</v>
      </c>
      <c r="G177" s="208" t="s">
        <v>275</v>
      </c>
      <c r="H177" s="209">
        <v>6</v>
      </c>
      <c r="I177" s="210"/>
      <c r="J177" s="211">
        <f t="shared" si="40"/>
        <v>0</v>
      </c>
      <c r="K177" s="207" t="s">
        <v>21</v>
      </c>
      <c r="L177" s="62"/>
      <c r="M177" s="212" t="s">
        <v>21</v>
      </c>
      <c r="N177" s="213" t="s">
        <v>47</v>
      </c>
      <c r="O177" s="43"/>
      <c r="P177" s="214">
        <f t="shared" si="41"/>
        <v>0</v>
      </c>
      <c r="Q177" s="214">
        <v>0</v>
      </c>
      <c r="R177" s="214">
        <f t="shared" si="42"/>
        <v>0</v>
      </c>
      <c r="S177" s="214">
        <v>0</v>
      </c>
      <c r="T177" s="215">
        <f t="shared" si="43"/>
        <v>0</v>
      </c>
      <c r="AR177" s="25" t="s">
        <v>309</v>
      </c>
      <c r="AT177" s="25" t="s">
        <v>213</v>
      </c>
      <c r="AU177" s="25" t="s">
        <v>85</v>
      </c>
      <c r="AY177" s="25" t="s">
        <v>211</v>
      </c>
      <c r="BE177" s="216">
        <f t="shared" si="44"/>
        <v>0</v>
      </c>
      <c r="BF177" s="216">
        <f t="shared" si="45"/>
        <v>0</v>
      </c>
      <c r="BG177" s="216">
        <f t="shared" si="46"/>
        <v>0</v>
      </c>
      <c r="BH177" s="216">
        <f t="shared" si="47"/>
        <v>0</v>
      </c>
      <c r="BI177" s="216">
        <f t="shared" si="48"/>
        <v>0</v>
      </c>
      <c r="BJ177" s="25" t="s">
        <v>83</v>
      </c>
      <c r="BK177" s="216">
        <f t="shared" si="49"/>
        <v>0</v>
      </c>
      <c r="BL177" s="25" t="s">
        <v>309</v>
      </c>
      <c r="BM177" s="25" t="s">
        <v>4010</v>
      </c>
    </row>
    <row r="178" spans="2:65" s="1" customFormat="1" ht="22.5" customHeight="1">
      <c r="B178" s="42"/>
      <c r="C178" s="205" t="s">
        <v>642</v>
      </c>
      <c r="D178" s="205" t="s">
        <v>213</v>
      </c>
      <c r="E178" s="206" t="s">
        <v>3782</v>
      </c>
      <c r="F178" s="207" t="s">
        <v>3783</v>
      </c>
      <c r="G178" s="208" t="s">
        <v>275</v>
      </c>
      <c r="H178" s="209">
        <v>1</v>
      </c>
      <c r="I178" s="210"/>
      <c r="J178" s="211">
        <f t="shared" si="40"/>
        <v>0</v>
      </c>
      <c r="K178" s="207" t="s">
        <v>21</v>
      </c>
      <c r="L178" s="62"/>
      <c r="M178" s="212" t="s">
        <v>21</v>
      </c>
      <c r="N178" s="213" t="s">
        <v>47</v>
      </c>
      <c r="O178" s="43"/>
      <c r="P178" s="214">
        <f t="shared" si="41"/>
        <v>0</v>
      </c>
      <c r="Q178" s="214">
        <v>0</v>
      </c>
      <c r="R178" s="214">
        <f t="shared" si="42"/>
        <v>0</v>
      </c>
      <c r="S178" s="214">
        <v>0</v>
      </c>
      <c r="T178" s="215">
        <f t="shared" si="43"/>
        <v>0</v>
      </c>
      <c r="AR178" s="25" t="s">
        <v>309</v>
      </c>
      <c r="AT178" s="25" t="s">
        <v>213</v>
      </c>
      <c r="AU178" s="25" t="s">
        <v>85</v>
      </c>
      <c r="AY178" s="25" t="s">
        <v>211</v>
      </c>
      <c r="BE178" s="216">
        <f t="shared" si="44"/>
        <v>0</v>
      </c>
      <c r="BF178" s="216">
        <f t="shared" si="45"/>
        <v>0</v>
      </c>
      <c r="BG178" s="216">
        <f t="shared" si="46"/>
        <v>0</v>
      </c>
      <c r="BH178" s="216">
        <f t="shared" si="47"/>
        <v>0</v>
      </c>
      <c r="BI178" s="216">
        <f t="shared" si="48"/>
        <v>0</v>
      </c>
      <c r="BJ178" s="25" t="s">
        <v>83</v>
      </c>
      <c r="BK178" s="216">
        <f t="shared" si="49"/>
        <v>0</v>
      </c>
      <c r="BL178" s="25" t="s">
        <v>309</v>
      </c>
      <c r="BM178" s="25" t="s">
        <v>4011</v>
      </c>
    </row>
    <row r="179" spans="2:65" s="1" customFormat="1" ht="22.5" customHeight="1">
      <c r="B179" s="42"/>
      <c r="C179" s="205" t="s">
        <v>677</v>
      </c>
      <c r="D179" s="205" t="s">
        <v>213</v>
      </c>
      <c r="E179" s="206" t="s">
        <v>3785</v>
      </c>
      <c r="F179" s="207" t="s">
        <v>1749</v>
      </c>
      <c r="G179" s="208" t="s">
        <v>275</v>
      </c>
      <c r="H179" s="209">
        <v>18</v>
      </c>
      <c r="I179" s="210"/>
      <c r="J179" s="211">
        <f t="shared" si="40"/>
        <v>0</v>
      </c>
      <c r="K179" s="207" t="s">
        <v>21</v>
      </c>
      <c r="L179" s="62"/>
      <c r="M179" s="212" t="s">
        <v>21</v>
      </c>
      <c r="N179" s="213" t="s">
        <v>47</v>
      </c>
      <c r="O179" s="43"/>
      <c r="P179" s="214">
        <f t="shared" si="41"/>
        <v>0</v>
      </c>
      <c r="Q179" s="214">
        <v>0</v>
      </c>
      <c r="R179" s="214">
        <f t="shared" si="42"/>
        <v>0</v>
      </c>
      <c r="S179" s="214">
        <v>0</v>
      </c>
      <c r="T179" s="215">
        <f t="shared" si="43"/>
        <v>0</v>
      </c>
      <c r="AR179" s="25" t="s">
        <v>309</v>
      </c>
      <c r="AT179" s="25" t="s">
        <v>213</v>
      </c>
      <c r="AU179" s="25" t="s">
        <v>85</v>
      </c>
      <c r="AY179" s="25" t="s">
        <v>211</v>
      </c>
      <c r="BE179" s="216">
        <f t="shared" si="44"/>
        <v>0</v>
      </c>
      <c r="BF179" s="216">
        <f t="shared" si="45"/>
        <v>0</v>
      </c>
      <c r="BG179" s="216">
        <f t="shared" si="46"/>
        <v>0</v>
      </c>
      <c r="BH179" s="216">
        <f t="shared" si="47"/>
        <v>0</v>
      </c>
      <c r="BI179" s="216">
        <f t="shared" si="48"/>
        <v>0</v>
      </c>
      <c r="BJ179" s="25" t="s">
        <v>83</v>
      </c>
      <c r="BK179" s="216">
        <f t="shared" si="49"/>
        <v>0</v>
      </c>
      <c r="BL179" s="25" t="s">
        <v>309</v>
      </c>
      <c r="BM179" s="25" t="s">
        <v>4012</v>
      </c>
    </row>
    <row r="180" spans="2:65" s="1" customFormat="1" ht="22.5" customHeight="1">
      <c r="B180" s="42"/>
      <c r="C180" s="205" t="s">
        <v>681</v>
      </c>
      <c r="D180" s="205" t="s">
        <v>213</v>
      </c>
      <c r="E180" s="206" t="s">
        <v>3787</v>
      </c>
      <c r="F180" s="207" t="s">
        <v>3788</v>
      </c>
      <c r="G180" s="208" t="s">
        <v>611</v>
      </c>
      <c r="H180" s="209">
        <v>60</v>
      </c>
      <c r="I180" s="210"/>
      <c r="J180" s="211">
        <f t="shared" si="40"/>
        <v>0</v>
      </c>
      <c r="K180" s="207" t="s">
        <v>21</v>
      </c>
      <c r="L180" s="62"/>
      <c r="M180" s="212" t="s">
        <v>21</v>
      </c>
      <c r="N180" s="213" t="s">
        <v>47</v>
      </c>
      <c r="O180" s="43"/>
      <c r="P180" s="214">
        <f t="shared" si="41"/>
        <v>0</v>
      </c>
      <c r="Q180" s="214">
        <v>0</v>
      </c>
      <c r="R180" s="214">
        <f t="shared" si="42"/>
        <v>0</v>
      </c>
      <c r="S180" s="214">
        <v>0</v>
      </c>
      <c r="T180" s="215">
        <f t="shared" si="43"/>
        <v>0</v>
      </c>
      <c r="AR180" s="25" t="s">
        <v>309</v>
      </c>
      <c r="AT180" s="25" t="s">
        <v>213</v>
      </c>
      <c r="AU180" s="25" t="s">
        <v>85</v>
      </c>
      <c r="AY180" s="25" t="s">
        <v>211</v>
      </c>
      <c r="BE180" s="216">
        <f t="shared" si="44"/>
        <v>0</v>
      </c>
      <c r="BF180" s="216">
        <f t="shared" si="45"/>
        <v>0</v>
      </c>
      <c r="BG180" s="216">
        <f t="shared" si="46"/>
        <v>0</v>
      </c>
      <c r="BH180" s="216">
        <f t="shared" si="47"/>
        <v>0</v>
      </c>
      <c r="BI180" s="216">
        <f t="shared" si="48"/>
        <v>0</v>
      </c>
      <c r="BJ180" s="25" t="s">
        <v>83</v>
      </c>
      <c r="BK180" s="216">
        <f t="shared" si="49"/>
        <v>0</v>
      </c>
      <c r="BL180" s="25" t="s">
        <v>309</v>
      </c>
      <c r="BM180" s="25" t="s">
        <v>4013</v>
      </c>
    </row>
    <row r="181" spans="2:65" s="1" customFormat="1" ht="22.5" customHeight="1">
      <c r="B181" s="42"/>
      <c r="C181" s="205" t="s">
        <v>685</v>
      </c>
      <c r="D181" s="205" t="s">
        <v>213</v>
      </c>
      <c r="E181" s="206" t="s">
        <v>3790</v>
      </c>
      <c r="F181" s="207" t="s">
        <v>3791</v>
      </c>
      <c r="G181" s="208" t="s">
        <v>611</v>
      </c>
      <c r="H181" s="209">
        <v>60</v>
      </c>
      <c r="I181" s="210"/>
      <c r="J181" s="211">
        <f t="shared" si="40"/>
        <v>0</v>
      </c>
      <c r="K181" s="207" t="s">
        <v>21</v>
      </c>
      <c r="L181" s="62"/>
      <c r="M181" s="212" t="s">
        <v>21</v>
      </c>
      <c r="N181" s="213" t="s">
        <v>47</v>
      </c>
      <c r="O181" s="43"/>
      <c r="P181" s="214">
        <f t="shared" si="41"/>
        <v>0</v>
      </c>
      <c r="Q181" s="214">
        <v>0</v>
      </c>
      <c r="R181" s="214">
        <f t="shared" si="42"/>
        <v>0</v>
      </c>
      <c r="S181" s="214">
        <v>0</v>
      </c>
      <c r="T181" s="215">
        <f t="shared" si="43"/>
        <v>0</v>
      </c>
      <c r="AR181" s="25" t="s">
        <v>309</v>
      </c>
      <c r="AT181" s="25" t="s">
        <v>213</v>
      </c>
      <c r="AU181" s="25" t="s">
        <v>85</v>
      </c>
      <c r="AY181" s="25" t="s">
        <v>211</v>
      </c>
      <c r="BE181" s="216">
        <f t="shared" si="44"/>
        <v>0</v>
      </c>
      <c r="BF181" s="216">
        <f t="shared" si="45"/>
        <v>0</v>
      </c>
      <c r="BG181" s="216">
        <f t="shared" si="46"/>
        <v>0</v>
      </c>
      <c r="BH181" s="216">
        <f t="shared" si="47"/>
        <v>0</v>
      </c>
      <c r="BI181" s="216">
        <f t="shared" si="48"/>
        <v>0</v>
      </c>
      <c r="BJ181" s="25" t="s">
        <v>83</v>
      </c>
      <c r="BK181" s="216">
        <f t="shared" si="49"/>
        <v>0</v>
      </c>
      <c r="BL181" s="25" t="s">
        <v>309</v>
      </c>
      <c r="BM181" s="25" t="s">
        <v>4014</v>
      </c>
    </row>
    <row r="182" spans="2:65" s="1" customFormat="1" ht="22.5" customHeight="1">
      <c r="B182" s="42"/>
      <c r="C182" s="205" t="s">
        <v>689</v>
      </c>
      <c r="D182" s="205" t="s">
        <v>213</v>
      </c>
      <c r="E182" s="206" t="s">
        <v>3793</v>
      </c>
      <c r="F182" s="207" t="s">
        <v>3794</v>
      </c>
      <c r="G182" s="208" t="s">
        <v>611</v>
      </c>
      <c r="H182" s="209">
        <v>210</v>
      </c>
      <c r="I182" s="210"/>
      <c r="J182" s="211">
        <f t="shared" si="40"/>
        <v>0</v>
      </c>
      <c r="K182" s="207" t="s">
        <v>21</v>
      </c>
      <c r="L182" s="62"/>
      <c r="M182" s="212" t="s">
        <v>21</v>
      </c>
      <c r="N182" s="213" t="s">
        <v>47</v>
      </c>
      <c r="O182" s="43"/>
      <c r="P182" s="214">
        <f t="shared" si="41"/>
        <v>0</v>
      </c>
      <c r="Q182" s="214">
        <v>0</v>
      </c>
      <c r="R182" s="214">
        <f t="shared" si="42"/>
        <v>0</v>
      </c>
      <c r="S182" s="214">
        <v>0</v>
      </c>
      <c r="T182" s="215">
        <f t="shared" si="43"/>
        <v>0</v>
      </c>
      <c r="AR182" s="25" t="s">
        <v>309</v>
      </c>
      <c r="AT182" s="25" t="s">
        <v>213</v>
      </c>
      <c r="AU182" s="25" t="s">
        <v>85</v>
      </c>
      <c r="AY182" s="25" t="s">
        <v>211</v>
      </c>
      <c r="BE182" s="216">
        <f t="shared" si="44"/>
        <v>0</v>
      </c>
      <c r="BF182" s="216">
        <f t="shared" si="45"/>
        <v>0</v>
      </c>
      <c r="BG182" s="216">
        <f t="shared" si="46"/>
        <v>0</v>
      </c>
      <c r="BH182" s="216">
        <f t="shared" si="47"/>
        <v>0</v>
      </c>
      <c r="BI182" s="216">
        <f t="shared" si="48"/>
        <v>0</v>
      </c>
      <c r="BJ182" s="25" t="s">
        <v>83</v>
      </c>
      <c r="BK182" s="216">
        <f t="shared" si="49"/>
        <v>0</v>
      </c>
      <c r="BL182" s="25" t="s">
        <v>309</v>
      </c>
      <c r="BM182" s="25" t="s">
        <v>4015</v>
      </c>
    </row>
    <row r="183" spans="2:65" s="1" customFormat="1" ht="22.5" customHeight="1">
      <c r="B183" s="42"/>
      <c r="C183" s="205" t="s">
        <v>695</v>
      </c>
      <c r="D183" s="205" t="s">
        <v>213</v>
      </c>
      <c r="E183" s="206" t="s">
        <v>3796</v>
      </c>
      <c r="F183" s="207" t="s">
        <v>1759</v>
      </c>
      <c r="G183" s="208" t="s">
        <v>611</v>
      </c>
      <c r="H183" s="209">
        <v>140</v>
      </c>
      <c r="I183" s="210"/>
      <c r="J183" s="211">
        <f t="shared" si="40"/>
        <v>0</v>
      </c>
      <c r="K183" s="207" t="s">
        <v>21</v>
      </c>
      <c r="L183" s="62"/>
      <c r="M183" s="212" t="s">
        <v>21</v>
      </c>
      <c r="N183" s="213" t="s">
        <v>47</v>
      </c>
      <c r="O183" s="43"/>
      <c r="P183" s="214">
        <f t="shared" si="41"/>
        <v>0</v>
      </c>
      <c r="Q183" s="214">
        <v>0</v>
      </c>
      <c r="R183" s="214">
        <f t="shared" si="42"/>
        <v>0</v>
      </c>
      <c r="S183" s="214">
        <v>0</v>
      </c>
      <c r="T183" s="215">
        <f t="shared" si="43"/>
        <v>0</v>
      </c>
      <c r="AR183" s="25" t="s">
        <v>309</v>
      </c>
      <c r="AT183" s="25" t="s">
        <v>213</v>
      </c>
      <c r="AU183" s="25" t="s">
        <v>85</v>
      </c>
      <c r="AY183" s="25" t="s">
        <v>211</v>
      </c>
      <c r="BE183" s="216">
        <f t="shared" si="44"/>
        <v>0</v>
      </c>
      <c r="BF183" s="216">
        <f t="shared" si="45"/>
        <v>0</v>
      </c>
      <c r="BG183" s="216">
        <f t="shared" si="46"/>
        <v>0</v>
      </c>
      <c r="BH183" s="216">
        <f t="shared" si="47"/>
        <v>0</v>
      </c>
      <c r="BI183" s="216">
        <f t="shared" si="48"/>
        <v>0</v>
      </c>
      <c r="BJ183" s="25" t="s">
        <v>83</v>
      </c>
      <c r="BK183" s="216">
        <f t="shared" si="49"/>
        <v>0</v>
      </c>
      <c r="BL183" s="25" t="s">
        <v>309</v>
      </c>
      <c r="BM183" s="25" t="s">
        <v>4016</v>
      </c>
    </row>
    <row r="184" spans="2:65" s="1" customFormat="1" ht="22.5" customHeight="1">
      <c r="B184" s="42"/>
      <c r="C184" s="205" t="s">
        <v>699</v>
      </c>
      <c r="D184" s="205" t="s">
        <v>213</v>
      </c>
      <c r="E184" s="206" t="s">
        <v>3798</v>
      </c>
      <c r="F184" s="207" t="s">
        <v>3799</v>
      </c>
      <c r="G184" s="208" t="s">
        <v>611</v>
      </c>
      <c r="H184" s="209">
        <v>60</v>
      </c>
      <c r="I184" s="210"/>
      <c r="J184" s="211">
        <f t="shared" si="40"/>
        <v>0</v>
      </c>
      <c r="K184" s="207" t="s">
        <v>21</v>
      </c>
      <c r="L184" s="62"/>
      <c r="M184" s="212" t="s">
        <v>21</v>
      </c>
      <c r="N184" s="213" t="s">
        <v>47</v>
      </c>
      <c r="O184" s="43"/>
      <c r="P184" s="214">
        <f t="shared" si="41"/>
        <v>0</v>
      </c>
      <c r="Q184" s="214">
        <v>0</v>
      </c>
      <c r="R184" s="214">
        <f t="shared" si="42"/>
        <v>0</v>
      </c>
      <c r="S184" s="214">
        <v>0</v>
      </c>
      <c r="T184" s="215">
        <f t="shared" si="43"/>
        <v>0</v>
      </c>
      <c r="AR184" s="25" t="s">
        <v>309</v>
      </c>
      <c r="AT184" s="25" t="s">
        <v>213</v>
      </c>
      <c r="AU184" s="25" t="s">
        <v>85</v>
      </c>
      <c r="AY184" s="25" t="s">
        <v>211</v>
      </c>
      <c r="BE184" s="216">
        <f t="shared" si="44"/>
        <v>0</v>
      </c>
      <c r="BF184" s="216">
        <f t="shared" si="45"/>
        <v>0</v>
      </c>
      <c r="BG184" s="216">
        <f t="shared" si="46"/>
        <v>0</v>
      </c>
      <c r="BH184" s="216">
        <f t="shared" si="47"/>
        <v>0</v>
      </c>
      <c r="BI184" s="216">
        <f t="shared" si="48"/>
        <v>0</v>
      </c>
      <c r="BJ184" s="25" t="s">
        <v>83</v>
      </c>
      <c r="BK184" s="216">
        <f t="shared" si="49"/>
        <v>0</v>
      </c>
      <c r="BL184" s="25" t="s">
        <v>309</v>
      </c>
      <c r="BM184" s="25" t="s">
        <v>4017</v>
      </c>
    </row>
    <row r="185" spans="2:65" s="11" customFormat="1" ht="29.85" customHeight="1">
      <c r="B185" s="188"/>
      <c r="C185" s="189"/>
      <c r="D185" s="202" t="s">
        <v>75</v>
      </c>
      <c r="E185" s="203" t="s">
        <v>3801</v>
      </c>
      <c r="F185" s="203" t="s">
        <v>3802</v>
      </c>
      <c r="G185" s="189"/>
      <c r="H185" s="189"/>
      <c r="I185" s="192"/>
      <c r="J185" s="204">
        <f>BK185</f>
        <v>0</v>
      </c>
      <c r="K185" s="189"/>
      <c r="L185" s="194"/>
      <c r="M185" s="195"/>
      <c r="N185" s="196"/>
      <c r="O185" s="196"/>
      <c r="P185" s="197">
        <f>SUM(P186:P195)</f>
        <v>0</v>
      </c>
      <c r="Q185" s="196"/>
      <c r="R185" s="197">
        <f>SUM(R186:R195)</f>
        <v>0</v>
      </c>
      <c r="S185" s="196"/>
      <c r="T185" s="198">
        <f>SUM(T186:T195)</f>
        <v>0</v>
      </c>
      <c r="AR185" s="199" t="s">
        <v>85</v>
      </c>
      <c r="AT185" s="200" t="s">
        <v>75</v>
      </c>
      <c r="AU185" s="200" t="s">
        <v>83</v>
      </c>
      <c r="AY185" s="199" t="s">
        <v>211</v>
      </c>
      <c r="BK185" s="201">
        <f>SUM(BK186:BK195)</f>
        <v>0</v>
      </c>
    </row>
    <row r="186" spans="2:65" s="1" customFormat="1" ht="22.5" customHeight="1">
      <c r="B186" s="42"/>
      <c r="C186" s="205" t="s">
        <v>1215</v>
      </c>
      <c r="D186" s="205" t="s">
        <v>213</v>
      </c>
      <c r="E186" s="206" t="s">
        <v>3803</v>
      </c>
      <c r="F186" s="207" t="s">
        <v>3804</v>
      </c>
      <c r="G186" s="208" t="s">
        <v>275</v>
      </c>
      <c r="H186" s="209">
        <v>3</v>
      </c>
      <c r="I186" s="210"/>
      <c r="J186" s="211">
        <f t="shared" ref="J186:J195" si="50">ROUND(I186*H186,2)</f>
        <v>0</v>
      </c>
      <c r="K186" s="207" t="s">
        <v>21</v>
      </c>
      <c r="L186" s="62"/>
      <c r="M186" s="212" t="s">
        <v>21</v>
      </c>
      <c r="N186" s="213" t="s">
        <v>47</v>
      </c>
      <c r="O186" s="43"/>
      <c r="P186" s="214">
        <f t="shared" ref="P186:P195" si="51">O186*H186</f>
        <v>0</v>
      </c>
      <c r="Q186" s="214">
        <v>0</v>
      </c>
      <c r="R186" s="214">
        <f t="shared" ref="R186:R195" si="52">Q186*H186</f>
        <v>0</v>
      </c>
      <c r="S186" s="214">
        <v>0</v>
      </c>
      <c r="T186" s="215">
        <f t="shared" ref="T186:T195" si="53">S186*H186</f>
        <v>0</v>
      </c>
      <c r="AR186" s="25" t="s">
        <v>309</v>
      </c>
      <c r="AT186" s="25" t="s">
        <v>213</v>
      </c>
      <c r="AU186" s="25" t="s">
        <v>85</v>
      </c>
      <c r="AY186" s="25" t="s">
        <v>211</v>
      </c>
      <c r="BE186" s="216">
        <f t="shared" ref="BE186:BE195" si="54">IF(N186="základní",J186,0)</f>
        <v>0</v>
      </c>
      <c r="BF186" s="216">
        <f t="shared" ref="BF186:BF195" si="55">IF(N186="snížená",J186,0)</f>
        <v>0</v>
      </c>
      <c r="BG186" s="216">
        <f t="shared" ref="BG186:BG195" si="56">IF(N186="zákl. přenesená",J186,0)</f>
        <v>0</v>
      </c>
      <c r="BH186" s="216">
        <f t="shared" ref="BH186:BH195" si="57">IF(N186="sníž. přenesená",J186,0)</f>
        <v>0</v>
      </c>
      <c r="BI186" s="216">
        <f t="shared" ref="BI186:BI195" si="58">IF(N186="nulová",J186,0)</f>
        <v>0</v>
      </c>
      <c r="BJ186" s="25" t="s">
        <v>83</v>
      </c>
      <c r="BK186" s="216">
        <f t="shared" ref="BK186:BK195" si="59">ROUND(I186*H186,2)</f>
        <v>0</v>
      </c>
      <c r="BL186" s="25" t="s">
        <v>309</v>
      </c>
      <c r="BM186" s="25" t="s">
        <v>4018</v>
      </c>
    </row>
    <row r="187" spans="2:65" s="1" customFormat="1" ht="22.5" customHeight="1">
      <c r="B187" s="42"/>
      <c r="C187" s="205" t="s">
        <v>1220</v>
      </c>
      <c r="D187" s="205" t="s">
        <v>213</v>
      </c>
      <c r="E187" s="206" t="s">
        <v>3806</v>
      </c>
      <c r="F187" s="207" t="s">
        <v>3807</v>
      </c>
      <c r="G187" s="208" t="s">
        <v>275</v>
      </c>
      <c r="H187" s="209">
        <v>5</v>
      </c>
      <c r="I187" s="210"/>
      <c r="J187" s="211">
        <f t="shared" si="50"/>
        <v>0</v>
      </c>
      <c r="K187" s="207" t="s">
        <v>21</v>
      </c>
      <c r="L187" s="62"/>
      <c r="M187" s="212" t="s">
        <v>21</v>
      </c>
      <c r="N187" s="213" t="s">
        <v>47</v>
      </c>
      <c r="O187" s="43"/>
      <c r="P187" s="214">
        <f t="shared" si="51"/>
        <v>0</v>
      </c>
      <c r="Q187" s="214">
        <v>0</v>
      </c>
      <c r="R187" s="214">
        <f t="shared" si="52"/>
        <v>0</v>
      </c>
      <c r="S187" s="214">
        <v>0</v>
      </c>
      <c r="T187" s="215">
        <f t="shared" si="53"/>
        <v>0</v>
      </c>
      <c r="AR187" s="25" t="s">
        <v>309</v>
      </c>
      <c r="AT187" s="25" t="s">
        <v>213</v>
      </c>
      <c r="AU187" s="25" t="s">
        <v>85</v>
      </c>
      <c r="AY187" s="25" t="s">
        <v>211</v>
      </c>
      <c r="BE187" s="216">
        <f t="shared" si="54"/>
        <v>0</v>
      </c>
      <c r="BF187" s="216">
        <f t="shared" si="55"/>
        <v>0</v>
      </c>
      <c r="BG187" s="216">
        <f t="shared" si="56"/>
        <v>0</v>
      </c>
      <c r="BH187" s="216">
        <f t="shared" si="57"/>
        <v>0</v>
      </c>
      <c r="BI187" s="216">
        <f t="shared" si="58"/>
        <v>0</v>
      </c>
      <c r="BJ187" s="25" t="s">
        <v>83</v>
      </c>
      <c r="BK187" s="216">
        <f t="shared" si="59"/>
        <v>0</v>
      </c>
      <c r="BL187" s="25" t="s">
        <v>309</v>
      </c>
      <c r="BM187" s="25" t="s">
        <v>4019</v>
      </c>
    </row>
    <row r="188" spans="2:65" s="1" customFormat="1" ht="22.5" customHeight="1">
      <c r="B188" s="42"/>
      <c r="C188" s="205" t="s">
        <v>1225</v>
      </c>
      <c r="D188" s="205" t="s">
        <v>213</v>
      </c>
      <c r="E188" s="206" t="s">
        <v>3809</v>
      </c>
      <c r="F188" s="207" t="s">
        <v>3810</v>
      </c>
      <c r="G188" s="208" t="s">
        <v>275</v>
      </c>
      <c r="H188" s="209">
        <v>1</v>
      </c>
      <c r="I188" s="210"/>
      <c r="J188" s="211">
        <f t="shared" si="50"/>
        <v>0</v>
      </c>
      <c r="K188" s="207" t="s">
        <v>21</v>
      </c>
      <c r="L188" s="62"/>
      <c r="M188" s="212" t="s">
        <v>21</v>
      </c>
      <c r="N188" s="213" t="s">
        <v>47</v>
      </c>
      <c r="O188" s="43"/>
      <c r="P188" s="214">
        <f t="shared" si="51"/>
        <v>0</v>
      </c>
      <c r="Q188" s="214">
        <v>0</v>
      </c>
      <c r="R188" s="214">
        <f t="shared" si="52"/>
        <v>0</v>
      </c>
      <c r="S188" s="214">
        <v>0</v>
      </c>
      <c r="T188" s="215">
        <f t="shared" si="53"/>
        <v>0</v>
      </c>
      <c r="AR188" s="25" t="s">
        <v>309</v>
      </c>
      <c r="AT188" s="25" t="s">
        <v>213</v>
      </c>
      <c r="AU188" s="25" t="s">
        <v>85</v>
      </c>
      <c r="AY188" s="25" t="s">
        <v>211</v>
      </c>
      <c r="BE188" s="216">
        <f t="shared" si="54"/>
        <v>0</v>
      </c>
      <c r="BF188" s="216">
        <f t="shared" si="55"/>
        <v>0</v>
      </c>
      <c r="BG188" s="216">
        <f t="shared" si="56"/>
        <v>0</v>
      </c>
      <c r="BH188" s="216">
        <f t="shared" si="57"/>
        <v>0</v>
      </c>
      <c r="BI188" s="216">
        <f t="shared" si="58"/>
        <v>0</v>
      </c>
      <c r="BJ188" s="25" t="s">
        <v>83</v>
      </c>
      <c r="BK188" s="216">
        <f t="shared" si="59"/>
        <v>0</v>
      </c>
      <c r="BL188" s="25" t="s">
        <v>309</v>
      </c>
      <c r="BM188" s="25" t="s">
        <v>4020</v>
      </c>
    </row>
    <row r="189" spans="2:65" s="1" customFormat="1" ht="22.5" customHeight="1">
      <c r="B189" s="42"/>
      <c r="C189" s="205" t="s">
        <v>1230</v>
      </c>
      <c r="D189" s="205" t="s">
        <v>213</v>
      </c>
      <c r="E189" s="206" t="s">
        <v>3812</v>
      </c>
      <c r="F189" s="207" t="s">
        <v>3813</v>
      </c>
      <c r="G189" s="208" t="s">
        <v>275</v>
      </c>
      <c r="H189" s="209">
        <v>1</v>
      </c>
      <c r="I189" s="210"/>
      <c r="J189" s="211">
        <f t="shared" si="50"/>
        <v>0</v>
      </c>
      <c r="K189" s="207" t="s">
        <v>21</v>
      </c>
      <c r="L189" s="62"/>
      <c r="M189" s="212" t="s">
        <v>21</v>
      </c>
      <c r="N189" s="213" t="s">
        <v>47</v>
      </c>
      <c r="O189" s="43"/>
      <c r="P189" s="214">
        <f t="shared" si="51"/>
        <v>0</v>
      </c>
      <c r="Q189" s="214">
        <v>0</v>
      </c>
      <c r="R189" s="214">
        <f t="shared" si="52"/>
        <v>0</v>
      </c>
      <c r="S189" s="214">
        <v>0</v>
      </c>
      <c r="T189" s="215">
        <f t="shared" si="53"/>
        <v>0</v>
      </c>
      <c r="AR189" s="25" t="s">
        <v>309</v>
      </c>
      <c r="AT189" s="25" t="s">
        <v>213</v>
      </c>
      <c r="AU189" s="25" t="s">
        <v>85</v>
      </c>
      <c r="AY189" s="25" t="s">
        <v>211</v>
      </c>
      <c r="BE189" s="216">
        <f t="shared" si="54"/>
        <v>0</v>
      </c>
      <c r="BF189" s="216">
        <f t="shared" si="55"/>
        <v>0</v>
      </c>
      <c r="BG189" s="216">
        <f t="shared" si="56"/>
        <v>0</v>
      </c>
      <c r="BH189" s="216">
        <f t="shared" si="57"/>
        <v>0</v>
      </c>
      <c r="BI189" s="216">
        <f t="shared" si="58"/>
        <v>0</v>
      </c>
      <c r="BJ189" s="25" t="s">
        <v>83</v>
      </c>
      <c r="BK189" s="216">
        <f t="shared" si="59"/>
        <v>0</v>
      </c>
      <c r="BL189" s="25" t="s">
        <v>309</v>
      </c>
      <c r="BM189" s="25" t="s">
        <v>4021</v>
      </c>
    </row>
    <row r="190" spans="2:65" s="1" customFormat="1" ht="22.5" customHeight="1">
      <c r="B190" s="42"/>
      <c r="C190" s="205" t="s">
        <v>1237</v>
      </c>
      <c r="D190" s="205" t="s">
        <v>213</v>
      </c>
      <c r="E190" s="206" t="s">
        <v>3815</v>
      </c>
      <c r="F190" s="207" t="s">
        <v>3816</v>
      </c>
      <c r="G190" s="208" t="s">
        <v>275</v>
      </c>
      <c r="H190" s="209">
        <v>1</v>
      </c>
      <c r="I190" s="210"/>
      <c r="J190" s="211">
        <f t="shared" si="50"/>
        <v>0</v>
      </c>
      <c r="K190" s="207" t="s">
        <v>21</v>
      </c>
      <c r="L190" s="62"/>
      <c r="M190" s="212" t="s">
        <v>21</v>
      </c>
      <c r="N190" s="213" t="s">
        <v>47</v>
      </c>
      <c r="O190" s="43"/>
      <c r="P190" s="214">
        <f t="shared" si="51"/>
        <v>0</v>
      </c>
      <c r="Q190" s="214">
        <v>0</v>
      </c>
      <c r="R190" s="214">
        <f t="shared" si="52"/>
        <v>0</v>
      </c>
      <c r="S190" s="214">
        <v>0</v>
      </c>
      <c r="T190" s="215">
        <f t="shared" si="53"/>
        <v>0</v>
      </c>
      <c r="AR190" s="25" t="s">
        <v>309</v>
      </c>
      <c r="AT190" s="25" t="s">
        <v>213</v>
      </c>
      <c r="AU190" s="25" t="s">
        <v>85</v>
      </c>
      <c r="AY190" s="25" t="s">
        <v>211</v>
      </c>
      <c r="BE190" s="216">
        <f t="shared" si="54"/>
        <v>0</v>
      </c>
      <c r="BF190" s="216">
        <f t="shared" si="55"/>
        <v>0</v>
      </c>
      <c r="BG190" s="216">
        <f t="shared" si="56"/>
        <v>0</v>
      </c>
      <c r="BH190" s="216">
        <f t="shared" si="57"/>
        <v>0</v>
      </c>
      <c r="BI190" s="216">
        <f t="shared" si="58"/>
        <v>0</v>
      </c>
      <c r="BJ190" s="25" t="s">
        <v>83</v>
      </c>
      <c r="BK190" s="216">
        <f t="shared" si="59"/>
        <v>0</v>
      </c>
      <c r="BL190" s="25" t="s">
        <v>309</v>
      </c>
      <c r="BM190" s="25" t="s">
        <v>4022</v>
      </c>
    </row>
    <row r="191" spans="2:65" s="1" customFormat="1" ht="22.5" customHeight="1">
      <c r="B191" s="42"/>
      <c r="C191" s="205" t="s">
        <v>1241</v>
      </c>
      <c r="D191" s="205" t="s">
        <v>213</v>
      </c>
      <c r="E191" s="206" t="s">
        <v>3818</v>
      </c>
      <c r="F191" s="207" t="s">
        <v>3819</v>
      </c>
      <c r="G191" s="208" t="s">
        <v>275</v>
      </c>
      <c r="H191" s="209">
        <v>1</v>
      </c>
      <c r="I191" s="210"/>
      <c r="J191" s="211">
        <f t="shared" si="50"/>
        <v>0</v>
      </c>
      <c r="K191" s="207" t="s">
        <v>21</v>
      </c>
      <c r="L191" s="62"/>
      <c r="M191" s="212" t="s">
        <v>21</v>
      </c>
      <c r="N191" s="213" t="s">
        <v>47</v>
      </c>
      <c r="O191" s="43"/>
      <c r="P191" s="214">
        <f t="shared" si="51"/>
        <v>0</v>
      </c>
      <c r="Q191" s="214">
        <v>0</v>
      </c>
      <c r="R191" s="214">
        <f t="shared" si="52"/>
        <v>0</v>
      </c>
      <c r="S191" s="214">
        <v>0</v>
      </c>
      <c r="T191" s="215">
        <f t="shared" si="53"/>
        <v>0</v>
      </c>
      <c r="AR191" s="25" t="s">
        <v>309</v>
      </c>
      <c r="AT191" s="25" t="s">
        <v>213</v>
      </c>
      <c r="AU191" s="25" t="s">
        <v>85</v>
      </c>
      <c r="AY191" s="25" t="s">
        <v>211</v>
      </c>
      <c r="BE191" s="216">
        <f t="shared" si="54"/>
        <v>0</v>
      </c>
      <c r="BF191" s="216">
        <f t="shared" si="55"/>
        <v>0</v>
      </c>
      <c r="BG191" s="216">
        <f t="shared" si="56"/>
        <v>0</v>
      </c>
      <c r="BH191" s="216">
        <f t="shared" si="57"/>
        <v>0</v>
      </c>
      <c r="BI191" s="216">
        <f t="shared" si="58"/>
        <v>0</v>
      </c>
      <c r="BJ191" s="25" t="s">
        <v>83</v>
      </c>
      <c r="BK191" s="216">
        <f t="shared" si="59"/>
        <v>0</v>
      </c>
      <c r="BL191" s="25" t="s">
        <v>309</v>
      </c>
      <c r="BM191" s="25" t="s">
        <v>4023</v>
      </c>
    </row>
    <row r="192" spans="2:65" s="1" customFormat="1" ht="22.5" customHeight="1">
      <c r="B192" s="42"/>
      <c r="C192" s="205" t="s">
        <v>1245</v>
      </c>
      <c r="D192" s="205" t="s">
        <v>213</v>
      </c>
      <c r="E192" s="206" t="s">
        <v>3821</v>
      </c>
      <c r="F192" s="207" t="s">
        <v>1749</v>
      </c>
      <c r="G192" s="208" t="s">
        <v>275</v>
      </c>
      <c r="H192" s="209">
        <v>3</v>
      </c>
      <c r="I192" s="210"/>
      <c r="J192" s="211">
        <f t="shared" si="50"/>
        <v>0</v>
      </c>
      <c r="K192" s="207" t="s">
        <v>21</v>
      </c>
      <c r="L192" s="62"/>
      <c r="M192" s="212" t="s">
        <v>21</v>
      </c>
      <c r="N192" s="213" t="s">
        <v>47</v>
      </c>
      <c r="O192" s="43"/>
      <c r="P192" s="214">
        <f t="shared" si="51"/>
        <v>0</v>
      </c>
      <c r="Q192" s="214">
        <v>0</v>
      </c>
      <c r="R192" s="214">
        <f t="shared" si="52"/>
        <v>0</v>
      </c>
      <c r="S192" s="214">
        <v>0</v>
      </c>
      <c r="T192" s="215">
        <f t="shared" si="53"/>
        <v>0</v>
      </c>
      <c r="AR192" s="25" t="s">
        <v>309</v>
      </c>
      <c r="AT192" s="25" t="s">
        <v>213</v>
      </c>
      <c r="AU192" s="25" t="s">
        <v>85</v>
      </c>
      <c r="AY192" s="25" t="s">
        <v>211</v>
      </c>
      <c r="BE192" s="216">
        <f t="shared" si="54"/>
        <v>0</v>
      </c>
      <c r="BF192" s="216">
        <f t="shared" si="55"/>
        <v>0</v>
      </c>
      <c r="BG192" s="216">
        <f t="shared" si="56"/>
        <v>0</v>
      </c>
      <c r="BH192" s="216">
        <f t="shared" si="57"/>
        <v>0</v>
      </c>
      <c r="BI192" s="216">
        <f t="shared" si="58"/>
        <v>0</v>
      </c>
      <c r="BJ192" s="25" t="s">
        <v>83</v>
      </c>
      <c r="BK192" s="216">
        <f t="shared" si="59"/>
        <v>0</v>
      </c>
      <c r="BL192" s="25" t="s">
        <v>309</v>
      </c>
      <c r="BM192" s="25" t="s">
        <v>4024</v>
      </c>
    </row>
    <row r="193" spans="2:65" s="1" customFormat="1" ht="22.5" customHeight="1">
      <c r="B193" s="42"/>
      <c r="C193" s="205" t="s">
        <v>1249</v>
      </c>
      <c r="D193" s="205" t="s">
        <v>213</v>
      </c>
      <c r="E193" s="206" t="s">
        <v>3823</v>
      </c>
      <c r="F193" s="207" t="s">
        <v>3824</v>
      </c>
      <c r="G193" s="208" t="s">
        <v>611</v>
      </c>
      <c r="H193" s="209">
        <v>160</v>
      </c>
      <c r="I193" s="210"/>
      <c r="J193" s="211">
        <f t="shared" si="50"/>
        <v>0</v>
      </c>
      <c r="K193" s="207" t="s">
        <v>21</v>
      </c>
      <c r="L193" s="62"/>
      <c r="M193" s="212" t="s">
        <v>21</v>
      </c>
      <c r="N193" s="213" t="s">
        <v>47</v>
      </c>
      <c r="O193" s="43"/>
      <c r="P193" s="214">
        <f t="shared" si="51"/>
        <v>0</v>
      </c>
      <c r="Q193" s="214">
        <v>0</v>
      </c>
      <c r="R193" s="214">
        <f t="shared" si="52"/>
        <v>0</v>
      </c>
      <c r="S193" s="214">
        <v>0</v>
      </c>
      <c r="T193" s="215">
        <f t="shared" si="53"/>
        <v>0</v>
      </c>
      <c r="AR193" s="25" t="s">
        <v>309</v>
      </c>
      <c r="AT193" s="25" t="s">
        <v>213</v>
      </c>
      <c r="AU193" s="25" t="s">
        <v>85</v>
      </c>
      <c r="AY193" s="25" t="s">
        <v>211</v>
      </c>
      <c r="BE193" s="216">
        <f t="shared" si="54"/>
        <v>0</v>
      </c>
      <c r="BF193" s="216">
        <f t="shared" si="55"/>
        <v>0</v>
      </c>
      <c r="BG193" s="216">
        <f t="shared" si="56"/>
        <v>0</v>
      </c>
      <c r="BH193" s="216">
        <f t="shared" si="57"/>
        <v>0</v>
      </c>
      <c r="BI193" s="216">
        <f t="shared" si="58"/>
        <v>0</v>
      </c>
      <c r="BJ193" s="25" t="s">
        <v>83</v>
      </c>
      <c r="BK193" s="216">
        <f t="shared" si="59"/>
        <v>0</v>
      </c>
      <c r="BL193" s="25" t="s">
        <v>309</v>
      </c>
      <c r="BM193" s="25" t="s">
        <v>4025</v>
      </c>
    </row>
    <row r="194" spans="2:65" s="1" customFormat="1" ht="22.5" customHeight="1">
      <c r="B194" s="42"/>
      <c r="C194" s="205" t="s">
        <v>1253</v>
      </c>
      <c r="D194" s="205" t="s">
        <v>213</v>
      </c>
      <c r="E194" s="206" t="s">
        <v>3826</v>
      </c>
      <c r="F194" s="207" t="s">
        <v>1759</v>
      </c>
      <c r="G194" s="208" t="s">
        <v>611</v>
      </c>
      <c r="H194" s="209">
        <v>60</v>
      </c>
      <c r="I194" s="210"/>
      <c r="J194" s="211">
        <f t="shared" si="50"/>
        <v>0</v>
      </c>
      <c r="K194" s="207" t="s">
        <v>21</v>
      </c>
      <c r="L194" s="62"/>
      <c r="M194" s="212" t="s">
        <v>21</v>
      </c>
      <c r="N194" s="213" t="s">
        <v>47</v>
      </c>
      <c r="O194" s="43"/>
      <c r="P194" s="214">
        <f t="shared" si="51"/>
        <v>0</v>
      </c>
      <c r="Q194" s="214">
        <v>0</v>
      </c>
      <c r="R194" s="214">
        <f t="shared" si="52"/>
        <v>0</v>
      </c>
      <c r="S194" s="214">
        <v>0</v>
      </c>
      <c r="T194" s="215">
        <f t="shared" si="53"/>
        <v>0</v>
      </c>
      <c r="AR194" s="25" t="s">
        <v>309</v>
      </c>
      <c r="AT194" s="25" t="s">
        <v>213</v>
      </c>
      <c r="AU194" s="25" t="s">
        <v>85</v>
      </c>
      <c r="AY194" s="25" t="s">
        <v>211</v>
      </c>
      <c r="BE194" s="216">
        <f t="shared" si="54"/>
        <v>0</v>
      </c>
      <c r="BF194" s="216">
        <f t="shared" si="55"/>
        <v>0</v>
      </c>
      <c r="BG194" s="216">
        <f t="shared" si="56"/>
        <v>0</v>
      </c>
      <c r="BH194" s="216">
        <f t="shared" si="57"/>
        <v>0</v>
      </c>
      <c r="BI194" s="216">
        <f t="shared" si="58"/>
        <v>0</v>
      </c>
      <c r="BJ194" s="25" t="s">
        <v>83</v>
      </c>
      <c r="BK194" s="216">
        <f t="shared" si="59"/>
        <v>0</v>
      </c>
      <c r="BL194" s="25" t="s">
        <v>309</v>
      </c>
      <c r="BM194" s="25" t="s">
        <v>4026</v>
      </c>
    </row>
    <row r="195" spans="2:65" s="1" customFormat="1" ht="22.5" customHeight="1">
      <c r="B195" s="42"/>
      <c r="C195" s="205" t="s">
        <v>1269</v>
      </c>
      <c r="D195" s="205" t="s">
        <v>213</v>
      </c>
      <c r="E195" s="206" t="s">
        <v>3828</v>
      </c>
      <c r="F195" s="207" t="s">
        <v>3799</v>
      </c>
      <c r="G195" s="208" t="s">
        <v>611</v>
      </c>
      <c r="H195" s="209">
        <v>20</v>
      </c>
      <c r="I195" s="210"/>
      <c r="J195" s="211">
        <f t="shared" si="50"/>
        <v>0</v>
      </c>
      <c r="K195" s="207" t="s">
        <v>21</v>
      </c>
      <c r="L195" s="62"/>
      <c r="M195" s="212" t="s">
        <v>21</v>
      </c>
      <c r="N195" s="213" t="s">
        <v>47</v>
      </c>
      <c r="O195" s="43"/>
      <c r="P195" s="214">
        <f t="shared" si="51"/>
        <v>0</v>
      </c>
      <c r="Q195" s="214">
        <v>0</v>
      </c>
      <c r="R195" s="214">
        <f t="shared" si="52"/>
        <v>0</v>
      </c>
      <c r="S195" s="214">
        <v>0</v>
      </c>
      <c r="T195" s="215">
        <f t="shared" si="53"/>
        <v>0</v>
      </c>
      <c r="AR195" s="25" t="s">
        <v>309</v>
      </c>
      <c r="AT195" s="25" t="s">
        <v>213</v>
      </c>
      <c r="AU195" s="25" t="s">
        <v>85</v>
      </c>
      <c r="AY195" s="25" t="s">
        <v>211</v>
      </c>
      <c r="BE195" s="216">
        <f t="shared" si="54"/>
        <v>0</v>
      </c>
      <c r="BF195" s="216">
        <f t="shared" si="55"/>
        <v>0</v>
      </c>
      <c r="BG195" s="216">
        <f t="shared" si="56"/>
        <v>0</v>
      </c>
      <c r="BH195" s="216">
        <f t="shared" si="57"/>
        <v>0</v>
      </c>
      <c r="BI195" s="216">
        <f t="shared" si="58"/>
        <v>0</v>
      </c>
      <c r="BJ195" s="25" t="s">
        <v>83</v>
      </c>
      <c r="BK195" s="216">
        <f t="shared" si="59"/>
        <v>0</v>
      </c>
      <c r="BL195" s="25" t="s">
        <v>309</v>
      </c>
      <c r="BM195" s="25" t="s">
        <v>4027</v>
      </c>
    </row>
    <row r="196" spans="2:65" s="11" customFormat="1" ht="29.85" customHeight="1">
      <c r="B196" s="188"/>
      <c r="C196" s="189"/>
      <c r="D196" s="202" t="s">
        <v>75</v>
      </c>
      <c r="E196" s="203" t="s">
        <v>3830</v>
      </c>
      <c r="F196" s="203" t="s">
        <v>3831</v>
      </c>
      <c r="G196" s="189"/>
      <c r="H196" s="189"/>
      <c r="I196" s="192"/>
      <c r="J196" s="204">
        <f>BK196</f>
        <v>0</v>
      </c>
      <c r="K196" s="189"/>
      <c r="L196" s="194"/>
      <c r="M196" s="195"/>
      <c r="N196" s="196"/>
      <c r="O196" s="196"/>
      <c r="P196" s="197">
        <f>SUM(P197:P207)</f>
        <v>0</v>
      </c>
      <c r="Q196" s="196"/>
      <c r="R196" s="197">
        <f>SUM(R197:R207)</f>
        <v>0</v>
      </c>
      <c r="S196" s="196"/>
      <c r="T196" s="198">
        <f>SUM(T197:T207)</f>
        <v>0</v>
      </c>
      <c r="AR196" s="199" t="s">
        <v>85</v>
      </c>
      <c r="AT196" s="200" t="s">
        <v>75</v>
      </c>
      <c r="AU196" s="200" t="s">
        <v>83</v>
      </c>
      <c r="AY196" s="199" t="s">
        <v>211</v>
      </c>
      <c r="BK196" s="201">
        <f>SUM(BK197:BK207)</f>
        <v>0</v>
      </c>
    </row>
    <row r="197" spans="2:65" s="1" customFormat="1" ht="22.5" customHeight="1">
      <c r="B197" s="42"/>
      <c r="C197" s="205" t="s">
        <v>1273</v>
      </c>
      <c r="D197" s="205" t="s">
        <v>213</v>
      </c>
      <c r="E197" s="206" t="s">
        <v>3832</v>
      </c>
      <c r="F197" s="207" t="s">
        <v>3833</v>
      </c>
      <c r="G197" s="208" t="s">
        <v>275</v>
      </c>
      <c r="H197" s="209">
        <v>2</v>
      </c>
      <c r="I197" s="210"/>
      <c r="J197" s="211">
        <f t="shared" ref="J197:J207" si="60">ROUND(I197*H197,2)</f>
        <v>0</v>
      </c>
      <c r="K197" s="207" t="s">
        <v>21</v>
      </c>
      <c r="L197" s="62"/>
      <c r="M197" s="212" t="s">
        <v>21</v>
      </c>
      <c r="N197" s="213" t="s">
        <v>47</v>
      </c>
      <c r="O197" s="43"/>
      <c r="P197" s="214">
        <f t="shared" ref="P197:P207" si="61">O197*H197</f>
        <v>0</v>
      </c>
      <c r="Q197" s="214">
        <v>0</v>
      </c>
      <c r="R197" s="214">
        <f t="shared" ref="R197:R207" si="62">Q197*H197</f>
        <v>0</v>
      </c>
      <c r="S197" s="214">
        <v>0</v>
      </c>
      <c r="T197" s="215">
        <f t="shared" ref="T197:T207" si="63">S197*H197</f>
        <v>0</v>
      </c>
      <c r="AR197" s="25" t="s">
        <v>309</v>
      </c>
      <c r="AT197" s="25" t="s">
        <v>213</v>
      </c>
      <c r="AU197" s="25" t="s">
        <v>85</v>
      </c>
      <c r="AY197" s="25" t="s">
        <v>211</v>
      </c>
      <c r="BE197" s="216">
        <f t="shared" ref="BE197:BE207" si="64">IF(N197="základní",J197,0)</f>
        <v>0</v>
      </c>
      <c r="BF197" s="216">
        <f t="shared" ref="BF197:BF207" si="65">IF(N197="snížená",J197,0)</f>
        <v>0</v>
      </c>
      <c r="BG197" s="216">
        <f t="shared" ref="BG197:BG207" si="66">IF(N197="zákl. přenesená",J197,0)</f>
        <v>0</v>
      </c>
      <c r="BH197" s="216">
        <f t="shared" ref="BH197:BH207" si="67">IF(N197="sníž. přenesená",J197,0)</f>
        <v>0</v>
      </c>
      <c r="BI197" s="216">
        <f t="shared" ref="BI197:BI207" si="68">IF(N197="nulová",J197,0)</f>
        <v>0</v>
      </c>
      <c r="BJ197" s="25" t="s">
        <v>83</v>
      </c>
      <c r="BK197" s="216">
        <f t="shared" ref="BK197:BK207" si="69">ROUND(I197*H197,2)</f>
        <v>0</v>
      </c>
      <c r="BL197" s="25" t="s">
        <v>309</v>
      </c>
      <c r="BM197" s="25" t="s">
        <v>4028</v>
      </c>
    </row>
    <row r="198" spans="2:65" s="1" customFormat="1" ht="22.5" customHeight="1">
      <c r="B198" s="42"/>
      <c r="C198" s="205" t="s">
        <v>1278</v>
      </c>
      <c r="D198" s="205" t="s">
        <v>213</v>
      </c>
      <c r="E198" s="206" t="s">
        <v>4029</v>
      </c>
      <c r="F198" s="207" t="s">
        <v>3833</v>
      </c>
      <c r="G198" s="208" t="s">
        <v>275</v>
      </c>
      <c r="H198" s="209">
        <v>1</v>
      </c>
      <c r="I198" s="210"/>
      <c r="J198" s="211">
        <f t="shared" si="60"/>
        <v>0</v>
      </c>
      <c r="K198" s="207" t="s">
        <v>21</v>
      </c>
      <c r="L198" s="62"/>
      <c r="M198" s="212" t="s">
        <v>21</v>
      </c>
      <c r="N198" s="213" t="s">
        <v>47</v>
      </c>
      <c r="O198" s="43"/>
      <c r="P198" s="214">
        <f t="shared" si="61"/>
        <v>0</v>
      </c>
      <c r="Q198" s="214">
        <v>0</v>
      </c>
      <c r="R198" s="214">
        <f t="shared" si="62"/>
        <v>0</v>
      </c>
      <c r="S198" s="214">
        <v>0</v>
      </c>
      <c r="T198" s="215">
        <f t="shared" si="63"/>
        <v>0</v>
      </c>
      <c r="AR198" s="25" t="s">
        <v>309</v>
      </c>
      <c r="AT198" s="25" t="s">
        <v>213</v>
      </c>
      <c r="AU198" s="25" t="s">
        <v>85</v>
      </c>
      <c r="AY198" s="25" t="s">
        <v>211</v>
      </c>
      <c r="BE198" s="216">
        <f t="shared" si="64"/>
        <v>0</v>
      </c>
      <c r="BF198" s="216">
        <f t="shared" si="65"/>
        <v>0</v>
      </c>
      <c r="BG198" s="216">
        <f t="shared" si="66"/>
        <v>0</v>
      </c>
      <c r="BH198" s="216">
        <f t="shared" si="67"/>
        <v>0</v>
      </c>
      <c r="BI198" s="216">
        <f t="shared" si="68"/>
        <v>0</v>
      </c>
      <c r="BJ198" s="25" t="s">
        <v>83</v>
      </c>
      <c r="BK198" s="216">
        <f t="shared" si="69"/>
        <v>0</v>
      </c>
      <c r="BL198" s="25" t="s">
        <v>309</v>
      </c>
      <c r="BM198" s="25" t="s">
        <v>4030</v>
      </c>
    </row>
    <row r="199" spans="2:65" s="1" customFormat="1" ht="22.5" customHeight="1">
      <c r="B199" s="42"/>
      <c r="C199" s="205" t="s">
        <v>1284</v>
      </c>
      <c r="D199" s="205" t="s">
        <v>213</v>
      </c>
      <c r="E199" s="206" t="s">
        <v>3835</v>
      </c>
      <c r="F199" s="207" t="s">
        <v>3836</v>
      </c>
      <c r="G199" s="208" t="s">
        <v>275</v>
      </c>
      <c r="H199" s="209">
        <v>2</v>
      </c>
      <c r="I199" s="210"/>
      <c r="J199" s="211">
        <f t="shared" si="60"/>
        <v>0</v>
      </c>
      <c r="K199" s="207" t="s">
        <v>21</v>
      </c>
      <c r="L199" s="62"/>
      <c r="M199" s="212" t="s">
        <v>21</v>
      </c>
      <c r="N199" s="213" t="s">
        <v>47</v>
      </c>
      <c r="O199" s="43"/>
      <c r="P199" s="214">
        <f t="shared" si="61"/>
        <v>0</v>
      </c>
      <c r="Q199" s="214">
        <v>0</v>
      </c>
      <c r="R199" s="214">
        <f t="shared" si="62"/>
        <v>0</v>
      </c>
      <c r="S199" s="214">
        <v>0</v>
      </c>
      <c r="T199" s="215">
        <f t="shared" si="63"/>
        <v>0</v>
      </c>
      <c r="AR199" s="25" t="s">
        <v>309</v>
      </c>
      <c r="AT199" s="25" t="s">
        <v>213</v>
      </c>
      <c r="AU199" s="25" t="s">
        <v>85</v>
      </c>
      <c r="AY199" s="25" t="s">
        <v>211</v>
      </c>
      <c r="BE199" s="216">
        <f t="shared" si="64"/>
        <v>0</v>
      </c>
      <c r="BF199" s="216">
        <f t="shared" si="65"/>
        <v>0</v>
      </c>
      <c r="BG199" s="216">
        <f t="shared" si="66"/>
        <v>0</v>
      </c>
      <c r="BH199" s="216">
        <f t="shared" si="67"/>
        <v>0</v>
      </c>
      <c r="BI199" s="216">
        <f t="shared" si="68"/>
        <v>0</v>
      </c>
      <c r="BJ199" s="25" t="s">
        <v>83</v>
      </c>
      <c r="BK199" s="216">
        <f t="shared" si="69"/>
        <v>0</v>
      </c>
      <c r="BL199" s="25" t="s">
        <v>309</v>
      </c>
      <c r="BM199" s="25" t="s">
        <v>4031</v>
      </c>
    </row>
    <row r="200" spans="2:65" s="1" customFormat="1" ht="22.5" customHeight="1">
      <c r="B200" s="42"/>
      <c r="C200" s="205" t="s">
        <v>1291</v>
      </c>
      <c r="D200" s="205" t="s">
        <v>213</v>
      </c>
      <c r="E200" s="206" t="s">
        <v>3838</v>
      </c>
      <c r="F200" s="207" t="s">
        <v>3833</v>
      </c>
      <c r="G200" s="208" t="s">
        <v>275</v>
      </c>
      <c r="H200" s="209">
        <v>3</v>
      </c>
      <c r="I200" s="210"/>
      <c r="J200" s="211">
        <f t="shared" si="60"/>
        <v>0</v>
      </c>
      <c r="K200" s="207" t="s">
        <v>21</v>
      </c>
      <c r="L200" s="62"/>
      <c r="M200" s="212" t="s">
        <v>21</v>
      </c>
      <c r="N200" s="213" t="s">
        <v>47</v>
      </c>
      <c r="O200" s="43"/>
      <c r="P200" s="214">
        <f t="shared" si="61"/>
        <v>0</v>
      </c>
      <c r="Q200" s="214">
        <v>0</v>
      </c>
      <c r="R200" s="214">
        <f t="shared" si="62"/>
        <v>0</v>
      </c>
      <c r="S200" s="214">
        <v>0</v>
      </c>
      <c r="T200" s="215">
        <f t="shared" si="63"/>
        <v>0</v>
      </c>
      <c r="AR200" s="25" t="s">
        <v>309</v>
      </c>
      <c r="AT200" s="25" t="s">
        <v>213</v>
      </c>
      <c r="AU200" s="25" t="s">
        <v>85</v>
      </c>
      <c r="AY200" s="25" t="s">
        <v>211</v>
      </c>
      <c r="BE200" s="216">
        <f t="shared" si="64"/>
        <v>0</v>
      </c>
      <c r="BF200" s="216">
        <f t="shared" si="65"/>
        <v>0</v>
      </c>
      <c r="BG200" s="216">
        <f t="shared" si="66"/>
        <v>0</v>
      </c>
      <c r="BH200" s="216">
        <f t="shared" si="67"/>
        <v>0</v>
      </c>
      <c r="BI200" s="216">
        <f t="shared" si="68"/>
        <v>0</v>
      </c>
      <c r="BJ200" s="25" t="s">
        <v>83</v>
      </c>
      <c r="BK200" s="216">
        <f t="shared" si="69"/>
        <v>0</v>
      </c>
      <c r="BL200" s="25" t="s">
        <v>309</v>
      </c>
      <c r="BM200" s="25" t="s">
        <v>4032</v>
      </c>
    </row>
    <row r="201" spans="2:65" s="1" customFormat="1" ht="22.5" customHeight="1">
      <c r="B201" s="42"/>
      <c r="C201" s="205" t="s">
        <v>1295</v>
      </c>
      <c r="D201" s="205" t="s">
        <v>213</v>
      </c>
      <c r="E201" s="206" t="s">
        <v>3840</v>
      </c>
      <c r="F201" s="207" t="s">
        <v>3836</v>
      </c>
      <c r="G201" s="208" t="s">
        <v>275</v>
      </c>
      <c r="H201" s="209">
        <v>2</v>
      </c>
      <c r="I201" s="210"/>
      <c r="J201" s="211">
        <f t="shared" si="60"/>
        <v>0</v>
      </c>
      <c r="K201" s="207" t="s">
        <v>21</v>
      </c>
      <c r="L201" s="62"/>
      <c r="M201" s="212" t="s">
        <v>21</v>
      </c>
      <c r="N201" s="213" t="s">
        <v>47</v>
      </c>
      <c r="O201" s="43"/>
      <c r="P201" s="214">
        <f t="shared" si="61"/>
        <v>0</v>
      </c>
      <c r="Q201" s="214">
        <v>0</v>
      </c>
      <c r="R201" s="214">
        <f t="shared" si="62"/>
        <v>0</v>
      </c>
      <c r="S201" s="214">
        <v>0</v>
      </c>
      <c r="T201" s="215">
        <f t="shared" si="63"/>
        <v>0</v>
      </c>
      <c r="AR201" s="25" t="s">
        <v>309</v>
      </c>
      <c r="AT201" s="25" t="s">
        <v>213</v>
      </c>
      <c r="AU201" s="25" t="s">
        <v>85</v>
      </c>
      <c r="AY201" s="25" t="s">
        <v>211</v>
      </c>
      <c r="BE201" s="216">
        <f t="shared" si="64"/>
        <v>0</v>
      </c>
      <c r="BF201" s="216">
        <f t="shared" si="65"/>
        <v>0</v>
      </c>
      <c r="BG201" s="216">
        <f t="shared" si="66"/>
        <v>0</v>
      </c>
      <c r="BH201" s="216">
        <f t="shared" si="67"/>
        <v>0</v>
      </c>
      <c r="BI201" s="216">
        <f t="shared" si="68"/>
        <v>0</v>
      </c>
      <c r="BJ201" s="25" t="s">
        <v>83</v>
      </c>
      <c r="BK201" s="216">
        <f t="shared" si="69"/>
        <v>0</v>
      </c>
      <c r="BL201" s="25" t="s">
        <v>309</v>
      </c>
      <c r="BM201" s="25" t="s">
        <v>4033</v>
      </c>
    </row>
    <row r="202" spans="2:65" s="1" customFormat="1" ht="22.5" customHeight="1">
      <c r="B202" s="42"/>
      <c r="C202" s="205" t="s">
        <v>1300</v>
      </c>
      <c r="D202" s="205" t="s">
        <v>213</v>
      </c>
      <c r="E202" s="206" t="s">
        <v>3842</v>
      </c>
      <c r="F202" s="207" t="s">
        <v>3843</v>
      </c>
      <c r="G202" s="208" t="s">
        <v>275</v>
      </c>
      <c r="H202" s="209">
        <v>2</v>
      </c>
      <c r="I202" s="210"/>
      <c r="J202" s="211">
        <f t="shared" si="60"/>
        <v>0</v>
      </c>
      <c r="K202" s="207" t="s">
        <v>21</v>
      </c>
      <c r="L202" s="62"/>
      <c r="M202" s="212" t="s">
        <v>21</v>
      </c>
      <c r="N202" s="213" t="s">
        <v>47</v>
      </c>
      <c r="O202" s="43"/>
      <c r="P202" s="214">
        <f t="shared" si="61"/>
        <v>0</v>
      </c>
      <c r="Q202" s="214">
        <v>0</v>
      </c>
      <c r="R202" s="214">
        <f t="shared" si="62"/>
        <v>0</v>
      </c>
      <c r="S202" s="214">
        <v>0</v>
      </c>
      <c r="T202" s="215">
        <f t="shared" si="63"/>
        <v>0</v>
      </c>
      <c r="AR202" s="25" t="s">
        <v>309</v>
      </c>
      <c r="AT202" s="25" t="s">
        <v>213</v>
      </c>
      <c r="AU202" s="25" t="s">
        <v>85</v>
      </c>
      <c r="AY202" s="25" t="s">
        <v>211</v>
      </c>
      <c r="BE202" s="216">
        <f t="shared" si="64"/>
        <v>0</v>
      </c>
      <c r="BF202" s="216">
        <f t="shared" si="65"/>
        <v>0</v>
      </c>
      <c r="BG202" s="216">
        <f t="shared" si="66"/>
        <v>0</v>
      </c>
      <c r="BH202" s="216">
        <f t="shared" si="67"/>
        <v>0</v>
      </c>
      <c r="BI202" s="216">
        <f t="shared" si="68"/>
        <v>0</v>
      </c>
      <c r="BJ202" s="25" t="s">
        <v>83</v>
      </c>
      <c r="BK202" s="216">
        <f t="shared" si="69"/>
        <v>0</v>
      </c>
      <c r="BL202" s="25" t="s">
        <v>309</v>
      </c>
      <c r="BM202" s="25" t="s">
        <v>4034</v>
      </c>
    </row>
    <row r="203" spans="2:65" s="1" customFormat="1" ht="22.5" customHeight="1">
      <c r="B203" s="42"/>
      <c r="C203" s="205" t="s">
        <v>1311</v>
      </c>
      <c r="D203" s="205" t="s">
        <v>213</v>
      </c>
      <c r="E203" s="206" t="s">
        <v>4035</v>
      </c>
      <c r="F203" s="207" t="s">
        <v>1749</v>
      </c>
      <c r="G203" s="208" t="s">
        <v>275</v>
      </c>
      <c r="H203" s="209">
        <v>1</v>
      </c>
      <c r="I203" s="210"/>
      <c r="J203" s="211">
        <f t="shared" si="60"/>
        <v>0</v>
      </c>
      <c r="K203" s="207" t="s">
        <v>21</v>
      </c>
      <c r="L203" s="62"/>
      <c r="M203" s="212" t="s">
        <v>21</v>
      </c>
      <c r="N203" s="213" t="s">
        <v>47</v>
      </c>
      <c r="O203" s="43"/>
      <c r="P203" s="214">
        <f t="shared" si="61"/>
        <v>0</v>
      </c>
      <c r="Q203" s="214">
        <v>0</v>
      </c>
      <c r="R203" s="214">
        <f t="shared" si="62"/>
        <v>0</v>
      </c>
      <c r="S203" s="214">
        <v>0</v>
      </c>
      <c r="T203" s="215">
        <f t="shared" si="63"/>
        <v>0</v>
      </c>
      <c r="AR203" s="25" t="s">
        <v>309</v>
      </c>
      <c r="AT203" s="25" t="s">
        <v>213</v>
      </c>
      <c r="AU203" s="25" t="s">
        <v>85</v>
      </c>
      <c r="AY203" s="25" t="s">
        <v>211</v>
      </c>
      <c r="BE203" s="216">
        <f t="shared" si="64"/>
        <v>0</v>
      </c>
      <c r="BF203" s="216">
        <f t="shared" si="65"/>
        <v>0</v>
      </c>
      <c r="BG203" s="216">
        <f t="shared" si="66"/>
        <v>0</v>
      </c>
      <c r="BH203" s="216">
        <f t="shared" si="67"/>
        <v>0</v>
      </c>
      <c r="BI203" s="216">
        <f t="shared" si="68"/>
        <v>0</v>
      </c>
      <c r="BJ203" s="25" t="s">
        <v>83</v>
      </c>
      <c r="BK203" s="216">
        <f t="shared" si="69"/>
        <v>0</v>
      </c>
      <c r="BL203" s="25" t="s">
        <v>309</v>
      </c>
      <c r="BM203" s="25" t="s">
        <v>4036</v>
      </c>
    </row>
    <row r="204" spans="2:65" s="1" customFormat="1" ht="22.5" customHeight="1">
      <c r="B204" s="42"/>
      <c r="C204" s="205" t="s">
        <v>1318</v>
      </c>
      <c r="D204" s="205" t="s">
        <v>213</v>
      </c>
      <c r="E204" s="206" t="s">
        <v>3845</v>
      </c>
      <c r="F204" s="207" t="s">
        <v>3846</v>
      </c>
      <c r="G204" s="208" t="s">
        <v>275</v>
      </c>
      <c r="H204" s="209">
        <v>2</v>
      </c>
      <c r="I204" s="210"/>
      <c r="J204" s="211">
        <f t="shared" si="60"/>
        <v>0</v>
      </c>
      <c r="K204" s="207" t="s">
        <v>21</v>
      </c>
      <c r="L204" s="62"/>
      <c r="M204" s="212" t="s">
        <v>21</v>
      </c>
      <c r="N204" s="213" t="s">
        <v>47</v>
      </c>
      <c r="O204" s="43"/>
      <c r="P204" s="214">
        <f t="shared" si="61"/>
        <v>0</v>
      </c>
      <c r="Q204" s="214">
        <v>0</v>
      </c>
      <c r="R204" s="214">
        <f t="shared" si="62"/>
        <v>0</v>
      </c>
      <c r="S204" s="214">
        <v>0</v>
      </c>
      <c r="T204" s="215">
        <f t="shared" si="63"/>
        <v>0</v>
      </c>
      <c r="AR204" s="25" t="s">
        <v>309</v>
      </c>
      <c r="AT204" s="25" t="s">
        <v>213</v>
      </c>
      <c r="AU204" s="25" t="s">
        <v>85</v>
      </c>
      <c r="AY204" s="25" t="s">
        <v>211</v>
      </c>
      <c r="BE204" s="216">
        <f t="shared" si="64"/>
        <v>0</v>
      </c>
      <c r="BF204" s="216">
        <f t="shared" si="65"/>
        <v>0</v>
      </c>
      <c r="BG204" s="216">
        <f t="shared" si="66"/>
        <v>0</v>
      </c>
      <c r="BH204" s="216">
        <f t="shared" si="67"/>
        <v>0</v>
      </c>
      <c r="BI204" s="216">
        <f t="shared" si="68"/>
        <v>0</v>
      </c>
      <c r="BJ204" s="25" t="s">
        <v>83</v>
      </c>
      <c r="BK204" s="216">
        <f t="shared" si="69"/>
        <v>0</v>
      </c>
      <c r="BL204" s="25" t="s">
        <v>309</v>
      </c>
      <c r="BM204" s="25" t="s">
        <v>4037</v>
      </c>
    </row>
    <row r="205" spans="2:65" s="1" customFormat="1" ht="22.5" customHeight="1">
      <c r="B205" s="42"/>
      <c r="C205" s="205" t="s">
        <v>1328</v>
      </c>
      <c r="D205" s="205" t="s">
        <v>213</v>
      </c>
      <c r="E205" s="206" t="s">
        <v>3851</v>
      </c>
      <c r="F205" s="207" t="s">
        <v>3833</v>
      </c>
      <c r="G205" s="208" t="s">
        <v>275</v>
      </c>
      <c r="H205" s="209">
        <v>3</v>
      </c>
      <c r="I205" s="210"/>
      <c r="J205" s="211">
        <f t="shared" si="60"/>
        <v>0</v>
      </c>
      <c r="K205" s="207" t="s">
        <v>21</v>
      </c>
      <c r="L205" s="62"/>
      <c r="M205" s="212" t="s">
        <v>21</v>
      </c>
      <c r="N205" s="213" t="s">
        <v>47</v>
      </c>
      <c r="O205" s="43"/>
      <c r="P205" s="214">
        <f t="shared" si="61"/>
        <v>0</v>
      </c>
      <c r="Q205" s="214">
        <v>0</v>
      </c>
      <c r="R205" s="214">
        <f t="shared" si="62"/>
        <v>0</v>
      </c>
      <c r="S205" s="214">
        <v>0</v>
      </c>
      <c r="T205" s="215">
        <f t="shared" si="63"/>
        <v>0</v>
      </c>
      <c r="AR205" s="25" t="s">
        <v>309</v>
      </c>
      <c r="AT205" s="25" t="s">
        <v>213</v>
      </c>
      <c r="AU205" s="25" t="s">
        <v>85</v>
      </c>
      <c r="AY205" s="25" t="s">
        <v>211</v>
      </c>
      <c r="BE205" s="216">
        <f t="shared" si="64"/>
        <v>0</v>
      </c>
      <c r="BF205" s="216">
        <f t="shared" si="65"/>
        <v>0</v>
      </c>
      <c r="BG205" s="216">
        <f t="shared" si="66"/>
        <v>0</v>
      </c>
      <c r="BH205" s="216">
        <f t="shared" si="67"/>
        <v>0</v>
      </c>
      <c r="BI205" s="216">
        <f t="shared" si="68"/>
        <v>0</v>
      </c>
      <c r="BJ205" s="25" t="s">
        <v>83</v>
      </c>
      <c r="BK205" s="216">
        <f t="shared" si="69"/>
        <v>0</v>
      </c>
      <c r="BL205" s="25" t="s">
        <v>309</v>
      </c>
      <c r="BM205" s="25" t="s">
        <v>4038</v>
      </c>
    </row>
    <row r="206" spans="2:65" s="1" customFormat="1" ht="22.5" customHeight="1">
      <c r="B206" s="42"/>
      <c r="C206" s="205" t="s">
        <v>1333</v>
      </c>
      <c r="D206" s="205" t="s">
        <v>213</v>
      </c>
      <c r="E206" s="206" t="s">
        <v>3856</v>
      </c>
      <c r="F206" s="207" t="s">
        <v>1759</v>
      </c>
      <c r="G206" s="208" t="s">
        <v>611</v>
      </c>
      <c r="H206" s="209">
        <v>140</v>
      </c>
      <c r="I206" s="210"/>
      <c r="J206" s="211">
        <f t="shared" si="60"/>
        <v>0</v>
      </c>
      <c r="K206" s="207" t="s">
        <v>21</v>
      </c>
      <c r="L206" s="62"/>
      <c r="M206" s="212" t="s">
        <v>21</v>
      </c>
      <c r="N206" s="213" t="s">
        <v>47</v>
      </c>
      <c r="O206" s="43"/>
      <c r="P206" s="214">
        <f t="shared" si="61"/>
        <v>0</v>
      </c>
      <c r="Q206" s="214">
        <v>0</v>
      </c>
      <c r="R206" s="214">
        <f t="shared" si="62"/>
        <v>0</v>
      </c>
      <c r="S206" s="214">
        <v>0</v>
      </c>
      <c r="T206" s="215">
        <f t="shared" si="63"/>
        <v>0</v>
      </c>
      <c r="AR206" s="25" t="s">
        <v>309</v>
      </c>
      <c r="AT206" s="25" t="s">
        <v>213</v>
      </c>
      <c r="AU206" s="25" t="s">
        <v>85</v>
      </c>
      <c r="AY206" s="25" t="s">
        <v>211</v>
      </c>
      <c r="BE206" s="216">
        <f t="shared" si="64"/>
        <v>0</v>
      </c>
      <c r="BF206" s="216">
        <f t="shared" si="65"/>
        <v>0</v>
      </c>
      <c r="BG206" s="216">
        <f t="shared" si="66"/>
        <v>0</v>
      </c>
      <c r="BH206" s="216">
        <f t="shared" si="67"/>
        <v>0</v>
      </c>
      <c r="BI206" s="216">
        <f t="shared" si="68"/>
        <v>0</v>
      </c>
      <c r="BJ206" s="25" t="s">
        <v>83</v>
      </c>
      <c r="BK206" s="216">
        <f t="shared" si="69"/>
        <v>0</v>
      </c>
      <c r="BL206" s="25" t="s">
        <v>309</v>
      </c>
      <c r="BM206" s="25" t="s">
        <v>4039</v>
      </c>
    </row>
    <row r="207" spans="2:65" s="1" customFormat="1" ht="22.5" customHeight="1">
      <c r="B207" s="42"/>
      <c r="C207" s="205" t="s">
        <v>1338</v>
      </c>
      <c r="D207" s="205" t="s">
        <v>213</v>
      </c>
      <c r="E207" s="206" t="s">
        <v>3858</v>
      </c>
      <c r="F207" s="207" t="s">
        <v>3794</v>
      </c>
      <c r="G207" s="208" t="s">
        <v>611</v>
      </c>
      <c r="H207" s="209">
        <v>110</v>
      </c>
      <c r="I207" s="210"/>
      <c r="J207" s="211">
        <f t="shared" si="60"/>
        <v>0</v>
      </c>
      <c r="K207" s="207" t="s">
        <v>21</v>
      </c>
      <c r="L207" s="62"/>
      <c r="M207" s="212" t="s">
        <v>21</v>
      </c>
      <c r="N207" s="213" t="s">
        <v>47</v>
      </c>
      <c r="O207" s="43"/>
      <c r="P207" s="214">
        <f t="shared" si="61"/>
        <v>0</v>
      </c>
      <c r="Q207" s="214">
        <v>0</v>
      </c>
      <c r="R207" s="214">
        <f t="shared" si="62"/>
        <v>0</v>
      </c>
      <c r="S207" s="214">
        <v>0</v>
      </c>
      <c r="T207" s="215">
        <f t="shared" si="63"/>
        <v>0</v>
      </c>
      <c r="AR207" s="25" t="s">
        <v>309</v>
      </c>
      <c r="AT207" s="25" t="s">
        <v>213</v>
      </c>
      <c r="AU207" s="25" t="s">
        <v>85</v>
      </c>
      <c r="AY207" s="25" t="s">
        <v>211</v>
      </c>
      <c r="BE207" s="216">
        <f t="shared" si="64"/>
        <v>0</v>
      </c>
      <c r="BF207" s="216">
        <f t="shared" si="65"/>
        <v>0</v>
      </c>
      <c r="BG207" s="216">
        <f t="shared" si="66"/>
        <v>0</v>
      </c>
      <c r="BH207" s="216">
        <f t="shared" si="67"/>
        <v>0</v>
      </c>
      <c r="BI207" s="216">
        <f t="shared" si="68"/>
        <v>0</v>
      </c>
      <c r="BJ207" s="25" t="s">
        <v>83</v>
      </c>
      <c r="BK207" s="216">
        <f t="shared" si="69"/>
        <v>0</v>
      </c>
      <c r="BL207" s="25" t="s">
        <v>309</v>
      </c>
      <c r="BM207" s="25" t="s">
        <v>4040</v>
      </c>
    </row>
    <row r="208" spans="2:65" s="11" customFormat="1" ht="29.85" customHeight="1">
      <c r="B208" s="188"/>
      <c r="C208" s="189"/>
      <c r="D208" s="202" t="s">
        <v>75</v>
      </c>
      <c r="E208" s="203" t="s">
        <v>3860</v>
      </c>
      <c r="F208" s="203" t="s">
        <v>3861</v>
      </c>
      <c r="G208" s="189"/>
      <c r="H208" s="189"/>
      <c r="I208" s="192"/>
      <c r="J208" s="204">
        <f>BK208</f>
        <v>0</v>
      </c>
      <c r="K208" s="189"/>
      <c r="L208" s="194"/>
      <c r="M208" s="195"/>
      <c r="N208" s="196"/>
      <c r="O208" s="196"/>
      <c r="P208" s="197">
        <f>SUM(P209:P223)</f>
        <v>0</v>
      </c>
      <c r="Q208" s="196"/>
      <c r="R208" s="197">
        <f>SUM(R209:R223)</f>
        <v>0</v>
      </c>
      <c r="S208" s="196"/>
      <c r="T208" s="198">
        <f>SUM(T209:T223)</f>
        <v>0</v>
      </c>
      <c r="AR208" s="199" t="s">
        <v>85</v>
      </c>
      <c r="AT208" s="200" t="s">
        <v>75</v>
      </c>
      <c r="AU208" s="200" t="s">
        <v>83</v>
      </c>
      <c r="AY208" s="199" t="s">
        <v>211</v>
      </c>
      <c r="BK208" s="201">
        <f>SUM(BK209:BK223)</f>
        <v>0</v>
      </c>
    </row>
    <row r="209" spans="2:65" s="1" customFormat="1" ht="22.5" customHeight="1">
      <c r="B209" s="42"/>
      <c r="C209" s="205" t="s">
        <v>1342</v>
      </c>
      <c r="D209" s="205" t="s">
        <v>213</v>
      </c>
      <c r="E209" s="206" t="s">
        <v>3862</v>
      </c>
      <c r="F209" s="207" t="s">
        <v>3863</v>
      </c>
      <c r="G209" s="208" t="s">
        <v>275</v>
      </c>
      <c r="H209" s="209">
        <v>1</v>
      </c>
      <c r="I209" s="210"/>
      <c r="J209" s="211">
        <f t="shared" ref="J209:J223" si="70">ROUND(I209*H209,2)</f>
        <v>0</v>
      </c>
      <c r="K209" s="207" t="s">
        <v>21</v>
      </c>
      <c r="L209" s="62"/>
      <c r="M209" s="212" t="s">
        <v>21</v>
      </c>
      <c r="N209" s="213" t="s">
        <v>47</v>
      </c>
      <c r="O209" s="43"/>
      <c r="P209" s="214">
        <f t="shared" ref="P209:P223" si="71">O209*H209</f>
        <v>0</v>
      </c>
      <c r="Q209" s="214">
        <v>0</v>
      </c>
      <c r="R209" s="214">
        <f t="shared" ref="R209:R223" si="72">Q209*H209</f>
        <v>0</v>
      </c>
      <c r="S209" s="214">
        <v>0</v>
      </c>
      <c r="T209" s="215">
        <f t="shared" ref="T209:T223" si="73">S209*H209</f>
        <v>0</v>
      </c>
      <c r="AR209" s="25" t="s">
        <v>309</v>
      </c>
      <c r="AT209" s="25" t="s">
        <v>213</v>
      </c>
      <c r="AU209" s="25" t="s">
        <v>85</v>
      </c>
      <c r="AY209" s="25" t="s">
        <v>211</v>
      </c>
      <c r="BE209" s="216">
        <f t="shared" ref="BE209:BE223" si="74">IF(N209="základní",J209,0)</f>
        <v>0</v>
      </c>
      <c r="BF209" s="216">
        <f t="shared" ref="BF209:BF223" si="75">IF(N209="snížená",J209,0)</f>
        <v>0</v>
      </c>
      <c r="BG209" s="216">
        <f t="shared" ref="BG209:BG223" si="76">IF(N209="zákl. přenesená",J209,0)</f>
        <v>0</v>
      </c>
      <c r="BH209" s="216">
        <f t="shared" ref="BH209:BH223" si="77">IF(N209="sníž. přenesená",J209,0)</f>
        <v>0</v>
      </c>
      <c r="BI209" s="216">
        <f t="shared" ref="BI209:BI223" si="78">IF(N209="nulová",J209,0)</f>
        <v>0</v>
      </c>
      <c r="BJ209" s="25" t="s">
        <v>83</v>
      </c>
      <c r="BK209" s="216">
        <f t="shared" ref="BK209:BK223" si="79">ROUND(I209*H209,2)</f>
        <v>0</v>
      </c>
      <c r="BL209" s="25" t="s">
        <v>309</v>
      </c>
      <c r="BM209" s="25" t="s">
        <v>4041</v>
      </c>
    </row>
    <row r="210" spans="2:65" s="1" customFormat="1" ht="22.5" customHeight="1">
      <c r="B210" s="42"/>
      <c r="C210" s="205" t="s">
        <v>1346</v>
      </c>
      <c r="D210" s="205" t="s">
        <v>213</v>
      </c>
      <c r="E210" s="206" t="s">
        <v>3865</v>
      </c>
      <c r="F210" s="207" t="s">
        <v>3866</v>
      </c>
      <c r="G210" s="208" t="s">
        <v>275</v>
      </c>
      <c r="H210" s="209">
        <v>2</v>
      </c>
      <c r="I210" s="210"/>
      <c r="J210" s="211">
        <f t="shared" si="70"/>
        <v>0</v>
      </c>
      <c r="K210" s="207" t="s">
        <v>21</v>
      </c>
      <c r="L210" s="62"/>
      <c r="M210" s="212" t="s">
        <v>21</v>
      </c>
      <c r="N210" s="213" t="s">
        <v>47</v>
      </c>
      <c r="O210" s="43"/>
      <c r="P210" s="214">
        <f t="shared" si="71"/>
        <v>0</v>
      </c>
      <c r="Q210" s="214">
        <v>0</v>
      </c>
      <c r="R210" s="214">
        <f t="shared" si="72"/>
        <v>0</v>
      </c>
      <c r="S210" s="214">
        <v>0</v>
      </c>
      <c r="T210" s="215">
        <f t="shared" si="73"/>
        <v>0</v>
      </c>
      <c r="AR210" s="25" t="s">
        <v>309</v>
      </c>
      <c r="AT210" s="25" t="s">
        <v>213</v>
      </c>
      <c r="AU210" s="25" t="s">
        <v>85</v>
      </c>
      <c r="AY210" s="25" t="s">
        <v>211</v>
      </c>
      <c r="BE210" s="216">
        <f t="shared" si="74"/>
        <v>0</v>
      </c>
      <c r="BF210" s="216">
        <f t="shared" si="75"/>
        <v>0</v>
      </c>
      <c r="BG210" s="216">
        <f t="shared" si="76"/>
        <v>0</v>
      </c>
      <c r="BH210" s="216">
        <f t="shared" si="77"/>
        <v>0</v>
      </c>
      <c r="BI210" s="216">
        <f t="shared" si="78"/>
        <v>0</v>
      </c>
      <c r="BJ210" s="25" t="s">
        <v>83</v>
      </c>
      <c r="BK210" s="216">
        <f t="shared" si="79"/>
        <v>0</v>
      </c>
      <c r="BL210" s="25" t="s">
        <v>309</v>
      </c>
      <c r="BM210" s="25" t="s">
        <v>4042</v>
      </c>
    </row>
    <row r="211" spans="2:65" s="1" customFormat="1" ht="22.5" customHeight="1">
      <c r="B211" s="42"/>
      <c r="C211" s="205" t="s">
        <v>1352</v>
      </c>
      <c r="D211" s="205" t="s">
        <v>213</v>
      </c>
      <c r="E211" s="206" t="s">
        <v>3868</v>
      </c>
      <c r="F211" s="207" t="s">
        <v>3869</v>
      </c>
      <c r="G211" s="208" t="s">
        <v>275</v>
      </c>
      <c r="H211" s="209">
        <v>1</v>
      </c>
      <c r="I211" s="210"/>
      <c r="J211" s="211">
        <f t="shared" si="70"/>
        <v>0</v>
      </c>
      <c r="K211" s="207" t="s">
        <v>21</v>
      </c>
      <c r="L211" s="62"/>
      <c r="M211" s="212" t="s">
        <v>21</v>
      </c>
      <c r="N211" s="213" t="s">
        <v>47</v>
      </c>
      <c r="O211" s="43"/>
      <c r="P211" s="214">
        <f t="shared" si="71"/>
        <v>0</v>
      </c>
      <c r="Q211" s="214">
        <v>0</v>
      </c>
      <c r="R211" s="214">
        <f t="shared" si="72"/>
        <v>0</v>
      </c>
      <c r="S211" s="214">
        <v>0</v>
      </c>
      <c r="T211" s="215">
        <f t="shared" si="73"/>
        <v>0</v>
      </c>
      <c r="AR211" s="25" t="s">
        <v>309</v>
      </c>
      <c r="AT211" s="25" t="s">
        <v>213</v>
      </c>
      <c r="AU211" s="25" t="s">
        <v>85</v>
      </c>
      <c r="AY211" s="25" t="s">
        <v>211</v>
      </c>
      <c r="BE211" s="216">
        <f t="shared" si="74"/>
        <v>0</v>
      </c>
      <c r="BF211" s="216">
        <f t="shared" si="75"/>
        <v>0</v>
      </c>
      <c r="BG211" s="216">
        <f t="shared" si="76"/>
        <v>0</v>
      </c>
      <c r="BH211" s="216">
        <f t="shared" si="77"/>
        <v>0</v>
      </c>
      <c r="BI211" s="216">
        <f t="shared" si="78"/>
        <v>0</v>
      </c>
      <c r="BJ211" s="25" t="s">
        <v>83</v>
      </c>
      <c r="BK211" s="216">
        <f t="shared" si="79"/>
        <v>0</v>
      </c>
      <c r="BL211" s="25" t="s">
        <v>309</v>
      </c>
      <c r="BM211" s="25" t="s">
        <v>4043</v>
      </c>
    </row>
    <row r="212" spans="2:65" s="1" customFormat="1" ht="22.5" customHeight="1">
      <c r="B212" s="42"/>
      <c r="C212" s="205" t="s">
        <v>1359</v>
      </c>
      <c r="D212" s="205" t="s">
        <v>213</v>
      </c>
      <c r="E212" s="206" t="s">
        <v>3871</v>
      </c>
      <c r="F212" s="207" t="s">
        <v>3872</v>
      </c>
      <c r="G212" s="208" t="s">
        <v>275</v>
      </c>
      <c r="H212" s="209">
        <v>2</v>
      </c>
      <c r="I212" s="210"/>
      <c r="J212" s="211">
        <f t="shared" si="70"/>
        <v>0</v>
      </c>
      <c r="K212" s="207" t="s">
        <v>21</v>
      </c>
      <c r="L212" s="62"/>
      <c r="M212" s="212" t="s">
        <v>21</v>
      </c>
      <c r="N212" s="213" t="s">
        <v>47</v>
      </c>
      <c r="O212" s="43"/>
      <c r="P212" s="214">
        <f t="shared" si="71"/>
        <v>0</v>
      </c>
      <c r="Q212" s="214">
        <v>0</v>
      </c>
      <c r="R212" s="214">
        <f t="shared" si="72"/>
        <v>0</v>
      </c>
      <c r="S212" s="214">
        <v>0</v>
      </c>
      <c r="T212" s="215">
        <f t="shared" si="73"/>
        <v>0</v>
      </c>
      <c r="AR212" s="25" t="s">
        <v>309</v>
      </c>
      <c r="AT212" s="25" t="s">
        <v>213</v>
      </c>
      <c r="AU212" s="25" t="s">
        <v>85</v>
      </c>
      <c r="AY212" s="25" t="s">
        <v>211</v>
      </c>
      <c r="BE212" s="216">
        <f t="shared" si="74"/>
        <v>0</v>
      </c>
      <c r="BF212" s="216">
        <f t="shared" si="75"/>
        <v>0</v>
      </c>
      <c r="BG212" s="216">
        <f t="shared" si="76"/>
        <v>0</v>
      </c>
      <c r="BH212" s="216">
        <f t="shared" si="77"/>
        <v>0</v>
      </c>
      <c r="BI212" s="216">
        <f t="shared" si="78"/>
        <v>0</v>
      </c>
      <c r="BJ212" s="25" t="s">
        <v>83</v>
      </c>
      <c r="BK212" s="216">
        <f t="shared" si="79"/>
        <v>0</v>
      </c>
      <c r="BL212" s="25" t="s">
        <v>309</v>
      </c>
      <c r="BM212" s="25" t="s">
        <v>4044</v>
      </c>
    </row>
    <row r="213" spans="2:65" s="1" customFormat="1" ht="22.5" customHeight="1">
      <c r="B213" s="42"/>
      <c r="C213" s="205" t="s">
        <v>1363</v>
      </c>
      <c r="D213" s="205" t="s">
        <v>213</v>
      </c>
      <c r="E213" s="206" t="s">
        <v>3874</v>
      </c>
      <c r="F213" s="207" t="s">
        <v>3738</v>
      </c>
      <c r="G213" s="208" t="s">
        <v>275</v>
      </c>
      <c r="H213" s="209">
        <v>2</v>
      </c>
      <c r="I213" s="210"/>
      <c r="J213" s="211">
        <f t="shared" si="70"/>
        <v>0</v>
      </c>
      <c r="K213" s="207" t="s">
        <v>21</v>
      </c>
      <c r="L213" s="62"/>
      <c r="M213" s="212" t="s">
        <v>21</v>
      </c>
      <c r="N213" s="213" t="s">
        <v>47</v>
      </c>
      <c r="O213" s="43"/>
      <c r="P213" s="214">
        <f t="shared" si="71"/>
        <v>0</v>
      </c>
      <c r="Q213" s="214">
        <v>0</v>
      </c>
      <c r="R213" s="214">
        <f t="shared" si="72"/>
        <v>0</v>
      </c>
      <c r="S213" s="214">
        <v>0</v>
      </c>
      <c r="T213" s="215">
        <f t="shared" si="73"/>
        <v>0</v>
      </c>
      <c r="AR213" s="25" t="s">
        <v>309</v>
      </c>
      <c r="AT213" s="25" t="s">
        <v>213</v>
      </c>
      <c r="AU213" s="25" t="s">
        <v>85</v>
      </c>
      <c r="AY213" s="25" t="s">
        <v>211</v>
      </c>
      <c r="BE213" s="216">
        <f t="shared" si="74"/>
        <v>0</v>
      </c>
      <c r="BF213" s="216">
        <f t="shared" si="75"/>
        <v>0</v>
      </c>
      <c r="BG213" s="216">
        <f t="shared" si="76"/>
        <v>0</v>
      </c>
      <c r="BH213" s="216">
        <f t="shared" si="77"/>
        <v>0</v>
      </c>
      <c r="BI213" s="216">
        <f t="shared" si="78"/>
        <v>0</v>
      </c>
      <c r="BJ213" s="25" t="s">
        <v>83</v>
      </c>
      <c r="BK213" s="216">
        <f t="shared" si="79"/>
        <v>0</v>
      </c>
      <c r="BL213" s="25" t="s">
        <v>309</v>
      </c>
      <c r="BM213" s="25" t="s">
        <v>4045</v>
      </c>
    </row>
    <row r="214" spans="2:65" s="1" customFormat="1" ht="22.5" customHeight="1">
      <c r="B214" s="42"/>
      <c r="C214" s="205" t="s">
        <v>1367</v>
      </c>
      <c r="D214" s="205" t="s">
        <v>213</v>
      </c>
      <c r="E214" s="206" t="s">
        <v>3876</v>
      </c>
      <c r="F214" s="207" t="s">
        <v>3877</v>
      </c>
      <c r="G214" s="208" t="s">
        <v>275</v>
      </c>
      <c r="H214" s="209">
        <v>24</v>
      </c>
      <c r="I214" s="210"/>
      <c r="J214" s="211">
        <f t="shared" si="70"/>
        <v>0</v>
      </c>
      <c r="K214" s="207" t="s">
        <v>21</v>
      </c>
      <c r="L214" s="62"/>
      <c r="M214" s="212" t="s">
        <v>21</v>
      </c>
      <c r="N214" s="213" t="s">
        <v>47</v>
      </c>
      <c r="O214" s="43"/>
      <c r="P214" s="214">
        <f t="shared" si="71"/>
        <v>0</v>
      </c>
      <c r="Q214" s="214">
        <v>0</v>
      </c>
      <c r="R214" s="214">
        <f t="shared" si="72"/>
        <v>0</v>
      </c>
      <c r="S214" s="214">
        <v>0</v>
      </c>
      <c r="T214" s="215">
        <f t="shared" si="73"/>
        <v>0</v>
      </c>
      <c r="AR214" s="25" t="s">
        <v>309</v>
      </c>
      <c r="AT214" s="25" t="s">
        <v>213</v>
      </c>
      <c r="AU214" s="25" t="s">
        <v>85</v>
      </c>
      <c r="AY214" s="25" t="s">
        <v>211</v>
      </c>
      <c r="BE214" s="216">
        <f t="shared" si="74"/>
        <v>0</v>
      </c>
      <c r="BF214" s="216">
        <f t="shared" si="75"/>
        <v>0</v>
      </c>
      <c r="BG214" s="216">
        <f t="shared" si="76"/>
        <v>0</v>
      </c>
      <c r="BH214" s="216">
        <f t="shared" si="77"/>
        <v>0</v>
      </c>
      <c r="BI214" s="216">
        <f t="shared" si="78"/>
        <v>0</v>
      </c>
      <c r="BJ214" s="25" t="s">
        <v>83</v>
      </c>
      <c r="BK214" s="216">
        <f t="shared" si="79"/>
        <v>0</v>
      </c>
      <c r="BL214" s="25" t="s">
        <v>309</v>
      </c>
      <c r="BM214" s="25" t="s">
        <v>4046</v>
      </c>
    </row>
    <row r="215" spans="2:65" s="1" customFormat="1" ht="22.5" customHeight="1">
      <c r="B215" s="42"/>
      <c r="C215" s="205" t="s">
        <v>1372</v>
      </c>
      <c r="D215" s="205" t="s">
        <v>213</v>
      </c>
      <c r="E215" s="206" t="s">
        <v>3879</v>
      </c>
      <c r="F215" s="207" t="s">
        <v>3880</v>
      </c>
      <c r="G215" s="208" t="s">
        <v>275</v>
      </c>
      <c r="H215" s="209">
        <v>3</v>
      </c>
      <c r="I215" s="210"/>
      <c r="J215" s="211">
        <f t="shared" si="70"/>
        <v>0</v>
      </c>
      <c r="K215" s="207" t="s">
        <v>21</v>
      </c>
      <c r="L215" s="62"/>
      <c r="M215" s="212" t="s">
        <v>21</v>
      </c>
      <c r="N215" s="213" t="s">
        <v>47</v>
      </c>
      <c r="O215" s="43"/>
      <c r="P215" s="214">
        <f t="shared" si="71"/>
        <v>0</v>
      </c>
      <c r="Q215" s="214">
        <v>0</v>
      </c>
      <c r="R215" s="214">
        <f t="shared" si="72"/>
        <v>0</v>
      </c>
      <c r="S215" s="214">
        <v>0</v>
      </c>
      <c r="T215" s="215">
        <f t="shared" si="73"/>
        <v>0</v>
      </c>
      <c r="AR215" s="25" t="s">
        <v>309</v>
      </c>
      <c r="AT215" s="25" t="s">
        <v>213</v>
      </c>
      <c r="AU215" s="25" t="s">
        <v>85</v>
      </c>
      <c r="AY215" s="25" t="s">
        <v>211</v>
      </c>
      <c r="BE215" s="216">
        <f t="shared" si="74"/>
        <v>0</v>
      </c>
      <c r="BF215" s="216">
        <f t="shared" si="75"/>
        <v>0</v>
      </c>
      <c r="BG215" s="216">
        <f t="shared" si="76"/>
        <v>0</v>
      </c>
      <c r="BH215" s="216">
        <f t="shared" si="77"/>
        <v>0</v>
      </c>
      <c r="BI215" s="216">
        <f t="shared" si="78"/>
        <v>0</v>
      </c>
      <c r="BJ215" s="25" t="s">
        <v>83</v>
      </c>
      <c r="BK215" s="216">
        <f t="shared" si="79"/>
        <v>0</v>
      </c>
      <c r="BL215" s="25" t="s">
        <v>309</v>
      </c>
      <c r="BM215" s="25" t="s">
        <v>4047</v>
      </c>
    </row>
    <row r="216" spans="2:65" s="1" customFormat="1" ht="22.5" customHeight="1">
      <c r="B216" s="42"/>
      <c r="C216" s="205" t="s">
        <v>1377</v>
      </c>
      <c r="D216" s="205" t="s">
        <v>213</v>
      </c>
      <c r="E216" s="206" t="s">
        <v>4048</v>
      </c>
      <c r="F216" s="207" t="s">
        <v>4049</v>
      </c>
      <c r="G216" s="208" t="s">
        <v>275</v>
      </c>
      <c r="H216" s="209">
        <v>8</v>
      </c>
      <c r="I216" s="210"/>
      <c r="J216" s="211">
        <f t="shared" si="70"/>
        <v>0</v>
      </c>
      <c r="K216" s="207" t="s">
        <v>21</v>
      </c>
      <c r="L216" s="62"/>
      <c r="M216" s="212" t="s">
        <v>21</v>
      </c>
      <c r="N216" s="213" t="s">
        <v>47</v>
      </c>
      <c r="O216" s="43"/>
      <c r="P216" s="214">
        <f t="shared" si="71"/>
        <v>0</v>
      </c>
      <c r="Q216" s="214">
        <v>0</v>
      </c>
      <c r="R216" s="214">
        <f t="shared" si="72"/>
        <v>0</v>
      </c>
      <c r="S216" s="214">
        <v>0</v>
      </c>
      <c r="T216" s="215">
        <f t="shared" si="73"/>
        <v>0</v>
      </c>
      <c r="AR216" s="25" t="s">
        <v>309</v>
      </c>
      <c r="AT216" s="25" t="s">
        <v>213</v>
      </c>
      <c r="AU216" s="25" t="s">
        <v>85</v>
      </c>
      <c r="AY216" s="25" t="s">
        <v>211</v>
      </c>
      <c r="BE216" s="216">
        <f t="shared" si="74"/>
        <v>0</v>
      </c>
      <c r="BF216" s="216">
        <f t="shared" si="75"/>
        <v>0</v>
      </c>
      <c r="BG216" s="216">
        <f t="shared" si="76"/>
        <v>0</v>
      </c>
      <c r="BH216" s="216">
        <f t="shared" si="77"/>
        <v>0</v>
      </c>
      <c r="BI216" s="216">
        <f t="shared" si="78"/>
        <v>0</v>
      </c>
      <c r="BJ216" s="25" t="s">
        <v>83</v>
      </c>
      <c r="BK216" s="216">
        <f t="shared" si="79"/>
        <v>0</v>
      </c>
      <c r="BL216" s="25" t="s">
        <v>309</v>
      </c>
      <c r="BM216" s="25" t="s">
        <v>4050</v>
      </c>
    </row>
    <row r="217" spans="2:65" s="1" customFormat="1" ht="22.5" customHeight="1">
      <c r="B217" s="42"/>
      <c r="C217" s="205" t="s">
        <v>1382</v>
      </c>
      <c r="D217" s="205" t="s">
        <v>213</v>
      </c>
      <c r="E217" s="206" t="s">
        <v>3882</v>
      </c>
      <c r="F217" s="207" t="s">
        <v>3883</v>
      </c>
      <c r="G217" s="208" t="s">
        <v>275</v>
      </c>
      <c r="H217" s="209">
        <v>9</v>
      </c>
      <c r="I217" s="210"/>
      <c r="J217" s="211">
        <f t="shared" si="70"/>
        <v>0</v>
      </c>
      <c r="K217" s="207" t="s">
        <v>21</v>
      </c>
      <c r="L217" s="62"/>
      <c r="M217" s="212" t="s">
        <v>21</v>
      </c>
      <c r="N217" s="213" t="s">
        <v>47</v>
      </c>
      <c r="O217" s="43"/>
      <c r="P217" s="214">
        <f t="shared" si="71"/>
        <v>0</v>
      </c>
      <c r="Q217" s="214">
        <v>0</v>
      </c>
      <c r="R217" s="214">
        <f t="shared" si="72"/>
        <v>0</v>
      </c>
      <c r="S217" s="214">
        <v>0</v>
      </c>
      <c r="T217" s="215">
        <f t="shared" si="73"/>
        <v>0</v>
      </c>
      <c r="AR217" s="25" t="s">
        <v>309</v>
      </c>
      <c r="AT217" s="25" t="s">
        <v>213</v>
      </c>
      <c r="AU217" s="25" t="s">
        <v>85</v>
      </c>
      <c r="AY217" s="25" t="s">
        <v>211</v>
      </c>
      <c r="BE217" s="216">
        <f t="shared" si="74"/>
        <v>0</v>
      </c>
      <c r="BF217" s="216">
        <f t="shared" si="75"/>
        <v>0</v>
      </c>
      <c r="BG217" s="216">
        <f t="shared" si="76"/>
        <v>0</v>
      </c>
      <c r="BH217" s="216">
        <f t="shared" si="77"/>
        <v>0</v>
      </c>
      <c r="BI217" s="216">
        <f t="shared" si="78"/>
        <v>0</v>
      </c>
      <c r="BJ217" s="25" t="s">
        <v>83</v>
      </c>
      <c r="BK217" s="216">
        <f t="shared" si="79"/>
        <v>0</v>
      </c>
      <c r="BL217" s="25" t="s">
        <v>309</v>
      </c>
      <c r="BM217" s="25" t="s">
        <v>4051</v>
      </c>
    </row>
    <row r="218" spans="2:65" s="1" customFormat="1" ht="22.5" customHeight="1">
      <c r="B218" s="42"/>
      <c r="C218" s="205" t="s">
        <v>1386</v>
      </c>
      <c r="D218" s="205" t="s">
        <v>213</v>
      </c>
      <c r="E218" s="206" t="s">
        <v>3885</v>
      </c>
      <c r="F218" s="207" t="s">
        <v>3869</v>
      </c>
      <c r="G218" s="208" t="s">
        <v>275</v>
      </c>
      <c r="H218" s="209">
        <v>1</v>
      </c>
      <c r="I218" s="210"/>
      <c r="J218" s="211">
        <f t="shared" si="70"/>
        <v>0</v>
      </c>
      <c r="K218" s="207" t="s">
        <v>21</v>
      </c>
      <c r="L218" s="62"/>
      <c r="M218" s="212" t="s">
        <v>21</v>
      </c>
      <c r="N218" s="213" t="s">
        <v>47</v>
      </c>
      <c r="O218" s="43"/>
      <c r="P218" s="214">
        <f t="shared" si="71"/>
        <v>0</v>
      </c>
      <c r="Q218" s="214">
        <v>0</v>
      </c>
      <c r="R218" s="214">
        <f t="shared" si="72"/>
        <v>0</v>
      </c>
      <c r="S218" s="214">
        <v>0</v>
      </c>
      <c r="T218" s="215">
        <f t="shared" si="73"/>
        <v>0</v>
      </c>
      <c r="AR218" s="25" t="s">
        <v>309</v>
      </c>
      <c r="AT218" s="25" t="s">
        <v>213</v>
      </c>
      <c r="AU218" s="25" t="s">
        <v>85</v>
      </c>
      <c r="AY218" s="25" t="s">
        <v>211</v>
      </c>
      <c r="BE218" s="216">
        <f t="shared" si="74"/>
        <v>0</v>
      </c>
      <c r="BF218" s="216">
        <f t="shared" si="75"/>
        <v>0</v>
      </c>
      <c r="BG218" s="216">
        <f t="shared" si="76"/>
        <v>0</v>
      </c>
      <c r="BH218" s="216">
        <f t="shared" si="77"/>
        <v>0</v>
      </c>
      <c r="BI218" s="216">
        <f t="shared" si="78"/>
        <v>0</v>
      </c>
      <c r="BJ218" s="25" t="s">
        <v>83</v>
      </c>
      <c r="BK218" s="216">
        <f t="shared" si="79"/>
        <v>0</v>
      </c>
      <c r="BL218" s="25" t="s">
        <v>309</v>
      </c>
      <c r="BM218" s="25" t="s">
        <v>4052</v>
      </c>
    </row>
    <row r="219" spans="2:65" s="1" customFormat="1" ht="22.5" customHeight="1">
      <c r="B219" s="42"/>
      <c r="C219" s="205" t="s">
        <v>1390</v>
      </c>
      <c r="D219" s="205" t="s">
        <v>213</v>
      </c>
      <c r="E219" s="206" t="s">
        <v>3887</v>
      </c>
      <c r="F219" s="207" t="s">
        <v>3888</v>
      </c>
      <c r="G219" s="208" t="s">
        <v>275</v>
      </c>
      <c r="H219" s="209">
        <v>1</v>
      </c>
      <c r="I219" s="210"/>
      <c r="J219" s="211">
        <f t="shared" si="70"/>
        <v>0</v>
      </c>
      <c r="K219" s="207" t="s">
        <v>21</v>
      </c>
      <c r="L219" s="62"/>
      <c r="M219" s="212" t="s">
        <v>21</v>
      </c>
      <c r="N219" s="213" t="s">
        <v>47</v>
      </c>
      <c r="O219" s="43"/>
      <c r="P219" s="214">
        <f t="shared" si="71"/>
        <v>0</v>
      </c>
      <c r="Q219" s="214">
        <v>0</v>
      </c>
      <c r="R219" s="214">
        <f t="shared" si="72"/>
        <v>0</v>
      </c>
      <c r="S219" s="214">
        <v>0</v>
      </c>
      <c r="T219" s="215">
        <f t="shared" si="73"/>
        <v>0</v>
      </c>
      <c r="AR219" s="25" t="s">
        <v>309</v>
      </c>
      <c r="AT219" s="25" t="s">
        <v>213</v>
      </c>
      <c r="AU219" s="25" t="s">
        <v>85</v>
      </c>
      <c r="AY219" s="25" t="s">
        <v>211</v>
      </c>
      <c r="BE219" s="216">
        <f t="shared" si="74"/>
        <v>0</v>
      </c>
      <c r="BF219" s="216">
        <f t="shared" si="75"/>
        <v>0</v>
      </c>
      <c r="BG219" s="216">
        <f t="shared" si="76"/>
        <v>0</v>
      </c>
      <c r="BH219" s="216">
        <f t="shared" si="77"/>
        <v>0</v>
      </c>
      <c r="BI219" s="216">
        <f t="shared" si="78"/>
        <v>0</v>
      </c>
      <c r="BJ219" s="25" t="s">
        <v>83</v>
      </c>
      <c r="BK219" s="216">
        <f t="shared" si="79"/>
        <v>0</v>
      </c>
      <c r="BL219" s="25" t="s">
        <v>309</v>
      </c>
      <c r="BM219" s="25" t="s">
        <v>4053</v>
      </c>
    </row>
    <row r="220" spans="2:65" s="1" customFormat="1" ht="22.5" customHeight="1">
      <c r="B220" s="42"/>
      <c r="C220" s="205" t="s">
        <v>1394</v>
      </c>
      <c r="D220" s="205" t="s">
        <v>213</v>
      </c>
      <c r="E220" s="206" t="s">
        <v>3890</v>
      </c>
      <c r="F220" s="207" t="s">
        <v>3891</v>
      </c>
      <c r="G220" s="208" t="s">
        <v>275</v>
      </c>
      <c r="H220" s="209">
        <v>1</v>
      </c>
      <c r="I220" s="210"/>
      <c r="J220" s="211">
        <f t="shared" si="70"/>
        <v>0</v>
      </c>
      <c r="K220" s="207" t="s">
        <v>21</v>
      </c>
      <c r="L220" s="62"/>
      <c r="M220" s="212" t="s">
        <v>21</v>
      </c>
      <c r="N220" s="213" t="s">
        <v>47</v>
      </c>
      <c r="O220" s="43"/>
      <c r="P220" s="214">
        <f t="shared" si="71"/>
        <v>0</v>
      </c>
      <c r="Q220" s="214">
        <v>0</v>
      </c>
      <c r="R220" s="214">
        <f t="shared" si="72"/>
        <v>0</v>
      </c>
      <c r="S220" s="214">
        <v>0</v>
      </c>
      <c r="T220" s="215">
        <f t="shared" si="73"/>
        <v>0</v>
      </c>
      <c r="AR220" s="25" t="s">
        <v>309</v>
      </c>
      <c r="AT220" s="25" t="s">
        <v>213</v>
      </c>
      <c r="AU220" s="25" t="s">
        <v>85</v>
      </c>
      <c r="AY220" s="25" t="s">
        <v>211</v>
      </c>
      <c r="BE220" s="216">
        <f t="shared" si="74"/>
        <v>0</v>
      </c>
      <c r="BF220" s="216">
        <f t="shared" si="75"/>
        <v>0</v>
      </c>
      <c r="BG220" s="216">
        <f t="shared" si="76"/>
        <v>0</v>
      </c>
      <c r="BH220" s="216">
        <f t="shared" si="77"/>
        <v>0</v>
      </c>
      <c r="BI220" s="216">
        <f t="shared" si="78"/>
        <v>0</v>
      </c>
      <c r="BJ220" s="25" t="s">
        <v>83</v>
      </c>
      <c r="BK220" s="216">
        <f t="shared" si="79"/>
        <v>0</v>
      </c>
      <c r="BL220" s="25" t="s">
        <v>309</v>
      </c>
      <c r="BM220" s="25" t="s">
        <v>4054</v>
      </c>
    </row>
    <row r="221" spans="2:65" s="1" customFormat="1" ht="22.5" customHeight="1">
      <c r="B221" s="42"/>
      <c r="C221" s="205" t="s">
        <v>1398</v>
      </c>
      <c r="D221" s="205" t="s">
        <v>213</v>
      </c>
      <c r="E221" s="206" t="s">
        <v>3893</v>
      </c>
      <c r="F221" s="207" t="s">
        <v>3894</v>
      </c>
      <c r="G221" s="208" t="s">
        <v>611</v>
      </c>
      <c r="H221" s="209">
        <v>300</v>
      </c>
      <c r="I221" s="210"/>
      <c r="J221" s="211">
        <f t="shared" si="70"/>
        <v>0</v>
      </c>
      <c r="K221" s="207" t="s">
        <v>21</v>
      </c>
      <c r="L221" s="62"/>
      <c r="M221" s="212" t="s">
        <v>21</v>
      </c>
      <c r="N221" s="213" t="s">
        <v>47</v>
      </c>
      <c r="O221" s="43"/>
      <c r="P221" s="214">
        <f t="shared" si="71"/>
        <v>0</v>
      </c>
      <c r="Q221" s="214">
        <v>0</v>
      </c>
      <c r="R221" s="214">
        <f t="shared" si="72"/>
        <v>0</v>
      </c>
      <c r="S221" s="214">
        <v>0</v>
      </c>
      <c r="T221" s="215">
        <f t="shared" si="73"/>
        <v>0</v>
      </c>
      <c r="AR221" s="25" t="s">
        <v>309</v>
      </c>
      <c r="AT221" s="25" t="s">
        <v>213</v>
      </c>
      <c r="AU221" s="25" t="s">
        <v>85</v>
      </c>
      <c r="AY221" s="25" t="s">
        <v>211</v>
      </c>
      <c r="BE221" s="216">
        <f t="shared" si="74"/>
        <v>0</v>
      </c>
      <c r="BF221" s="216">
        <f t="shared" si="75"/>
        <v>0</v>
      </c>
      <c r="BG221" s="216">
        <f t="shared" si="76"/>
        <v>0</v>
      </c>
      <c r="BH221" s="216">
        <f t="shared" si="77"/>
        <v>0</v>
      </c>
      <c r="BI221" s="216">
        <f t="shared" si="78"/>
        <v>0</v>
      </c>
      <c r="BJ221" s="25" t="s">
        <v>83</v>
      </c>
      <c r="BK221" s="216">
        <f t="shared" si="79"/>
        <v>0</v>
      </c>
      <c r="BL221" s="25" t="s">
        <v>309</v>
      </c>
      <c r="BM221" s="25" t="s">
        <v>4055</v>
      </c>
    </row>
    <row r="222" spans="2:65" s="1" customFormat="1" ht="22.5" customHeight="1">
      <c r="B222" s="42"/>
      <c r="C222" s="205" t="s">
        <v>1402</v>
      </c>
      <c r="D222" s="205" t="s">
        <v>213</v>
      </c>
      <c r="E222" s="206" t="s">
        <v>3896</v>
      </c>
      <c r="F222" s="207" t="s">
        <v>3897</v>
      </c>
      <c r="G222" s="208" t="s">
        <v>611</v>
      </c>
      <c r="H222" s="209">
        <v>300</v>
      </c>
      <c r="I222" s="210"/>
      <c r="J222" s="211">
        <f t="shared" si="70"/>
        <v>0</v>
      </c>
      <c r="K222" s="207" t="s">
        <v>21</v>
      </c>
      <c r="L222" s="62"/>
      <c r="M222" s="212" t="s">
        <v>21</v>
      </c>
      <c r="N222" s="213" t="s">
        <v>47</v>
      </c>
      <c r="O222" s="43"/>
      <c r="P222" s="214">
        <f t="shared" si="71"/>
        <v>0</v>
      </c>
      <c r="Q222" s="214">
        <v>0</v>
      </c>
      <c r="R222" s="214">
        <f t="shared" si="72"/>
        <v>0</v>
      </c>
      <c r="S222" s="214">
        <v>0</v>
      </c>
      <c r="T222" s="215">
        <f t="shared" si="73"/>
        <v>0</v>
      </c>
      <c r="AR222" s="25" t="s">
        <v>309</v>
      </c>
      <c r="AT222" s="25" t="s">
        <v>213</v>
      </c>
      <c r="AU222" s="25" t="s">
        <v>85</v>
      </c>
      <c r="AY222" s="25" t="s">
        <v>211</v>
      </c>
      <c r="BE222" s="216">
        <f t="shared" si="74"/>
        <v>0</v>
      </c>
      <c r="BF222" s="216">
        <f t="shared" si="75"/>
        <v>0</v>
      </c>
      <c r="BG222" s="216">
        <f t="shared" si="76"/>
        <v>0</v>
      </c>
      <c r="BH222" s="216">
        <f t="shared" si="77"/>
        <v>0</v>
      </c>
      <c r="BI222" s="216">
        <f t="shared" si="78"/>
        <v>0</v>
      </c>
      <c r="BJ222" s="25" t="s">
        <v>83</v>
      </c>
      <c r="BK222" s="216">
        <f t="shared" si="79"/>
        <v>0</v>
      </c>
      <c r="BL222" s="25" t="s">
        <v>309</v>
      </c>
      <c r="BM222" s="25" t="s">
        <v>4056</v>
      </c>
    </row>
    <row r="223" spans="2:65" s="1" customFormat="1" ht="22.5" customHeight="1">
      <c r="B223" s="42"/>
      <c r="C223" s="205" t="s">
        <v>1406</v>
      </c>
      <c r="D223" s="205" t="s">
        <v>213</v>
      </c>
      <c r="E223" s="206" t="s">
        <v>3899</v>
      </c>
      <c r="F223" s="207" t="s">
        <v>3900</v>
      </c>
      <c r="G223" s="208" t="s">
        <v>611</v>
      </c>
      <c r="H223" s="209">
        <v>160</v>
      </c>
      <c r="I223" s="210"/>
      <c r="J223" s="211">
        <f t="shared" si="70"/>
        <v>0</v>
      </c>
      <c r="K223" s="207" t="s">
        <v>21</v>
      </c>
      <c r="L223" s="62"/>
      <c r="M223" s="212" t="s">
        <v>21</v>
      </c>
      <c r="N223" s="213" t="s">
        <v>47</v>
      </c>
      <c r="O223" s="43"/>
      <c r="P223" s="214">
        <f t="shared" si="71"/>
        <v>0</v>
      </c>
      <c r="Q223" s="214">
        <v>0</v>
      </c>
      <c r="R223" s="214">
        <f t="shared" si="72"/>
        <v>0</v>
      </c>
      <c r="S223" s="214">
        <v>0</v>
      </c>
      <c r="T223" s="215">
        <f t="shared" si="73"/>
        <v>0</v>
      </c>
      <c r="AR223" s="25" t="s">
        <v>309</v>
      </c>
      <c r="AT223" s="25" t="s">
        <v>213</v>
      </c>
      <c r="AU223" s="25" t="s">
        <v>85</v>
      </c>
      <c r="AY223" s="25" t="s">
        <v>211</v>
      </c>
      <c r="BE223" s="216">
        <f t="shared" si="74"/>
        <v>0</v>
      </c>
      <c r="BF223" s="216">
        <f t="shared" si="75"/>
        <v>0</v>
      </c>
      <c r="BG223" s="216">
        <f t="shared" si="76"/>
        <v>0</v>
      </c>
      <c r="BH223" s="216">
        <f t="shared" si="77"/>
        <v>0</v>
      </c>
      <c r="BI223" s="216">
        <f t="shared" si="78"/>
        <v>0</v>
      </c>
      <c r="BJ223" s="25" t="s">
        <v>83</v>
      </c>
      <c r="BK223" s="216">
        <f t="shared" si="79"/>
        <v>0</v>
      </c>
      <c r="BL223" s="25" t="s">
        <v>309</v>
      </c>
      <c r="BM223" s="25" t="s">
        <v>4057</v>
      </c>
    </row>
    <row r="224" spans="2:65" s="11" customFormat="1" ht="29.85" customHeight="1">
      <c r="B224" s="188"/>
      <c r="C224" s="189"/>
      <c r="D224" s="202" t="s">
        <v>75</v>
      </c>
      <c r="E224" s="203" t="s">
        <v>3902</v>
      </c>
      <c r="F224" s="203" t="s">
        <v>3903</v>
      </c>
      <c r="G224" s="189"/>
      <c r="H224" s="189"/>
      <c r="I224" s="192"/>
      <c r="J224" s="204">
        <f>BK224</f>
        <v>0</v>
      </c>
      <c r="K224" s="189"/>
      <c r="L224" s="194"/>
      <c r="M224" s="195"/>
      <c r="N224" s="196"/>
      <c r="O224" s="196"/>
      <c r="P224" s="197">
        <f>SUM(P225:P234)</f>
        <v>0</v>
      </c>
      <c r="Q224" s="196"/>
      <c r="R224" s="197">
        <f>SUM(R225:R234)</f>
        <v>0</v>
      </c>
      <c r="S224" s="196"/>
      <c r="T224" s="198">
        <f>SUM(T225:T234)</f>
        <v>0</v>
      </c>
      <c r="AR224" s="199" t="s">
        <v>85</v>
      </c>
      <c r="AT224" s="200" t="s">
        <v>75</v>
      </c>
      <c r="AU224" s="200" t="s">
        <v>83</v>
      </c>
      <c r="AY224" s="199" t="s">
        <v>211</v>
      </c>
      <c r="BK224" s="201">
        <f>SUM(BK225:BK234)</f>
        <v>0</v>
      </c>
    </row>
    <row r="225" spans="2:65" s="1" customFormat="1" ht="22.5" customHeight="1">
      <c r="B225" s="42"/>
      <c r="C225" s="205" t="s">
        <v>1410</v>
      </c>
      <c r="D225" s="205" t="s">
        <v>213</v>
      </c>
      <c r="E225" s="206" t="s">
        <v>3904</v>
      </c>
      <c r="F225" s="207" t="s">
        <v>3905</v>
      </c>
      <c r="G225" s="208" t="s">
        <v>611</v>
      </c>
      <c r="H225" s="209">
        <v>100</v>
      </c>
      <c r="I225" s="210"/>
      <c r="J225" s="211">
        <f t="shared" ref="J225:J234" si="80">ROUND(I225*H225,2)</f>
        <v>0</v>
      </c>
      <c r="K225" s="207" t="s">
        <v>21</v>
      </c>
      <c r="L225" s="62"/>
      <c r="M225" s="212" t="s">
        <v>21</v>
      </c>
      <c r="N225" s="213" t="s">
        <v>47</v>
      </c>
      <c r="O225" s="43"/>
      <c r="P225" s="214">
        <f t="shared" ref="P225:P234" si="81">O225*H225</f>
        <v>0</v>
      </c>
      <c r="Q225" s="214">
        <v>0</v>
      </c>
      <c r="R225" s="214">
        <f t="shared" ref="R225:R234" si="82">Q225*H225</f>
        <v>0</v>
      </c>
      <c r="S225" s="214">
        <v>0</v>
      </c>
      <c r="T225" s="215">
        <f t="shared" ref="T225:T234" si="83">S225*H225</f>
        <v>0</v>
      </c>
      <c r="AR225" s="25" t="s">
        <v>309</v>
      </c>
      <c r="AT225" s="25" t="s">
        <v>213</v>
      </c>
      <c r="AU225" s="25" t="s">
        <v>85</v>
      </c>
      <c r="AY225" s="25" t="s">
        <v>211</v>
      </c>
      <c r="BE225" s="216">
        <f t="shared" ref="BE225:BE234" si="84">IF(N225="základní",J225,0)</f>
        <v>0</v>
      </c>
      <c r="BF225" s="216">
        <f t="shared" ref="BF225:BF234" si="85">IF(N225="snížená",J225,0)</f>
        <v>0</v>
      </c>
      <c r="BG225" s="216">
        <f t="shared" ref="BG225:BG234" si="86">IF(N225="zákl. přenesená",J225,0)</f>
        <v>0</v>
      </c>
      <c r="BH225" s="216">
        <f t="shared" ref="BH225:BH234" si="87">IF(N225="sníž. přenesená",J225,0)</f>
        <v>0</v>
      </c>
      <c r="BI225" s="216">
        <f t="shared" ref="BI225:BI234" si="88">IF(N225="nulová",J225,0)</f>
        <v>0</v>
      </c>
      <c r="BJ225" s="25" t="s">
        <v>83</v>
      </c>
      <c r="BK225" s="216">
        <f t="shared" ref="BK225:BK234" si="89">ROUND(I225*H225,2)</f>
        <v>0</v>
      </c>
      <c r="BL225" s="25" t="s">
        <v>309</v>
      </c>
      <c r="BM225" s="25" t="s">
        <v>4058</v>
      </c>
    </row>
    <row r="226" spans="2:65" s="1" customFormat="1" ht="22.5" customHeight="1">
      <c r="B226" s="42"/>
      <c r="C226" s="205" t="s">
        <v>1414</v>
      </c>
      <c r="D226" s="205" t="s">
        <v>213</v>
      </c>
      <c r="E226" s="206" t="s">
        <v>3907</v>
      </c>
      <c r="F226" s="207" t="s">
        <v>3908</v>
      </c>
      <c r="G226" s="208" t="s">
        <v>611</v>
      </c>
      <c r="H226" s="209">
        <v>50</v>
      </c>
      <c r="I226" s="210"/>
      <c r="J226" s="211">
        <f t="shared" si="80"/>
        <v>0</v>
      </c>
      <c r="K226" s="207" t="s">
        <v>21</v>
      </c>
      <c r="L226" s="62"/>
      <c r="M226" s="212" t="s">
        <v>21</v>
      </c>
      <c r="N226" s="213" t="s">
        <v>47</v>
      </c>
      <c r="O226" s="43"/>
      <c r="P226" s="214">
        <f t="shared" si="81"/>
        <v>0</v>
      </c>
      <c r="Q226" s="214">
        <v>0</v>
      </c>
      <c r="R226" s="214">
        <f t="shared" si="82"/>
        <v>0</v>
      </c>
      <c r="S226" s="214">
        <v>0</v>
      </c>
      <c r="T226" s="215">
        <f t="shared" si="83"/>
        <v>0</v>
      </c>
      <c r="AR226" s="25" t="s">
        <v>309</v>
      </c>
      <c r="AT226" s="25" t="s">
        <v>213</v>
      </c>
      <c r="AU226" s="25" t="s">
        <v>85</v>
      </c>
      <c r="AY226" s="25" t="s">
        <v>211</v>
      </c>
      <c r="BE226" s="216">
        <f t="shared" si="84"/>
        <v>0</v>
      </c>
      <c r="BF226" s="216">
        <f t="shared" si="85"/>
        <v>0</v>
      </c>
      <c r="BG226" s="216">
        <f t="shared" si="86"/>
        <v>0</v>
      </c>
      <c r="BH226" s="216">
        <f t="shared" si="87"/>
        <v>0</v>
      </c>
      <c r="BI226" s="216">
        <f t="shared" si="88"/>
        <v>0</v>
      </c>
      <c r="BJ226" s="25" t="s">
        <v>83</v>
      </c>
      <c r="BK226" s="216">
        <f t="shared" si="89"/>
        <v>0</v>
      </c>
      <c r="BL226" s="25" t="s">
        <v>309</v>
      </c>
      <c r="BM226" s="25" t="s">
        <v>4059</v>
      </c>
    </row>
    <row r="227" spans="2:65" s="1" customFormat="1" ht="22.5" customHeight="1">
      <c r="B227" s="42"/>
      <c r="C227" s="205" t="s">
        <v>1418</v>
      </c>
      <c r="D227" s="205" t="s">
        <v>213</v>
      </c>
      <c r="E227" s="206" t="s">
        <v>3910</v>
      </c>
      <c r="F227" s="207" t="s">
        <v>3911</v>
      </c>
      <c r="G227" s="208" t="s">
        <v>611</v>
      </c>
      <c r="H227" s="209">
        <v>50</v>
      </c>
      <c r="I227" s="210"/>
      <c r="J227" s="211">
        <f t="shared" si="80"/>
        <v>0</v>
      </c>
      <c r="K227" s="207" t="s">
        <v>21</v>
      </c>
      <c r="L227" s="62"/>
      <c r="M227" s="212" t="s">
        <v>21</v>
      </c>
      <c r="N227" s="213" t="s">
        <v>47</v>
      </c>
      <c r="O227" s="43"/>
      <c r="P227" s="214">
        <f t="shared" si="81"/>
        <v>0</v>
      </c>
      <c r="Q227" s="214">
        <v>0</v>
      </c>
      <c r="R227" s="214">
        <f t="shared" si="82"/>
        <v>0</v>
      </c>
      <c r="S227" s="214">
        <v>0</v>
      </c>
      <c r="T227" s="215">
        <f t="shared" si="83"/>
        <v>0</v>
      </c>
      <c r="AR227" s="25" t="s">
        <v>309</v>
      </c>
      <c r="AT227" s="25" t="s">
        <v>213</v>
      </c>
      <c r="AU227" s="25" t="s">
        <v>85</v>
      </c>
      <c r="AY227" s="25" t="s">
        <v>211</v>
      </c>
      <c r="BE227" s="216">
        <f t="shared" si="84"/>
        <v>0</v>
      </c>
      <c r="BF227" s="216">
        <f t="shared" si="85"/>
        <v>0</v>
      </c>
      <c r="BG227" s="216">
        <f t="shared" si="86"/>
        <v>0</v>
      </c>
      <c r="BH227" s="216">
        <f t="shared" si="87"/>
        <v>0</v>
      </c>
      <c r="BI227" s="216">
        <f t="shared" si="88"/>
        <v>0</v>
      </c>
      <c r="BJ227" s="25" t="s">
        <v>83</v>
      </c>
      <c r="BK227" s="216">
        <f t="shared" si="89"/>
        <v>0</v>
      </c>
      <c r="BL227" s="25" t="s">
        <v>309</v>
      </c>
      <c r="BM227" s="25" t="s">
        <v>4060</v>
      </c>
    </row>
    <row r="228" spans="2:65" s="1" customFormat="1" ht="22.5" customHeight="1">
      <c r="B228" s="42"/>
      <c r="C228" s="205" t="s">
        <v>1421</v>
      </c>
      <c r="D228" s="205" t="s">
        <v>213</v>
      </c>
      <c r="E228" s="206" t="s">
        <v>3913</v>
      </c>
      <c r="F228" s="207" t="s">
        <v>3914</v>
      </c>
      <c r="G228" s="208" t="s">
        <v>611</v>
      </c>
      <c r="H228" s="209">
        <v>10</v>
      </c>
      <c r="I228" s="210"/>
      <c r="J228" s="211">
        <f t="shared" si="80"/>
        <v>0</v>
      </c>
      <c r="K228" s="207" t="s">
        <v>21</v>
      </c>
      <c r="L228" s="62"/>
      <c r="M228" s="212" t="s">
        <v>21</v>
      </c>
      <c r="N228" s="213" t="s">
        <v>47</v>
      </c>
      <c r="O228" s="43"/>
      <c r="P228" s="214">
        <f t="shared" si="81"/>
        <v>0</v>
      </c>
      <c r="Q228" s="214">
        <v>0</v>
      </c>
      <c r="R228" s="214">
        <f t="shared" si="82"/>
        <v>0</v>
      </c>
      <c r="S228" s="214">
        <v>0</v>
      </c>
      <c r="T228" s="215">
        <f t="shared" si="83"/>
        <v>0</v>
      </c>
      <c r="AR228" s="25" t="s">
        <v>309</v>
      </c>
      <c r="AT228" s="25" t="s">
        <v>213</v>
      </c>
      <c r="AU228" s="25" t="s">
        <v>85</v>
      </c>
      <c r="AY228" s="25" t="s">
        <v>211</v>
      </c>
      <c r="BE228" s="216">
        <f t="shared" si="84"/>
        <v>0</v>
      </c>
      <c r="BF228" s="216">
        <f t="shared" si="85"/>
        <v>0</v>
      </c>
      <c r="BG228" s="216">
        <f t="shared" si="86"/>
        <v>0</v>
      </c>
      <c r="BH228" s="216">
        <f t="shared" si="87"/>
        <v>0</v>
      </c>
      <c r="BI228" s="216">
        <f t="shared" si="88"/>
        <v>0</v>
      </c>
      <c r="BJ228" s="25" t="s">
        <v>83</v>
      </c>
      <c r="BK228" s="216">
        <f t="shared" si="89"/>
        <v>0</v>
      </c>
      <c r="BL228" s="25" t="s">
        <v>309</v>
      </c>
      <c r="BM228" s="25" t="s">
        <v>4061</v>
      </c>
    </row>
    <row r="229" spans="2:65" s="1" customFormat="1" ht="22.5" customHeight="1">
      <c r="B229" s="42"/>
      <c r="C229" s="205" t="s">
        <v>1425</v>
      </c>
      <c r="D229" s="205" t="s">
        <v>213</v>
      </c>
      <c r="E229" s="206" t="s">
        <v>3916</v>
      </c>
      <c r="F229" s="207" t="s">
        <v>3917</v>
      </c>
      <c r="G229" s="208" t="s">
        <v>611</v>
      </c>
      <c r="H229" s="209">
        <v>100</v>
      </c>
      <c r="I229" s="210"/>
      <c r="J229" s="211">
        <f t="shared" si="80"/>
        <v>0</v>
      </c>
      <c r="K229" s="207" t="s">
        <v>21</v>
      </c>
      <c r="L229" s="62"/>
      <c r="M229" s="212" t="s">
        <v>21</v>
      </c>
      <c r="N229" s="213" t="s">
        <v>47</v>
      </c>
      <c r="O229" s="43"/>
      <c r="P229" s="214">
        <f t="shared" si="81"/>
        <v>0</v>
      </c>
      <c r="Q229" s="214">
        <v>0</v>
      </c>
      <c r="R229" s="214">
        <f t="shared" si="82"/>
        <v>0</v>
      </c>
      <c r="S229" s="214">
        <v>0</v>
      </c>
      <c r="T229" s="215">
        <f t="shared" si="83"/>
        <v>0</v>
      </c>
      <c r="AR229" s="25" t="s">
        <v>309</v>
      </c>
      <c r="AT229" s="25" t="s">
        <v>213</v>
      </c>
      <c r="AU229" s="25" t="s">
        <v>85</v>
      </c>
      <c r="AY229" s="25" t="s">
        <v>211</v>
      </c>
      <c r="BE229" s="216">
        <f t="shared" si="84"/>
        <v>0</v>
      </c>
      <c r="BF229" s="216">
        <f t="shared" si="85"/>
        <v>0</v>
      </c>
      <c r="BG229" s="216">
        <f t="shared" si="86"/>
        <v>0</v>
      </c>
      <c r="BH229" s="216">
        <f t="shared" si="87"/>
        <v>0</v>
      </c>
      <c r="BI229" s="216">
        <f t="shared" si="88"/>
        <v>0</v>
      </c>
      <c r="BJ229" s="25" t="s">
        <v>83</v>
      </c>
      <c r="BK229" s="216">
        <f t="shared" si="89"/>
        <v>0</v>
      </c>
      <c r="BL229" s="25" t="s">
        <v>309</v>
      </c>
      <c r="BM229" s="25" t="s">
        <v>4062</v>
      </c>
    </row>
    <row r="230" spans="2:65" s="1" customFormat="1" ht="22.5" customHeight="1">
      <c r="B230" s="42"/>
      <c r="C230" s="205" t="s">
        <v>1429</v>
      </c>
      <c r="D230" s="205" t="s">
        <v>213</v>
      </c>
      <c r="E230" s="206" t="s">
        <v>3919</v>
      </c>
      <c r="F230" s="207" t="s">
        <v>3920</v>
      </c>
      <c r="G230" s="208" t="s">
        <v>611</v>
      </c>
      <c r="H230" s="209">
        <v>210</v>
      </c>
      <c r="I230" s="210"/>
      <c r="J230" s="211">
        <f t="shared" si="80"/>
        <v>0</v>
      </c>
      <c r="K230" s="207" t="s">
        <v>21</v>
      </c>
      <c r="L230" s="62"/>
      <c r="M230" s="212" t="s">
        <v>21</v>
      </c>
      <c r="N230" s="213" t="s">
        <v>47</v>
      </c>
      <c r="O230" s="43"/>
      <c r="P230" s="214">
        <f t="shared" si="81"/>
        <v>0</v>
      </c>
      <c r="Q230" s="214">
        <v>0</v>
      </c>
      <c r="R230" s="214">
        <f t="shared" si="82"/>
        <v>0</v>
      </c>
      <c r="S230" s="214">
        <v>0</v>
      </c>
      <c r="T230" s="215">
        <f t="shared" si="83"/>
        <v>0</v>
      </c>
      <c r="AR230" s="25" t="s">
        <v>309</v>
      </c>
      <c r="AT230" s="25" t="s">
        <v>213</v>
      </c>
      <c r="AU230" s="25" t="s">
        <v>85</v>
      </c>
      <c r="AY230" s="25" t="s">
        <v>211</v>
      </c>
      <c r="BE230" s="216">
        <f t="shared" si="84"/>
        <v>0</v>
      </c>
      <c r="BF230" s="216">
        <f t="shared" si="85"/>
        <v>0</v>
      </c>
      <c r="BG230" s="216">
        <f t="shared" si="86"/>
        <v>0</v>
      </c>
      <c r="BH230" s="216">
        <f t="shared" si="87"/>
        <v>0</v>
      </c>
      <c r="BI230" s="216">
        <f t="shared" si="88"/>
        <v>0</v>
      </c>
      <c r="BJ230" s="25" t="s">
        <v>83</v>
      </c>
      <c r="BK230" s="216">
        <f t="shared" si="89"/>
        <v>0</v>
      </c>
      <c r="BL230" s="25" t="s">
        <v>309</v>
      </c>
      <c r="BM230" s="25" t="s">
        <v>4063</v>
      </c>
    </row>
    <row r="231" spans="2:65" s="1" customFormat="1" ht="22.5" customHeight="1">
      <c r="B231" s="42"/>
      <c r="C231" s="205" t="s">
        <v>1433</v>
      </c>
      <c r="D231" s="205" t="s">
        <v>213</v>
      </c>
      <c r="E231" s="206" t="s">
        <v>3922</v>
      </c>
      <c r="F231" s="207" t="s">
        <v>3923</v>
      </c>
      <c r="G231" s="208" t="s">
        <v>553</v>
      </c>
      <c r="H231" s="209">
        <v>1</v>
      </c>
      <c r="I231" s="210"/>
      <c r="J231" s="211">
        <f t="shared" si="80"/>
        <v>0</v>
      </c>
      <c r="K231" s="207" t="s">
        <v>21</v>
      </c>
      <c r="L231" s="62"/>
      <c r="M231" s="212" t="s">
        <v>21</v>
      </c>
      <c r="N231" s="213" t="s">
        <v>47</v>
      </c>
      <c r="O231" s="43"/>
      <c r="P231" s="214">
        <f t="shared" si="81"/>
        <v>0</v>
      </c>
      <c r="Q231" s="214">
        <v>0</v>
      </c>
      <c r="R231" s="214">
        <f t="shared" si="82"/>
        <v>0</v>
      </c>
      <c r="S231" s="214">
        <v>0</v>
      </c>
      <c r="T231" s="215">
        <f t="shared" si="83"/>
        <v>0</v>
      </c>
      <c r="AR231" s="25" t="s">
        <v>309</v>
      </c>
      <c r="AT231" s="25" t="s">
        <v>213</v>
      </c>
      <c r="AU231" s="25" t="s">
        <v>85</v>
      </c>
      <c r="AY231" s="25" t="s">
        <v>211</v>
      </c>
      <c r="BE231" s="216">
        <f t="shared" si="84"/>
        <v>0</v>
      </c>
      <c r="BF231" s="216">
        <f t="shared" si="85"/>
        <v>0</v>
      </c>
      <c r="BG231" s="216">
        <f t="shared" si="86"/>
        <v>0</v>
      </c>
      <c r="BH231" s="216">
        <f t="shared" si="87"/>
        <v>0</v>
      </c>
      <c r="BI231" s="216">
        <f t="shared" si="88"/>
        <v>0</v>
      </c>
      <c r="BJ231" s="25" t="s">
        <v>83</v>
      </c>
      <c r="BK231" s="216">
        <f t="shared" si="89"/>
        <v>0</v>
      </c>
      <c r="BL231" s="25" t="s">
        <v>309</v>
      </c>
      <c r="BM231" s="25" t="s">
        <v>4064</v>
      </c>
    </row>
    <row r="232" spans="2:65" s="1" customFormat="1" ht="22.5" customHeight="1">
      <c r="B232" s="42"/>
      <c r="C232" s="205" t="s">
        <v>1439</v>
      </c>
      <c r="D232" s="205" t="s">
        <v>213</v>
      </c>
      <c r="E232" s="206" t="s">
        <v>3925</v>
      </c>
      <c r="F232" s="207" t="s">
        <v>1883</v>
      </c>
      <c r="G232" s="208" t="s">
        <v>553</v>
      </c>
      <c r="H232" s="209">
        <v>1</v>
      </c>
      <c r="I232" s="210"/>
      <c r="J232" s="211">
        <f t="shared" si="80"/>
        <v>0</v>
      </c>
      <c r="K232" s="207" t="s">
        <v>21</v>
      </c>
      <c r="L232" s="62"/>
      <c r="M232" s="212" t="s">
        <v>21</v>
      </c>
      <c r="N232" s="213" t="s">
        <v>47</v>
      </c>
      <c r="O232" s="43"/>
      <c r="P232" s="214">
        <f t="shared" si="81"/>
        <v>0</v>
      </c>
      <c r="Q232" s="214">
        <v>0</v>
      </c>
      <c r="R232" s="214">
        <f t="shared" si="82"/>
        <v>0</v>
      </c>
      <c r="S232" s="214">
        <v>0</v>
      </c>
      <c r="T232" s="215">
        <f t="shared" si="83"/>
        <v>0</v>
      </c>
      <c r="AR232" s="25" t="s">
        <v>309</v>
      </c>
      <c r="AT232" s="25" t="s">
        <v>213</v>
      </c>
      <c r="AU232" s="25" t="s">
        <v>85</v>
      </c>
      <c r="AY232" s="25" t="s">
        <v>211</v>
      </c>
      <c r="BE232" s="216">
        <f t="shared" si="84"/>
        <v>0</v>
      </c>
      <c r="BF232" s="216">
        <f t="shared" si="85"/>
        <v>0</v>
      </c>
      <c r="BG232" s="216">
        <f t="shared" si="86"/>
        <v>0</v>
      </c>
      <c r="BH232" s="216">
        <f t="shared" si="87"/>
        <v>0</v>
      </c>
      <c r="BI232" s="216">
        <f t="shared" si="88"/>
        <v>0</v>
      </c>
      <c r="BJ232" s="25" t="s">
        <v>83</v>
      </c>
      <c r="BK232" s="216">
        <f t="shared" si="89"/>
        <v>0</v>
      </c>
      <c r="BL232" s="25" t="s">
        <v>309</v>
      </c>
      <c r="BM232" s="25" t="s">
        <v>4065</v>
      </c>
    </row>
    <row r="233" spans="2:65" s="1" customFormat="1" ht="22.5" customHeight="1">
      <c r="B233" s="42"/>
      <c r="C233" s="205" t="s">
        <v>1443</v>
      </c>
      <c r="D233" s="205" t="s">
        <v>213</v>
      </c>
      <c r="E233" s="206" t="s">
        <v>3927</v>
      </c>
      <c r="F233" s="207" t="s">
        <v>1887</v>
      </c>
      <c r="G233" s="208" t="s">
        <v>553</v>
      </c>
      <c r="H233" s="209">
        <v>1</v>
      </c>
      <c r="I233" s="210"/>
      <c r="J233" s="211">
        <f t="shared" si="80"/>
        <v>0</v>
      </c>
      <c r="K233" s="207" t="s">
        <v>21</v>
      </c>
      <c r="L233" s="62"/>
      <c r="M233" s="212" t="s">
        <v>21</v>
      </c>
      <c r="N233" s="213" t="s">
        <v>47</v>
      </c>
      <c r="O233" s="43"/>
      <c r="P233" s="214">
        <f t="shared" si="81"/>
        <v>0</v>
      </c>
      <c r="Q233" s="214">
        <v>0</v>
      </c>
      <c r="R233" s="214">
        <f t="shared" si="82"/>
        <v>0</v>
      </c>
      <c r="S233" s="214">
        <v>0</v>
      </c>
      <c r="T233" s="215">
        <f t="shared" si="83"/>
        <v>0</v>
      </c>
      <c r="AR233" s="25" t="s">
        <v>309</v>
      </c>
      <c r="AT233" s="25" t="s">
        <v>213</v>
      </c>
      <c r="AU233" s="25" t="s">
        <v>85</v>
      </c>
      <c r="AY233" s="25" t="s">
        <v>211</v>
      </c>
      <c r="BE233" s="216">
        <f t="shared" si="84"/>
        <v>0</v>
      </c>
      <c r="BF233" s="216">
        <f t="shared" si="85"/>
        <v>0</v>
      </c>
      <c r="BG233" s="216">
        <f t="shared" si="86"/>
        <v>0</v>
      </c>
      <c r="BH233" s="216">
        <f t="shared" si="87"/>
        <v>0</v>
      </c>
      <c r="BI233" s="216">
        <f t="shared" si="88"/>
        <v>0</v>
      </c>
      <c r="BJ233" s="25" t="s">
        <v>83</v>
      </c>
      <c r="BK233" s="216">
        <f t="shared" si="89"/>
        <v>0</v>
      </c>
      <c r="BL233" s="25" t="s">
        <v>309</v>
      </c>
      <c r="BM233" s="25" t="s">
        <v>4066</v>
      </c>
    </row>
    <row r="234" spans="2:65" s="1" customFormat="1" ht="22.5" customHeight="1">
      <c r="B234" s="42"/>
      <c r="C234" s="205" t="s">
        <v>1448</v>
      </c>
      <c r="D234" s="205" t="s">
        <v>213</v>
      </c>
      <c r="E234" s="206" t="s">
        <v>3929</v>
      </c>
      <c r="F234" s="207" t="s">
        <v>1867</v>
      </c>
      <c r="G234" s="208" t="s">
        <v>553</v>
      </c>
      <c r="H234" s="209">
        <v>1</v>
      </c>
      <c r="I234" s="210"/>
      <c r="J234" s="211">
        <f t="shared" si="80"/>
        <v>0</v>
      </c>
      <c r="K234" s="207" t="s">
        <v>21</v>
      </c>
      <c r="L234" s="62"/>
      <c r="M234" s="212" t="s">
        <v>21</v>
      </c>
      <c r="N234" s="280" t="s">
        <v>47</v>
      </c>
      <c r="O234" s="281"/>
      <c r="P234" s="282">
        <f t="shared" si="81"/>
        <v>0</v>
      </c>
      <c r="Q234" s="282">
        <v>0</v>
      </c>
      <c r="R234" s="282">
        <f t="shared" si="82"/>
        <v>0</v>
      </c>
      <c r="S234" s="282">
        <v>0</v>
      </c>
      <c r="T234" s="283">
        <f t="shared" si="83"/>
        <v>0</v>
      </c>
      <c r="AR234" s="25" t="s">
        <v>309</v>
      </c>
      <c r="AT234" s="25" t="s">
        <v>213</v>
      </c>
      <c r="AU234" s="25" t="s">
        <v>85</v>
      </c>
      <c r="AY234" s="25" t="s">
        <v>211</v>
      </c>
      <c r="BE234" s="216">
        <f t="shared" si="84"/>
        <v>0</v>
      </c>
      <c r="BF234" s="216">
        <f t="shared" si="85"/>
        <v>0</v>
      </c>
      <c r="BG234" s="216">
        <f t="shared" si="86"/>
        <v>0</v>
      </c>
      <c r="BH234" s="216">
        <f t="shared" si="87"/>
        <v>0</v>
      </c>
      <c r="BI234" s="216">
        <f t="shared" si="88"/>
        <v>0</v>
      </c>
      <c r="BJ234" s="25" t="s">
        <v>83</v>
      </c>
      <c r="BK234" s="216">
        <f t="shared" si="89"/>
        <v>0</v>
      </c>
      <c r="BL234" s="25" t="s">
        <v>309</v>
      </c>
      <c r="BM234" s="25" t="s">
        <v>4067</v>
      </c>
    </row>
    <row r="235" spans="2:65" s="1" customFormat="1" ht="6.95" customHeight="1">
      <c r="B235" s="57"/>
      <c r="C235" s="58"/>
      <c r="D235" s="58"/>
      <c r="E235" s="58"/>
      <c r="F235" s="58"/>
      <c r="G235" s="58"/>
      <c r="H235" s="58"/>
      <c r="I235" s="149"/>
      <c r="J235" s="58"/>
      <c r="K235" s="58"/>
      <c r="L235" s="62"/>
    </row>
  </sheetData>
  <sheetProtection password="CC35" sheet="1" objects="1" scenarios="1" formatCells="0" formatColumns="0" formatRows="0" sort="0" autoFilter="0"/>
  <autoFilter ref="C97:K234"/>
  <mergeCells count="15">
    <mergeCell ref="E88:H88"/>
    <mergeCell ref="E86:H86"/>
    <mergeCell ref="E90:H90"/>
    <mergeCell ref="G1:H1"/>
    <mergeCell ref="L2:V2"/>
    <mergeCell ref="E49:H49"/>
    <mergeCell ref="E53:H53"/>
    <mergeCell ref="E51:H51"/>
    <mergeCell ref="E55:H55"/>
    <mergeCell ref="E84:H84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160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2916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4068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ROUND(J93,2)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ROUND(SUM(BE93:BE104), 2)</f>
        <v>0</v>
      </c>
      <c r="G34" s="43"/>
      <c r="H34" s="43"/>
      <c r="I34" s="141">
        <v>0.21</v>
      </c>
      <c r="J34" s="140">
        <f>ROUND(ROUND((SUM(BE93:BE104)),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ROUND(SUM(BF93:BF104), 2)</f>
        <v>0</v>
      </c>
      <c r="G35" s="43"/>
      <c r="H35" s="43"/>
      <c r="I35" s="141">
        <v>0.15</v>
      </c>
      <c r="J35" s="140">
        <f>ROUND(ROUND((SUM(BF93:BF104)),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ROUND(SUM(BG93:BG104),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ROUND(SUM(BH93:BH104),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ROUND(SUM(BI93:BI104),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2916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2.E_VU_99 - Venkovní úpravy - Vedlejší a ostatní náklady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J93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1894</v>
      </c>
      <c r="E65" s="162"/>
      <c r="F65" s="162"/>
      <c r="G65" s="162"/>
      <c r="H65" s="162"/>
      <c r="I65" s="163"/>
      <c r="J65" s="164">
        <f>J94</f>
        <v>0</v>
      </c>
      <c r="K65" s="165"/>
    </row>
    <row r="66" spans="2:12" s="9" customFormat="1" ht="19.899999999999999" customHeight="1">
      <c r="B66" s="166"/>
      <c r="C66" s="167"/>
      <c r="D66" s="168" t="s">
        <v>1895</v>
      </c>
      <c r="E66" s="169"/>
      <c r="F66" s="169"/>
      <c r="G66" s="169"/>
      <c r="H66" s="169"/>
      <c r="I66" s="170"/>
      <c r="J66" s="171">
        <f>J95</f>
        <v>0</v>
      </c>
      <c r="K66" s="172"/>
    </row>
    <row r="67" spans="2:12" s="9" customFormat="1" ht="19.899999999999999" customHeight="1">
      <c r="B67" s="166"/>
      <c r="C67" s="167"/>
      <c r="D67" s="168" t="s">
        <v>1896</v>
      </c>
      <c r="E67" s="169"/>
      <c r="F67" s="169"/>
      <c r="G67" s="169"/>
      <c r="H67" s="169"/>
      <c r="I67" s="170"/>
      <c r="J67" s="171">
        <f>J97</f>
        <v>0</v>
      </c>
      <c r="K67" s="172"/>
    </row>
    <row r="68" spans="2:12" s="9" customFormat="1" ht="19.899999999999999" customHeight="1">
      <c r="B68" s="166"/>
      <c r="C68" s="167"/>
      <c r="D68" s="168" t="s">
        <v>1897</v>
      </c>
      <c r="E68" s="169"/>
      <c r="F68" s="169"/>
      <c r="G68" s="169"/>
      <c r="H68" s="169"/>
      <c r="I68" s="170"/>
      <c r="J68" s="171">
        <f>J99</f>
        <v>0</v>
      </c>
      <c r="K68" s="172"/>
    </row>
    <row r="69" spans="2:12" s="9" customFormat="1" ht="19.899999999999999" customHeight="1">
      <c r="B69" s="166"/>
      <c r="C69" s="167"/>
      <c r="D69" s="168" t="s">
        <v>1898</v>
      </c>
      <c r="E69" s="169"/>
      <c r="F69" s="169"/>
      <c r="G69" s="169"/>
      <c r="H69" s="169"/>
      <c r="I69" s="170"/>
      <c r="J69" s="171">
        <f>J103</f>
        <v>0</v>
      </c>
      <c r="K69" s="172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28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52"/>
      <c r="J75" s="61"/>
      <c r="K75" s="61"/>
      <c r="L75" s="62"/>
    </row>
    <row r="76" spans="2:12" s="1" customFormat="1" ht="36.950000000000003" customHeight="1">
      <c r="B76" s="42"/>
      <c r="C76" s="63" t="s">
        <v>195</v>
      </c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4.45" customHeight="1">
      <c r="B78" s="42"/>
      <c r="C78" s="66" t="s">
        <v>18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22.5" customHeight="1">
      <c r="B79" s="42"/>
      <c r="C79" s="64"/>
      <c r="D79" s="64"/>
      <c r="E79" s="419" t="str">
        <f>E7</f>
        <v>Beroun, MŠ Pod Homolkou - technické instalace</v>
      </c>
      <c r="F79" s="420"/>
      <c r="G79" s="420"/>
      <c r="H79" s="420"/>
      <c r="I79" s="173"/>
      <c r="J79" s="64"/>
      <c r="K79" s="64"/>
      <c r="L79" s="62"/>
    </row>
    <row r="80" spans="2:12">
      <c r="B80" s="29"/>
      <c r="C80" s="66" t="s">
        <v>167</v>
      </c>
      <c r="D80" s="174"/>
      <c r="E80" s="174"/>
      <c r="F80" s="174"/>
      <c r="G80" s="174"/>
      <c r="H80" s="174"/>
      <c r="J80" s="174"/>
      <c r="K80" s="174"/>
      <c r="L80" s="175"/>
    </row>
    <row r="81" spans="2:65" ht="22.5" customHeight="1">
      <c r="B81" s="29"/>
      <c r="C81" s="174"/>
      <c r="D81" s="174"/>
      <c r="E81" s="419" t="s">
        <v>168</v>
      </c>
      <c r="F81" s="423"/>
      <c r="G81" s="423"/>
      <c r="H81" s="423"/>
      <c r="J81" s="174"/>
      <c r="K81" s="174"/>
      <c r="L81" s="175"/>
    </row>
    <row r="82" spans="2:65">
      <c r="B82" s="29"/>
      <c r="C82" s="66" t="s">
        <v>169</v>
      </c>
      <c r="D82" s="174"/>
      <c r="E82" s="174"/>
      <c r="F82" s="174"/>
      <c r="G82" s="174"/>
      <c r="H82" s="174"/>
      <c r="J82" s="174"/>
      <c r="K82" s="174"/>
      <c r="L82" s="175"/>
    </row>
    <row r="83" spans="2:65" s="1" customFormat="1" ht="22.5" customHeight="1">
      <c r="B83" s="42"/>
      <c r="C83" s="64"/>
      <c r="D83" s="64"/>
      <c r="E83" s="421" t="s">
        <v>2916</v>
      </c>
      <c r="F83" s="422"/>
      <c r="G83" s="422"/>
      <c r="H83" s="422"/>
      <c r="I83" s="173"/>
      <c r="J83" s="64"/>
      <c r="K83" s="64"/>
      <c r="L83" s="62"/>
    </row>
    <row r="84" spans="2:65" s="1" customFormat="1" ht="14.45" customHeight="1">
      <c r="B84" s="42"/>
      <c r="C84" s="66" t="s">
        <v>171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23.25" customHeight="1">
      <c r="B85" s="42"/>
      <c r="C85" s="64"/>
      <c r="D85" s="64"/>
      <c r="E85" s="390" t="str">
        <f>E13</f>
        <v>2.E_VU_99 - Venkovní úpravy - Vedlejší a ostatní náklady</v>
      </c>
      <c r="F85" s="422"/>
      <c r="G85" s="422"/>
      <c r="H85" s="422"/>
      <c r="I85" s="173"/>
      <c r="J85" s="64"/>
      <c r="K85" s="64"/>
      <c r="L85" s="62"/>
    </row>
    <row r="86" spans="2:65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" customFormat="1" ht="18" customHeight="1">
      <c r="B87" s="42"/>
      <c r="C87" s="66" t="s">
        <v>23</v>
      </c>
      <c r="D87" s="64"/>
      <c r="E87" s="64"/>
      <c r="F87" s="176" t="str">
        <f>F16</f>
        <v>Beroun</v>
      </c>
      <c r="G87" s="64"/>
      <c r="H87" s="64"/>
      <c r="I87" s="177" t="s">
        <v>25</v>
      </c>
      <c r="J87" s="74" t="str">
        <f>IF(J16="","",J16)</f>
        <v>21. 3. 2017</v>
      </c>
      <c r="K87" s="64"/>
      <c r="L87" s="62"/>
    </row>
    <row r="88" spans="2:65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5" s="1" customFormat="1">
      <c r="B89" s="42"/>
      <c r="C89" s="66" t="s">
        <v>27</v>
      </c>
      <c r="D89" s="64"/>
      <c r="E89" s="64"/>
      <c r="F89" s="176" t="str">
        <f>E19</f>
        <v>Město Beroun</v>
      </c>
      <c r="G89" s="64"/>
      <c r="H89" s="64"/>
      <c r="I89" s="177" t="s">
        <v>35</v>
      </c>
      <c r="J89" s="176" t="str">
        <f>E25</f>
        <v>SPECTA, s.r.o.</v>
      </c>
      <c r="K89" s="64"/>
      <c r="L89" s="62"/>
    </row>
    <row r="90" spans="2:65" s="1" customFormat="1" ht="14.45" customHeight="1">
      <c r="B90" s="42"/>
      <c r="C90" s="66" t="s">
        <v>33</v>
      </c>
      <c r="D90" s="64"/>
      <c r="E90" s="64"/>
      <c r="F90" s="176" t="str">
        <f>IF(E22="","",E22)</f>
        <v/>
      </c>
      <c r="G90" s="64"/>
      <c r="H90" s="64"/>
      <c r="I90" s="173"/>
      <c r="J90" s="64"/>
      <c r="K90" s="64"/>
      <c r="L90" s="62"/>
    </row>
    <row r="91" spans="2:65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5" s="10" customFormat="1" ht="29.25" customHeight="1">
      <c r="B92" s="178"/>
      <c r="C92" s="179" t="s">
        <v>196</v>
      </c>
      <c r="D92" s="180" t="s">
        <v>61</v>
      </c>
      <c r="E92" s="180" t="s">
        <v>57</v>
      </c>
      <c r="F92" s="180" t="s">
        <v>197</v>
      </c>
      <c r="G92" s="180" t="s">
        <v>198</v>
      </c>
      <c r="H92" s="180" t="s">
        <v>199</v>
      </c>
      <c r="I92" s="181" t="s">
        <v>200</v>
      </c>
      <c r="J92" s="180" t="s">
        <v>175</v>
      </c>
      <c r="K92" s="182" t="s">
        <v>201</v>
      </c>
      <c r="L92" s="183"/>
      <c r="M92" s="82" t="s">
        <v>202</v>
      </c>
      <c r="N92" s="83" t="s">
        <v>46</v>
      </c>
      <c r="O92" s="83" t="s">
        <v>203</v>
      </c>
      <c r="P92" s="83" t="s">
        <v>204</v>
      </c>
      <c r="Q92" s="83" t="s">
        <v>205</v>
      </c>
      <c r="R92" s="83" t="s">
        <v>206</v>
      </c>
      <c r="S92" s="83" t="s">
        <v>207</v>
      </c>
      <c r="T92" s="84" t="s">
        <v>208</v>
      </c>
    </row>
    <row r="93" spans="2:65" s="1" customFormat="1" ht="29.25" customHeight="1">
      <c r="B93" s="42"/>
      <c r="C93" s="88" t="s">
        <v>176</v>
      </c>
      <c r="D93" s="64"/>
      <c r="E93" s="64"/>
      <c r="F93" s="64"/>
      <c r="G93" s="64"/>
      <c r="H93" s="64"/>
      <c r="I93" s="173"/>
      <c r="J93" s="184">
        <f>BK93</f>
        <v>0</v>
      </c>
      <c r="K93" s="64"/>
      <c r="L93" s="62"/>
      <c r="M93" s="85"/>
      <c r="N93" s="86"/>
      <c r="O93" s="86"/>
      <c r="P93" s="185">
        <f>P94</f>
        <v>0</v>
      </c>
      <c r="Q93" s="86"/>
      <c r="R93" s="185">
        <f>R94</f>
        <v>0</v>
      </c>
      <c r="S93" s="86"/>
      <c r="T93" s="186">
        <f>T94</f>
        <v>0</v>
      </c>
      <c r="AT93" s="25" t="s">
        <v>75</v>
      </c>
      <c r="AU93" s="25" t="s">
        <v>177</v>
      </c>
      <c r="BK93" s="187">
        <f>BK94</f>
        <v>0</v>
      </c>
    </row>
    <row r="94" spans="2:65" s="11" customFormat="1" ht="37.35" customHeight="1">
      <c r="B94" s="188"/>
      <c r="C94" s="189"/>
      <c r="D94" s="190" t="s">
        <v>75</v>
      </c>
      <c r="E94" s="191" t="s">
        <v>1899</v>
      </c>
      <c r="F94" s="191" t="s">
        <v>1900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P95+P97+P99+P103</f>
        <v>0</v>
      </c>
      <c r="Q94" s="196"/>
      <c r="R94" s="197">
        <f>R95+R97+R99+R103</f>
        <v>0</v>
      </c>
      <c r="S94" s="196"/>
      <c r="T94" s="198">
        <f>T95+T97+T99+T103</f>
        <v>0</v>
      </c>
      <c r="AR94" s="199" t="s">
        <v>242</v>
      </c>
      <c r="AT94" s="200" t="s">
        <v>75</v>
      </c>
      <c r="AU94" s="200" t="s">
        <v>76</v>
      </c>
      <c r="AY94" s="199" t="s">
        <v>211</v>
      </c>
      <c r="BK94" s="201">
        <f>BK95+BK97+BK99+BK103</f>
        <v>0</v>
      </c>
    </row>
    <row r="95" spans="2:65" s="11" customFormat="1" ht="19.899999999999999" customHeight="1">
      <c r="B95" s="188"/>
      <c r="C95" s="189"/>
      <c r="D95" s="202" t="s">
        <v>75</v>
      </c>
      <c r="E95" s="203" t="s">
        <v>1901</v>
      </c>
      <c r="F95" s="203" t="s">
        <v>1902</v>
      </c>
      <c r="G95" s="189"/>
      <c r="H95" s="189"/>
      <c r="I95" s="192"/>
      <c r="J95" s="204">
        <f>BK95</f>
        <v>0</v>
      </c>
      <c r="K95" s="189"/>
      <c r="L95" s="194"/>
      <c r="M95" s="195"/>
      <c r="N95" s="196"/>
      <c r="O95" s="196"/>
      <c r="P95" s="197">
        <f>P96</f>
        <v>0</v>
      </c>
      <c r="Q95" s="196"/>
      <c r="R95" s="197">
        <f>R96</f>
        <v>0</v>
      </c>
      <c r="S95" s="196"/>
      <c r="T95" s="198">
        <f>T96</f>
        <v>0</v>
      </c>
      <c r="AR95" s="199" t="s">
        <v>242</v>
      </c>
      <c r="AT95" s="200" t="s">
        <v>75</v>
      </c>
      <c r="AU95" s="200" t="s">
        <v>83</v>
      </c>
      <c r="AY95" s="199" t="s">
        <v>211</v>
      </c>
      <c r="BK95" s="201">
        <f>BK96</f>
        <v>0</v>
      </c>
    </row>
    <row r="96" spans="2:65" s="1" customFormat="1" ht="22.5" customHeight="1">
      <c r="B96" s="42"/>
      <c r="C96" s="205" t="s">
        <v>83</v>
      </c>
      <c r="D96" s="205" t="s">
        <v>213</v>
      </c>
      <c r="E96" s="206" t="s">
        <v>1903</v>
      </c>
      <c r="F96" s="207" t="s">
        <v>1904</v>
      </c>
      <c r="G96" s="208" t="s">
        <v>553</v>
      </c>
      <c r="H96" s="209">
        <v>1</v>
      </c>
      <c r="I96" s="210"/>
      <c r="J96" s="211">
        <f>ROUND(I96*H96,2)</f>
        <v>0</v>
      </c>
      <c r="K96" s="207" t="s">
        <v>1905</v>
      </c>
      <c r="L96" s="62"/>
      <c r="M96" s="212" t="s">
        <v>21</v>
      </c>
      <c r="N96" s="213" t="s">
        <v>47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5" t="s">
        <v>1906</v>
      </c>
      <c r="AT96" s="25" t="s">
        <v>213</v>
      </c>
      <c r="AU96" s="25" t="s">
        <v>85</v>
      </c>
      <c r="AY96" s="25" t="s">
        <v>211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83</v>
      </c>
      <c r="BK96" s="216">
        <f>ROUND(I96*H96,2)</f>
        <v>0</v>
      </c>
      <c r="BL96" s="25" t="s">
        <v>1906</v>
      </c>
      <c r="BM96" s="25" t="s">
        <v>4069</v>
      </c>
    </row>
    <row r="97" spans="2:65" s="11" customFormat="1" ht="29.85" customHeight="1">
      <c r="B97" s="188"/>
      <c r="C97" s="189"/>
      <c r="D97" s="202" t="s">
        <v>75</v>
      </c>
      <c r="E97" s="203" t="s">
        <v>1911</v>
      </c>
      <c r="F97" s="203" t="s">
        <v>1912</v>
      </c>
      <c r="G97" s="189"/>
      <c r="H97" s="189"/>
      <c r="I97" s="192"/>
      <c r="J97" s="204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242</v>
      </c>
      <c r="AT97" s="200" t="s">
        <v>75</v>
      </c>
      <c r="AU97" s="200" t="s">
        <v>83</v>
      </c>
      <c r="AY97" s="199" t="s">
        <v>211</v>
      </c>
      <c r="BK97" s="201">
        <f>BK98</f>
        <v>0</v>
      </c>
    </row>
    <row r="98" spans="2:65" s="1" customFormat="1" ht="22.5" customHeight="1">
      <c r="B98" s="42"/>
      <c r="C98" s="205" t="s">
        <v>85</v>
      </c>
      <c r="D98" s="205" t="s">
        <v>213</v>
      </c>
      <c r="E98" s="206" t="s">
        <v>1913</v>
      </c>
      <c r="F98" s="207" t="s">
        <v>1914</v>
      </c>
      <c r="G98" s="208" t="s">
        <v>21</v>
      </c>
      <c r="H98" s="209">
        <v>1</v>
      </c>
      <c r="I98" s="210"/>
      <c r="J98" s="211">
        <f>ROUND(I98*H98,2)</f>
        <v>0</v>
      </c>
      <c r="K98" s="207" t="s">
        <v>217</v>
      </c>
      <c r="L98" s="62"/>
      <c r="M98" s="212" t="s">
        <v>21</v>
      </c>
      <c r="N98" s="213" t="s">
        <v>47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25" t="s">
        <v>1906</v>
      </c>
      <c r="AT98" s="25" t="s">
        <v>213</v>
      </c>
      <c r="AU98" s="25" t="s">
        <v>85</v>
      </c>
      <c r="AY98" s="25" t="s">
        <v>211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83</v>
      </c>
      <c r="BK98" s="216">
        <f>ROUND(I98*H98,2)</f>
        <v>0</v>
      </c>
      <c r="BL98" s="25" t="s">
        <v>1906</v>
      </c>
      <c r="BM98" s="25" t="s">
        <v>4070</v>
      </c>
    </row>
    <row r="99" spans="2:65" s="11" customFormat="1" ht="29.85" customHeight="1">
      <c r="B99" s="188"/>
      <c r="C99" s="189"/>
      <c r="D99" s="202" t="s">
        <v>75</v>
      </c>
      <c r="E99" s="203" t="s">
        <v>1916</v>
      </c>
      <c r="F99" s="203" t="s">
        <v>1917</v>
      </c>
      <c r="G99" s="189"/>
      <c r="H99" s="189"/>
      <c r="I99" s="192"/>
      <c r="J99" s="204">
        <f>BK99</f>
        <v>0</v>
      </c>
      <c r="K99" s="189"/>
      <c r="L99" s="194"/>
      <c r="M99" s="195"/>
      <c r="N99" s="196"/>
      <c r="O99" s="196"/>
      <c r="P99" s="197">
        <f>SUM(P100:P102)</f>
        <v>0</v>
      </c>
      <c r="Q99" s="196"/>
      <c r="R99" s="197">
        <f>SUM(R100:R102)</f>
        <v>0</v>
      </c>
      <c r="S99" s="196"/>
      <c r="T99" s="198">
        <f>SUM(T100:T102)</f>
        <v>0</v>
      </c>
      <c r="AR99" s="199" t="s">
        <v>242</v>
      </c>
      <c r="AT99" s="200" t="s">
        <v>75</v>
      </c>
      <c r="AU99" s="200" t="s">
        <v>83</v>
      </c>
      <c r="AY99" s="199" t="s">
        <v>211</v>
      </c>
      <c r="BK99" s="201">
        <f>SUM(BK100:BK102)</f>
        <v>0</v>
      </c>
    </row>
    <row r="100" spans="2:65" s="1" customFormat="1" ht="22.5" customHeight="1">
      <c r="B100" s="42"/>
      <c r="C100" s="205" t="s">
        <v>93</v>
      </c>
      <c r="D100" s="205" t="s">
        <v>213</v>
      </c>
      <c r="E100" s="206" t="s">
        <v>1922</v>
      </c>
      <c r="F100" s="207" t="s">
        <v>1923</v>
      </c>
      <c r="G100" s="208" t="s">
        <v>553</v>
      </c>
      <c r="H100" s="209">
        <v>1</v>
      </c>
      <c r="I100" s="210"/>
      <c r="J100" s="211">
        <f>ROUND(I100*H100,2)</f>
        <v>0</v>
      </c>
      <c r="K100" s="207" t="s">
        <v>21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1906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1906</v>
      </c>
      <c r="BM100" s="25" t="s">
        <v>4071</v>
      </c>
    </row>
    <row r="101" spans="2:65" s="1" customFormat="1" ht="22.5" customHeight="1">
      <c r="B101" s="42"/>
      <c r="C101" s="205" t="s">
        <v>100</v>
      </c>
      <c r="D101" s="205" t="s">
        <v>213</v>
      </c>
      <c r="E101" s="206" t="s">
        <v>2911</v>
      </c>
      <c r="F101" s="207" t="s">
        <v>1919</v>
      </c>
      <c r="G101" s="208" t="s">
        <v>553</v>
      </c>
      <c r="H101" s="209">
        <v>1</v>
      </c>
      <c r="I101" s="210"/>
      <c r="J101" s="211">
        <f>ROUND(I101*H101,2)</f>
        <v>0</v>
      </c>
      <c r="K101" s="207" t="s">
        <v>21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1906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1906</v>
      </c>
      <c r="BM101" s="25" t="s">
        <v>4072</v>
      </c>
    </row>
    <row r="102" spans="2:65" s="1" customFormat="1" ht="40.5">
      <c r="B102" s="42"/>
      <c r="C102" s="64"/>
      <c r="D102" s="219" t="s">
        <v>433</v>
      </c>
      <c r="E102" s="64"/>
      <c r="F102" s="278" t="s">
        <v>2913</v>
      </c>
      <c r="G102" s="64"/>
      <c r="H102" s="64"/>
      <c r="I102" s="173"/>
      <c r="J102" s="64"/>
      <c r="K102" s="64"/>
      <c r="L102" s="62"/>
      <c r="M102" s="279"/>
      <c r="N102" s="43"/>
      <c r="O102" s="43"/>
      <c r="P102" s="43"/>
      <c r="Q102" s="43"/>
      <c r="R102" s="43"/>
      <c r="S102" s="43"/>
      <c r="T102" s="79"/>
      <c r="AT102" s="25" t="s">
        <v>433</v>
      </c>
      <c r="AU102" s="25" t="s">
        <v>85</v>
      </c>
    </row>
    <row r="103" spans="2:65" s="11" customFormat="1" ht="29.85" customHeight="1">
      <c r="B103" s="188"/>
      <c r="C103" s="189"/>
      <c r="D103" s="202" t="s">
        <v>75</v>
      </c>
      <c r="E103" s="203" t="s">
        <v>1925</v>
      </c>
      <c r="F103" s="203" t="s">
        <v>1926</v>
      </c>
      <c r="G103" s="189"/>
      <c r="H103" s="189"/>
      <c r="I103" s="192"/>
      <c r="J103" s="204">
        <f>BK103</f>
        <v>0</v>
      </c>
      <c r="K103" s="189"/>
      <c r="L103" s="194"/>
      <c r="M103" s="195"/>
      <c r="N103" s="196"/>
      <c r="O103" s="196"/>
      <c r="P103" s="197">
        <f>P104</f>
        <v>0</v>
      </c>
      <c r="Q103" s="196"/>
      <c r="R103" s="197">
        <f>R104</f>
        <v>0</v>
      </c>
      <c r="S103" s="196"/>
      <c r="T103" s="198">
        <f>T104</f>
        <v>0</v>
      </c>
      <c r="AR103" s="199" t="s">
        <v>242</v>
      </c>
      <c r="AT103" s="200" t="s">
        <v>75</v>
      </c>
      <c r="AU103" s="200" t="s">
        <v>83</v>
      </c>
      <c r="AY103" s="199" t="s">
        <v>211</v>
      </c>
      <c r="BK103" s="201">
        <f>BK104</f>
        <v>0</v>
      </c>
    </row>
    <row r="104" spans="2:65" s="1" customFormat="1" ht="22.5" customHeight="1">
      <c r="B104" s="42"/>
      <c r="C104" s="205" t="s">
        <v>242</v>
      </c>
      <c r="D104" s="205" t="s">
        <v>213</v>
      </c>
      <c r="E104" s="206" t="s">
        <v>1927</v>
      </c>
      <c r="F104" s="207" t="s">
        <v>1928</v>
      </c>
      <c r="G104" s="208" t="s">
        <v>21</v>
      </c>
      <c r="H104" s="209">
        <v>1</v>
      </c>
      <c r="I104" s="210"/>
      <c r="J104" s="211">
        <f>ROUND(I104*H104,2)</f>
        <v>0</v>
      </c>
      <c r="K104" s="207" t="s">
        <v>217</v>
      </c>
      <c r="L104" s="62"/>
      <c r="M104" s="212" t="s">
        <v>21</v>
      </c>
      <c r="N104" s="280" t="s">
        <v>47</v>
      </c>
      <c r="O104" s="281"/>
      <c r="P104" s="282">
        <f>O104*H104</f>
        <v>0</v>
      </c>
      <c r="Q104" s="282">
        <v>0</v>
      </c>
      <c r="R104" s="282">
        <f>Q104*H104</f>
        <v>0</v>
      </c>
      <c r="S104" s="282">
        <v>0</v>
      </c>
      <c r="T104" s="283">
        <f>S104*H104</f>
        <v>0</v>
      </c>
      <c r="AR104" s="25" t="s">
        <v>1906</v>
      </c>
      <c r="AT104" s="25" t="s">
        <v>213</v>
      </c>
      <c r="AU104" s="25" t="s">
        <v>85</v>
      </c>
      <c r="AY104" s="25" t="s">
        <v>211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83</v>
      </c>
      <c r="BK104" s="216">
        <f>ROUND(I104*H104,2)</f>
        <v>0</v>
      </c>
      <c r="BL104" s="25" t="s">
        <v>1906</v>
      </c>
      <c r="BM104" s="25" t="s">
        <v>4073</v>
      </c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49"/>
      <c r="J105" s="58"/>
      <c r="K105" s="58"/>
      <c r="L105" s="62"/>
    </row>
  </sheetData>
  <sheetProtection password="CC35" sheet="1" objects="1" scenarios="1" formatCells="0" formatColumns="0" formatRows="0" sort="0" autoFilter="0"/>
  <autoFilter ref="C92:K104"/>
  <mergeCells count="15">
    <mergeCell ref="E83:H83"/>
    <mergeCell ref="E81:H81"/>
    <mergeCell ref="E85:H85"/>
    <mergeCell ref="G1:H1"/>
    <mergeCell ref="L2:V2"/>
    <mergeCell ref="E49:H49"/>
    <mergeCell ref="E53:H53"/>
    <mergeCell ref="E51:H51"/>
    <mergeCell ref="E55:H55"/>
    <mergeCell ref="E79:H79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94" customWidth="1"/>
    <col min="2" max="2" width="1.6640625" style="294" customWidth="1"/>
    <col min="3" max="4" width="5" style="294" customWidth="1"/>
    <col min="5" max="5" width="11.6640625" style="294" customWidth="1"/>
    <col min="6" max="6" width="9.1640625" style="294" customWidth="1"/>
    <col min="7" max="7" width="5" style="294" customWidth="1"/>
    <col min="8" max="8" width="77.83203125" style="294" customWidth="1"/>
    <col min="9" max="10" width="20" style="294" customWidth="1"/>
    <col min="11" max="11" width="1.6640625" style="294" customWidth="1"/>
  </cols>
  <sheetData>
    <row r="1" spans="2:11" ht="37.5" customHeight="1"/>
    <row r="2" spans="2:11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pans="2:11" s="16" customFormat="1" ht="45" customHeight="1">
      <c r="B3" s="298"/>
      <c r="C3" s="428" t="s">
        <v>4074</v>
      </c>
      <c r="D3" s="428"/>
      <c r="E3" s="428"/>
      <c r="F3" s="428"/>
      <c r="G3" s="428"/>
      <c r="H3" s="428"/>
      <c r="I3" s="428"/>
      <c r="J3" s="428"/>
      <c r="K3" s="299"/>
    </row>
    <row r="4" spans="2:11" ht="25.5" customHeight="1">
      <c r="B4" s="300"/>
      <c r="C4" s="432" t="s">
        <v>4075</v>
      </c>
      <c r="D4" s="432"/>
      <c r="E4" s="432"/>
      <c r="F4" s="432"/>
      <c r="G4" s="432"/>
      <c r="H4" s="432"/>
      <c r="I4" s="432"/>
      <c r="J4" s="432"/>
      <c r="K4" s="301"/>
    </row>
    <row r="5" spans="2:11" ht="5.25" customHeight="1">
      <c r="B5" s="300"/>
      <c r="C5" s="302"/>
      <c r="D5" s="302"/>
      <c r="E5" s="302"/>
      <c r="F5" s="302"/>
      <c r="G5" s="302"/>
      <c r="H5" s="302"/>
      <c r="I5" s="302"/>
      <c r="J5" s="302"/>
      <c r="K5" s="301"/>
    </row>
    <row r="6" spans="2:11" ht="15" customHeight="1">
      <c r="B6" s="300"/>
      <c r="C6" s="431" t="s">
        <v>4076</v>
      </c>
      <c r="D6" s="431"/>
      <c r="E6" s="431"/>
      <c r="F6" s="431"/>
      <c r="G6" s="431"/>
      <c r="H6" s="431"/>
      <c r="I6" s="431"/>
      <c r="J6" s="431"/>
      <c r="K6" s="301"/>
    </row>
    <row r="7" spans="2:11" ht="15" customHeight="1">
      <c r="B7" s="304"/>
      <c r="C7" s="431" t="s">
        <v>4077</v>
      </c>
      <c r="D7" s="431"/>
      <c r="E7" s="431"/>
      <c r="F7" s="431"/>
      <c r="G7" s="431"/>
      <c r="H7" s="431"/>
      <c r="I7" s="431"/>
      <c r="J7" s="431"/>
      <c r="K7" s="301"/>
    </row>
    <row r="8" spans="2:1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pans="2:11" ht="15" customHeight="1">
      <c r="B9" s="304"/>
      <c r="C9" s="431" t="s">
        <v>4078</v>
      </c>
      <c r="D9" s="431"/>
      <c r="E9" s="431"/>
      <c r="F9" s="431"/>
      <c r="G9" s="431"/>
      <c r="H9" s="431"/>
      <c r="I9" s="431"/>
      <c r="J9" s="431"/>
      <c r="K9" s="301"/>
    </row>
    <row r="10" spans="2:11" ht="15" customHeight="1">
      <c r="B10" s="304"/>
      <c r="C10" s="303"/>
      <c r="D10" s="431" t="s">
        <v>4079</v>
      </c>
      <c r="E10" s="431"/>
      <c r="F10" s="431"/>
      <c r="G10" s="431"/>
      <c r="H10" s="431"/>
      <c r="I10" s="431"/>
      <c r="J10" s="431"/>
      <c r="K10" s="301"/>
    </row>
    <row r="11" spans="2:11" ht="15" customHeight="1">
      <c r="B11" s="304"/>
      <c r="C11" s="305"/>
      <c r="D11" s="431" t="s">
        <v>4080</v>
      </c>
      <c r="E11" s="431"/>
      <c r="F11" s="431"/>
      <c r="G11" s="431"/>
      <c r="H11" s="431"/>
      <c r="I11" s="431"/>
      <c r="J11" s="431"/>
      <c r="K11" s="301"/>
    </row>
    <row r="12" spans="2:11" ht="12.75" customHeight="1">
      <c r="B12" s="304"/>
      <c r="C12" s="305"/>
      <c r="D12" s="305"/>
      <c r="E12" s="305"/>
      <c r="F12" s="305"/>
      <c r="G12" s="305"/>
      <c r="H12" s="305"/>
      <c r="I12" s="305"/>
      <c r="J12" s="305"/>
      <c r="K12" s="301"/>
    </row>
    <row r="13" spans="2:11" ht="15" customHeight="1">
      <c r="B13" s="304"/>
      <c r="C13" s="305"/>
      <c r="D13" s="431" t="s">
        <v>4081</v>
      </c>
      <c r="E13" s="431"/>
      <c r="F13" s="431"/>
      <c r="G13" s="431"/>
      <c r="H13" s="431"/>
      <c r="I13" s="431"/>
      <c r="J13" s="431"/>
      <c r="K13" s="301"/>
    </row>
    <row r="14" spans="2:11" ht="15" customHeight="1">
      <c r="B14" s="304"/>
      <c r="C14" s="305"/>
      <c r="D14" s="431" t="s">
        <v>4082</v>
      </c>
      <c r="E14" s="431"/>
      <c r="F14" s="431"/>
      <c r="G14" s="431"/>
      <c r="H14" s="431"/>
      <c r="I14" s="431"/>
      <c r="J14" s="431"/>
      <c r="K14" s="301"/>
    </row>
    <row r="15" spans="2:11" ht="15" customHeight="1">
      <c r="B15" s="304"/>
      <c r="C15" s="305"/>
      <c r="D15" s="431" t="s">
        <v>4083</v>
      </c>
      <c r="E15" s="431"/>
      <c r="F15" s="431"/>
      <c r="G15" s="431"/>
      <c r="H15" s="431"/>
      <c r="I15" s="431"/>
      <c r="J15" s="431"/>
      <c r="K15" s="301"/>
    </row>
    <row r="16" spans="2:11" ht="15" customHeight="1">
      <c r="B16" s="304"/>
      <c r="C16" s="305"/>
      <c r="D16" s="305"/>
      <c r="E16" s="306" t="s">
        <v>82</v>
      </c>
      <c r="F16" s="431" t="s">
        <v>4084</v>
      </c>
      <c r="G16" s="431"/>
      <c r="H16" s="431"/>
      <c r="I16" s="431"/>
      <c r="J16" s="431"/>
      <c r="K16" s="301"/>
    </row>
    <row r="17" spans="2:11" ht="15" customHeight="1">
      <c r="B17" s="304"/>
      <c r="C17" s="305"/>
      <c r="D17" s="305"/>
      <c r="E17" s="306" t="s">
        <v>4085</v>
      </c>
      <c r="F17" s="431" t="s">
        <v>4086</v>
      </c>
      <c r="G17" s="431"/>
      <c r="H17" s="431"/>
      <c r="I17" s="431"/>
      <c r="J17" s="431"/>
      <c r="K17" s="301"/>
    </row>
    <row r="18" spans="2:11" ht="15" customHeight="1">
      <c r="B18" s="304"/>
      <c r="C18" s="305"/>
      <c r="D18" s="305"/>
      <c r="E18" s="306" t="s">
        <v>4087</v>
      </c>
      <c r="F18" s="431" t="s">
        <v>4088</v>
      </c>
      <c r="G18" s="431"/>
      <c r="H18" s="431"/>
      <c r="I18" s="431"/>
      <c r="J18" s="431"/>
      <c r="K18" s="301"/>
    </row>
    <row r="19" spans="2:11" ht="15" customHeight="1">
      <c r="B19" s="304"/>
      <c r="C19" s="305"/>
      <c r="D19" s="305"/>
      <c r="E19" s="306" t="s">
        <v>4089</v>
      </c>
      <c r="F19" s="431" t="s">
        <v>112</v>
      </c>
      <c r="G19" s="431"/>
      <c r="H19" s="431"/>
      <c r="I19" s="431"/>
      <c r="J19" s="431"/>
      <c r="K19" s="301"/>
    </row>
    <row r="20" spans="2:11" ht="15" customHeight="1">
      <c r="B20" s="304"/>
      <c r="C20" s="305"/>
      <c r="D20" s="305"/>
      <c r="E20" s="306" t="s">
        <v>4090</v>
      </c>
      <c r="F20" s="431" t="s">
        <v>4091</v>
      </c>
      <c r="G20" s="431"/>
      <c r="H20" s="431"/>
      <c r="I20" s="431"/>
      <c r="J20" s="431"/>
      <c r="K20" s="301"/>
    </row>
    <row r="21" spans="2:11" ht="15" customHeight="1">
      <c r="B21" s="304"/>
      <c r="C21" s="305"/>
      <c r="D21" s="305"/>
      <c r="E21" s="306" t="s">
        <v>88</v>
      </c>
      <c r="F21" s="431" t="s">
        <v>4092</v>
      </c>
      <c r="G21" s="431"/>
      <c r="H21" s="431"/>
      <c r="I21" s="431"/>
      <c r="J21" s="431"/>
      <c r="K21" s="301"/>
    </row>
    <row r="22" spans="2:11" ht="12.75" customHeight="1">
      <c r="B22" s="304"/>
      <c r="C22" s="305"/>
      <c r="D22" s="305"/>
      <c r="E22" s="305"/>
      <c r="F22" s="305"/>
      <c r="G22" s="305"/>
      <c r="H22" s="305"/>
      <c r="I22" s="305"/>
      <c r="J22" s="305"/>
      <c r="K22" s="301"/>
    </row>
    <row r="23" spans="2:11" ht="15" customHeight="1">
      <c r="B23" s="304"/>
      <c r="C23" s="431" t="s">
        <v>4093</v>
      </c>
      <c r="D23" s="431"/>
      <c r="E23" s="431"/>
      <c r="F23" s="431"/>
      <c r="G23" s="431"/>
      <c r="H23" s="431"/>
      <c r="I23" s="431"/>
      <c r="J23" s="431"/>
      <c r="K23" s="301"/>
    </row>
    <row r="24" spans="2:11" ht="15" customHeight="1">
      <c r="B24" s="304"/>
      <c r="C24" s="431" t="s">
        <v>4094</v>
      </c>
      <c r="D24" s="431"/>
      <c r="E24" s="431"/>
      <c r="F24" s="431"/>
      <c r="G24" s="431"/>
      <c r="H24" s="431"/>
      <c r="I24" s="431"/>
      <c r="J24" s="431"/>
      <c r="K24" s="301"/>
    </row>
    <row r="25" spans="2:11" ht="15" customHeight="1">
      <c r="B25" s="304"/>
      <c r="C25" s="303"/>
      <c r="D25" s="431" t="s">
        <v>4095</v>
      </c>
      <c r="E25" s="431"/>
      <c r="F25" s="431"/>
      <c r="G25" s="431"/>
      <c r="H25" s="431"/>
      <c r="I25" s="431"/>
      <c r="J25" s="431"/>
      <c r="K25" s="301"/>
    </row>
    <row r="26" spans="2:11" ht="15" customHeight="1">
      <c r="B26" s="304"/>
      <c r="C26" s="305"/>
      <c r="D26" s="431" t="s">
        <v>4096</v>
      </c>
      <c r="E26" s="431"/>
      <c r="F26" s="431"/>
      <c r="G26" s="431"/>
      <c r="H26" s="431"/>
      <c r="I26" s="431"/>
      <c r="J26" s="431"/>
      <c r="K26" s="301"/>
    </row>
    <row r="27" spans="2:11" ht="12.75" customHeight="1">
      <c r="B27" s="304"/>
      <c r="C27" s="305"/>
      <c r="D27" s="305"/>
      <c r="E27" s="305"/>
      <c r="F27" s="305"/>
      <c r="G27" s="305"/>
      <c r="H27" s="305"/>
      <c r="I27" s="305"/>
      <c r="J27" s="305"/>
      <c r="K27" s="301"/>
    </row>
    <row r="28" spans="2:11" ht="15" customHeight="1">
      <c r="B28" s="304"/>
      <c r="C28" s="305"/>
      <c r="D28" s="431" t="s">
        <v>4097</v>
      </c>
      <c r="E28" s="431"/>
      <c r="F28" s="431"/>
      <c r="G28" s="431"/>
      <c r="H28" s="431"/>
      <c r="I28" s="431"/>
      <c r="J28" s="431"/>
      <c r="K28" s="301"/>
    </row>
    <row r="29" spans="2:11" ht="15" customHeight="1">
      <c r="B29" s="304"/>
      <c r="C29" s="305"/>
      <c r="D29" s="431" t="s">
        <v>4098</v>
      </c>
      <c r="E29" s="431"/>
      <c r="F29" s="431"/>
      <c r="G29" s="431"/>
      <c r="H29" s="431"/>
      <c r="I29" s="431"/>
      <c r="J29" s="431"/>
      <c r="K29" s="301"/>
    </row>
    <row r="30" spans="2:11" ht="12.75" customHeight="1">
      <c r="B30" s="304"/>
      <c r="C30" s="305"/>
      <c r="D30" s="305"/>
      <c r="E30" s="305"/>
      <c r="F30" s="305"/>
      <c r="G30" s="305"/>
      <c r="H30" s="305"/>
      <c r="I30" s="305"/>
      <c r="J30" s="305"/>
      <c r="K30" s="301"/>
    </row>
    <row r="31" spans="2:11" ht="15" customHeight="1">
      <c r="B31" s="304"/>
      <c r="C31" s="305"/>
      <c r="D31" s="431" t="s">
        <v>4099</v>
      </c>
      <c r="E31" s="431"/>
      <c r="F31" s="431"/>
      <c r="G31" s="431"/>
      <c r="H31" s="431"/>
      <c r="I31" s="431"/>
      <c r="J31" s="431"/>
      <c r="K31" s="301"/>
    </row>
    <row r="32" spans="2:11" ht="15" customHeight="1">
      <c r="B32" s="304"/>
      <c r="C32" s="305"/>
      <c r="D32" s="431" t="s">
        <v>4100</v>
      </c>
      <c r="E32" s="431"/>
      <c r="F32" s="431"/>
      <c r="G32" s="431"/>
      <c r="H32" s="431"/>
      <c r="I32" s="431"/>
      <c r="J32" s="431"/>
      <c r="K32" s="301"/>
    </row>
    <row r="33" spans="2:11" ht="15" customHeight="1">
      <c r="B33" s="304"/>
      <c r="C33" s="305"/>
      <c r="D33" s="431" t="s">
        <v>4101</v>
      </c>
      <c r="E33" s="431"/>
      <c r="F33" s="431"/>
      <c r="G33" s="431"/>
      <c r="H33" s="431"/>
      <c r="I33" s="431"/>
      <c r="J33" s="431"/>
      <c r="K33" s="301"/>
    </row>
    <row r="34" spans="2:11" ht="15" customHeight="1">
      <c r="B34" s="304"/>
      <c r="C34" s="305"/>
      <c r="D34" s="303"/>
      <c r="E34" s="307" t="s">
        <v>196</v>
      </c>
      <c r="F34" s="303"/>
      <c r="G34" s="431" t="s">
        <v>4102</v>
      </c>
      <c r="H34" s="431"/>
      <c r="I34" s="431"/>
      <c r="J34" s="431"/>
      <c r="K34" s="301"/>
    </row>
    <row r="35" spans="2:11" ht="30.75" customHeight="1">
      <c r="B35" s="304"/>
      <c r="C35" s="305"/>
      <c r="D35" s="303"/>
      <c r="E35" s="307" t="s">
        <v>4103</v>
      </c>
      <c r="F35" s="303"/>
      <c r="G35" s="431" t="s">
        <v>4104</v>
      </c>
      <c r="H35" s="431"/>
      <c r="I35" s="431"/>
      <c r="J35" s="431"/>
      <c r="K35" s="301"/>
    </row>
    <row r="36" spans="2:11" ht="15" customHeight="1">
      <c r="B36" s="304"/>
      <c r="C36" s="305"/>
      <c r="D36" s="303"/>
      <c r="E36" s="307" t="s">
        <v>57</v>
      </c>
      <c r="F36" s="303"/>
      <c r="G36" s="431" t="s">
        <v>4105</v>
      </c>
      <c r="H36" s="431"/>
      <c r="I36" s="431"/>
      <c r="J36" s="431"/>
      <c r="K36" s="301"/>
    </row>
    <row r="37" spans="2:11" ht="15" customHeight="1">
      <c r="B37" s="304"/>
      <c r="C37" s="305"/>
      <c r="D37" s="303"/>
      <c r="E37" s="307" t="s">
        <v>197</v>
      </c>
      <c r="F37" s="303"/>
      <c r="G37" s="431" t="s">
        <v>4106</v>
      </c>
      <c r="H37" s="431"/>
      <c r="I37" s="431"/>
      <c r="J37" s="431"/>
      <c r="K37" s="301"/>
    </row>
    <row r="38" spans="2:11" ht="15" customHeight="1">
      <c r="B38" s="304"/>
      <c r="C38" s="305"/>
      <c r="D38" s="303"/>
      <c r="E38" s="307" t="s">
        <v>198</v>
      </c>
      <c r="F38" s="303"/>
      <c r="G38" s="431" t="s">
        <v>4107</v>
      </c>
      <c r="H38" s="431"/>
      <c r="I38" s="431"/>
      <c r="J38" s="431"/>
      <c r="K38" s="301"/>
    </row>
    <row r="39" spans="2:11" ht="15" customHeight="1">
      <c r="B39" s="304"/>
      <c r="C39" s="305"/>
      <c r="D39" s="303"/>
      <c r="E39" s="307" t="s">
        <v>199</v>
      </c>
      <c r="F39" s="303"/>
      <c r="G39" s="431" t="s">
        <v>4108</v>
      </c>
      <c r="H39" s="431"/>
      <c r="I39" s="431"/>
      <c r="J39" s="431"/>
      <c r="K39" s="301"/>
    </row>
    <row r="40" spans="2:11" ht="15" customHeight="1">
      <c r="B40" s="304"/>
      <c r="C40" s="305"/>
      <c r="D40" s="303"/>
      <c r="E40" s="307" t="s">
        <v>4109</v>
      </c>
      <c r="F40" s="303"/>
      <c r="G40" s="431" t="s">
        <v>4110</v>
      </c>
      <c r="H40" s="431"/>
      <c r="I40" s="431"/>
      <c r="J40" s="431"/>
      <c r="K40" s="301"/>
    </row>
    <row r="41" spans="2:11" ht="15" customHeight="1">
      <c r="B41" s="304"/>
      <c r="C41" s="305"/>
      <c r="D41" s="303"/>
      <c r="E41" s="307"/>
      <c r="F41" s="303"/>
      <c r="G41" s="431" t="s">
        <v>4111</v>
      </c>
      <c r="H41" s="431"/>
      <c r="I41" s="431"/>
      <c r="J41" s="431"/>
      <c r="K41" s="301"/>
    </row>
    <row r="42" spans="2:11" ht="15" customHeight="1">
      <c r="B42" s="304"/>
      <c r="C42" s="305"/>
      <c r="D42" s="303"/>
      <c r="E42" s="307" t="s">
        <v>4112</v>
      </c>
      <c r="F42" s="303"/>
      <c r="G42" s="431" t="s">
        <v>4113</v>
      </c>
      <c r="H42" s="431"/>
      <c r="I42" s="431"/>
      <c r="J42" s="431"/>
      <c r="K42" s="301"/>
    </row>
    <row r="43" spans="2:11" ht="15" customHeight="1">
      <c r="B43" s="304"/>
      <c r="C43" s="305"/>
      <c r="D43" s="303"/>
      <c r="E43" s="307" t="s">
        <v>201</v>
      </c>
      <c r="F43" s="303"/>
      <c r="G43" s="431" t="s">
        <v>4114</v>
      </c>
      <c r="H43" s="431"/>
      <c r="I43" s="431"/>
      <c r="J43" s="431"/>
      <c r="K43" s="301"/>
    </row>
    <row r="44" spans="2:11" ht="12.75" customHeight="1">
      <c r="B44" s="304"/>
      <c r="C44" s="305"/>
      <c r="D44" s="303"/>
      <c r="E44" s="303"/>
      <c r="F44" s="303"/>
      <c r="G44" s="303"/>
      <c r="H44" s="303"/>
      <c r="I44" s="303"/>
      <c r="J44" s="303"/>
      <c r="K44" s="301"/>
    </row>
    <row r="45" spans="2:11" ht="15" customHeight="1">
      <c r="B45" s="304"/>
      <c r="C45" s="305"/>
      <c r="D45" s="431" t="s">
        <v>4115</v>
      </c>
      <c r="E45" s="431"/>
      <c r="F45" s="431"/>
      <c r="G45" s="431"/>
      <c r="H45" s="431"/>
      <c r="I45" s="431"/>
      <c r="J45" s="431"/>
      <c r="K45" s="301"/>
    </row>
    <row r="46" spans="2:11" ht="15" customHeight="1">
      <c r="B46" s="304"/>
      <c r="C46" s="305"/>
      <c r="D46" s="305"/>
      <c r="E46" s="431" t="s">
        <v>4116</v>
      </c>
      <c r="F46" s="431"/>
      <c r="G46" s="431"/>
      <c r="H46" s="431"/>
      <c r="I46" s="431"/>
      <c r="J46" s="431"/>
      <c r="K46" s="301"/>
    </row>
    <row r="47" spans="2:11" ht="15" customHeight="1">
      <c r="B47" s="304"/>
      <c r="C47" s="305"/>
      <c r="D47" s="305"/>
      <c r="E47" s="431" t="s">
        <v>4117</v>
      </c>
      <c r="F47" s="431"/>
      <c r="G47" s="431"/>
      <c r="H47" s="431"/>
      <c r="I47" s="431"/>
      <c r="J47" s="431"/>
      <c r="K47" s="301"/>
    </row>
    <row r="48" spans="2:11" ht="15" customHeight="1">
      <c r="B48" s="304"/>
      <c r="C48" s="305"/>
      <c r="D48" s="305"/>
      <c r="E48" s="431" t="s">
        <v>4118</v>
      </c>
      <c r="F48" s="431"/>
      <c r="G48" s="431"/>
      <c r="H48" s="431"/>
      <c r="I48" s="431"/>
      <c r="J48" s="431"/>
      <c r="K48" s="301"/>
    </row>
    <row r="49" spans="2:11" ht="15" customHeight="1">
      <c r="B49" s="304"/>
      <c r="C49" s="305"/>
      <c r="D49" s="431" t="s">
        <v>4119</v>
      </c>
      <c r="E49" s="431"/>
      <c r="F49" s="431"/>
      <c r="G49" s="431"/>
      <c r="H49" s="431"/>
      <c r="I49" s="431"/>
      <c r="J49" s="431"/>
      <c r="K49" s="301"/>
    </row>
    <row r="50" spans="2:11" ht="25.5" customHeight="1">
      <c r="B50" s="300"/>
      <c r="C50" s="432" t="s">
        <v>4120</v>
      </c>
      <c r="D50" s="432"/>
      <c r="E50" s="432"/>
      <c r="F50" s="432"/>
      <c r="G50" s="432"/>
      <c r="H50" s="432"/>
      <c r="I50" s="432"/>
      <c r="J50" s="432"/>
      <c r="K50" s="301"/>
    </row>
    <row r="51" spans="2:11" ht="5.25" customHeight="1">
      <c r="B51" s="300"/>
      <c r="C51" s="302"/>
      <c r="D51" s="302"/>
      <c r="E51" s="302"/>
      <c r="F51" s="302"/>
      <c r="G51" s="302"/>
      <c r="H51" s="302"/>
      <c r="I51" s="302"/>
      <c r="J51" s="302"/>
      <c r="K51" s="301"/>
    </row>
    <row r="52" spans="2:11" ht="15" customHeight="1">
      <c r="B52" s="300"/>
      <c r="C52" s="431" t="s">
        <v>4121</v>
      </c>
      <c r="D52" s="431"/>
      <c r="E52" s="431"/>
      <c r="F52" s="431"/>
      <c r="G52" s="431"/>
      <c r="H52" s="431"/>
      <c r="I52" s="431"/>
      <c r="J52" s="431"/>
      <c r="K52" s="301"/>
    </row>
    <row r="53" spans="2:11" ht="15" customHeight="1">
      <c r="B53" s="300"/>
      <c r="C53" s="431" t="s">
        <v>4122</v>
      </c>
      <c r="D53" s="431"/>
      <c r="E53" s="431"/>
      <c r="F53" s="431"/>
      <c r="G53" s="431"/>
      <c r="H53" s="431"/>
      <c r="I53" s="431"/>
      <c r="J53" s="431"/>
      <c r="K53" s="301"/>
    </row>
    <row r="54" spans="2:11" ht="12.75" customHeight="1">
      <c r="B54" s="300"/>
      <c r="C54" s="303"/>
      <c r="D54" s="303"/>
      <c r="E54" s="303"/>
      <c r="F54" s="303"/>
      <c r="G54" s="303"/>
      <c r="H54" s="303"/>
      <c r="I54" s="303"/>
      <c r="J54" s="303"/>
      <c r="K54" s="301"/>
    </row>
    <row r="55" spans="2:11" ht="15" customHeight="1">
      <c r="B55" s="300"/>
      <c r="C55" s="431" t="s">
        <v>4123</v>
      </c>
      <c r="D55" s="431"/>
      <c r="E55" s="431"/>
      <c r="F55" s="431"/>
      <c r="G55" s="431"/>
      <c r="H55" s="431"/>
      <c r="I55" s="431"/>
      <c r="J55" s="431"/>
      <c r="K55" s="301"/>
    </row>
    <row r="56" spans="2:11" ht="15" customHeight="1">
      <c r="B56" s="300"/>
      <c r="C56" s="305"/>
      <c r="D56" s="431" t="s">
        <v>4124</v>
      </c>
      <c r="E56" s="431"/>
      <c r="F56" s="431"/>
      <c r="G56" s="431"/>
      <c r="H56" s="431"/>
      <c r="I56" s="431"/>
      <c r="J56" s="431"/>
      <c r="K56" s="301"/>
    </row>
    <row r="57" spans="2:11" ht="15" customHeight="1">
      <c r="B57" s="300"/>
      <c r="C57" s="305"/>
      <c r="D57" s="431" t="s">
        <v>4125</v>
      </c>
      <c r="E57" s="431"/>
      <c r="F57" s="431"/>
      <c r="G57" s="431"/>
      <c r="H57" s="431"/>
      <c r="I57" s="431"/>
      <c r="J57" s="431"/>
      <c r="K57" s="301"/>
    </row>
    <row r="58" spans="2:11" ht="15" customHeight="1">
      <c r="B58" s="300"/>
      <c r="C58" s="305"/>
      <c r="D58" s="431" t="s">
        <v>4126</v>
      </c>
      <c r="E58" s="431"/>
      <c r="F58" s="431"/>
      <c r="G58" s="431"/>
      <c r="H58" s="431"/>
      <c r="I58" s="431"/>
      <c r="J58" s="431"/>
      <c r="K58" s="301"/>
    </row>
    <row r="59" spans="2:11" ht="15" customHeight="1">
      <c r="B59" s="300"/>
      <c r="C59" s="305"/>
      <c r="D59" s="431" t="s">
        <v>4127</v>
      </c>
      <c r="E59" s="431"/>
      <c r="F59" s="431"/>
      <c r="G59" s="431"/>
      <c r="H59" s="431"/>
      <c r="I59" s="431"/>
      <c r="J59" s="431"/>
      <c r="K59" s="301"/>
    </row>
    <row r="60" spans="2:11" ht="15" customHeight="1">
      <c r="B60" s="300"/>
      <c r="C60" s="305"/>
      <c r="D60" s="430" t="s">
        <v>4128</v>
      </c>
      <c r="E60" s="430"/>
      <c r="F60" s="430"/>
      <c r="G60" s="430"/>
      <c r="H60" s="430"/>
      <c r="I60" s="430"/>
      <c r="J60" s="430"/>
      <c r="K60" s="301"/>
    </row>
    <row r="61" spans="2:11" ht="15" customHeight="1">
      <c r="B61" s="300"/>
      <c r="C61" s="305"/>
      <c r="D61" s="431" t="s">
        <v>4129</v>
      </c>
      <c r="E61" s="431"/>
      <c r="F61" s="431"/>
      <c r="G61" s="431"/>
      <c r="H61" s="431"/>
      <c r="I61" s="431"/>
      <c r="J61" s="431"/>
      <c r="K61" s="301"/>
    </row>
    <row r="62" spans="2:11" ht="12.75" customHeight="1">
      <c r="B62" s="300"/>
      <c r="C62" s="305"/>
      <c r="D62" s="305"/>
      <c r="E62" s="308"/>
      <c r="F62" s="305"/>
      <c r="G62" s="305"/>
      <c r="H62" s="305"/>
      <c r="I62" s="305"/>
      <c r="J62" s="305"/>
      <c r="K62" s="301"/>
    </row>
    <row r="63" spans="2:11" ht="15" customHeight="1">
      <c r="B63" s="300"/>
      <c r="C63" s="305"/>
      <c r="D63" s="431" t="s">
        <v>4130</v>
      </c>
      <c r="E63" s="431"/>
      <c r="F63" s="431"/>
      <c r="G63" s="431"/>
      <c r="H63" s="431"/>
      <c r="I63" s="431"/>
      <c r="J63" s="431"/>
      <c r="K63" s="301"/>
    </row>
    <row r="64" spans="2:11" ht="15" customHeight="1">
      <c r="B64" s="300"/>
      <c r="C64" s="305"/>
      <c r="D64" s="430" t="s">
        <v>4131</v>
      </c>
      <c r="E64" s="430"/>
      <c r="F64" s="430"/>
      <c r="G64" s="430"/>
      <c r="H64" s="430"/>
      <c r="I64" s="430"/>
      <c r="J64" s="430"/>
      <c r="K64" s="301"/>
    </row>
    <row r="65" spans="2:11" ht="15" customHeight="1">
      <c r="B65" s="300"/>
      <c r="C65" s="305"/>
      <c r="D65" s="431" t="s">
        <v>4132</v>
      </c>
      <c r="E65" s="431"/>
      <c r="F65" s="431"/>
      <c r="G65" s="431"/>
      <c r="H65" s="431"/>
      <c r="I65" s="431"/>
      <c r="J65" s="431"/>
      <c r="K65" s="301"/>
    </row>
    <row r="66" spans="2:11" ht="15" customHeight="1">
      <c r="B66" s="300"/>
      <c r="C66" s="305"/>
      <c r="D66" s="431" t="s">
        <v>4133</v>
      </c>
      <c r="E66" s="431"/>
      <c r="F66" s="431"/>
      <c r="G66" s="431"/>
      <c r="H66" s="431"/>
      <c r="I66" s="431"/>
      <c r="J66" s="431"/>
      <c r="K66" s="301"/>
    </row>
    <row r="67" spans="2:11" ht="15" customHeight="1">
      <c r="B67" s="300"/>
      <c r="C67" s="305"/>
      <c r="D67" s="431" t="s">
        <v>4134</v>
      </c>
      <c r="E67" s="431"/>
      <c r="F67" s="431"/>
      <c r="G67" s="431"/>
      <c r="H67" s="431"/>
      <c r="I67" s="431"/>
      <c r="J67" s="431"/>
      <c r="K67" s="301"/>
    </row>
    <row r="68" spans="2:11" ht="15" customHeight="1">
      <c r="B68" s="300"/>
      <c r="C68" s="305"/>
      <c r="D68" s="431" t="s">
        <v>4135</v>
      </c>
      <c r="E68" s="431"/>
      <c r="F68" s="431"/>
      <c r="G68" s="431"/>
      <c r="H68" s="431"/>
      <c r="I68" s="431"/>
      <c r="J68" s="431"/>
      <c r="K68" s="301"/>
    </row>
    <row r="69" spans="2:11" ht="12.75" customHeight="1">
      <c r="B69" s="309"/>
      <c r="C69" s="310"/>
      <c r="D69" s="310"/>
      <c r="E69" s="310"/>
      <c r="F69" s="310"/>
      <c r="G69" s="310"/>
      <c r="H69" s="310"/>
      <c r="I69" s="310"/>
      <c r="J69" s="310"/>
      <c r="K69" s="311"/>
    </row>
    <row r="70" spans="2:11" ht="18.75" customHeight="1">
      <c r="B70" s="312"/>
      <c r="C70" s="312"/>
      <c r="D70" s="312"/>
      <c r="E70" s="312"/>
      <c r="F70" s="312"/>
      <c r="G70" s="312"/>
      <c r="H70" s="312"/>
      <c r="I70" s="312"/>
      <c r="J70" s="312"/>
      <c r="K70" s="313"/>
    </row>
    <row r="71" spans="2:11" ht="18.75" customHeight="1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spans="2:11" ht="7.5" customHeight="1">
      <c r="B72" s="314"/>
      <c r="C72" s="315"/>
      <c r="D72" s="315"/>
      <c r="E72" s="315"/>
      <c r="F72" s="315"/>
      <c r="G72" s="315"/>
      <c r="H72" s="315"/>
      <c r="I72" s="315"/>
      <c r="J72" s="315"/>
      <c r="K72" s="316"/>
    </row>
    <row r="73" spans="2:11" ht="45" customHeight="1">
      <c r="B73" s="317"/>
      <c r="C73" s="429" t="s">
        <v>165</v>
      </c>
      <c r="D73" s="429"/>
      <c r="E73" s="429"/>
      <c r="F73" s="429"/>
      <c r="G73" s="429"/>
      <c r="H73" s="429"/>
      <c r="I73" s="429"/>
      <c r="J73" s="429"/>
      <c r="K73" s="318"/>
    </row>
    <row r="74" spans="2:11" ht="17.25" customHeight="1">
      <c r="B74" s="317"/>
      <c r="C74" s="319" t="s">
        <v>4136</v>
      </c>
      <c r="D74" s="319"/>
      <c r="E74" s="319"/>
      <c r="F74" s="319" t="s">
        <v>4137</v>
      </c>
      <c r="G74" s="320"/>
      <c r="H74" s="319" t="s">
        <v>197</v>
      </c>
      <c r="I74" s="319" t="s">
        <v>61</v>
      </c>
      <c r="J74" s="319" t="s">
        <v>4138</v>
      </c>
      <c r="K74" s="318"/>
    </row>
    <row r="75" spans="2:11" ht="17.25" customHeight="1">
      <c r="B75" s="317"/>
      <c r="C75" s="321" t="s">
        <v>4139</v>
      </c>
      <c r="D75" s="321"/>
      <c r="E75" s="321"/>
      <c r="F75" s="322" t="s">
        <v>4140</v>
      </c>
      <c r="G75" s="323"/>
      <c r="H75" s="321"/>
      <c r="I75" s="321"/>
      <c r="J75" s="321" t="s">
        <v>4141</v>
      </c>
      <c r="K75" s="318"/>
    </row>
    <row r="76" spans="2:11" ht="5.25" customHeight="1">
      <c r="B76" s="317"/>
      <c r="C76" s="324"/>
      <c r="D76" s="324"/>
      <c r="E76" s="324"/>
      <c r="F76" s="324"/>
      <c r="G76" s="325"/>
      <c r="H76" s="324"/>
      <c r="I76" s="324"/>
      <c r="J76" s="324"/>
      <c r="K76" s="318"/>
    </row>
    <row r="77" spans="2:11" ht="15" customHeight="1">
      <c r="B77" s="317"/>
      <c r="C77" s="307" t="s">
        <v>57</v>
      </c>
      <c r="D77" s="324"/>
      <c r="E77" s="324"/>
      <c r="F77" s="326" t="s">
        <v>4142</v>
      </c>
      <c r="G77" s="325"/>
      <c r="H77" s="307" t="s">
        <v>4143</v>
      </c>
      <c r="I77" s="307" t="s">
        <v>4144</v>
      </c>
      <c r="J77" s="307">
        <v>20</v>
      </c>
      <c r="K77" s="318"/>
    </row>
    <row r="78" spans="2:11" ht="15" customHeight="1">
      <c r="B78" s="317"/>
      <c r="C78" s="307" t="s">
        <v>4145</v>
      </c>
      <c r="D78" s="307"/>
      <c r="E78" s="307"/>
      <c r="F78" s="326" t="s">
        <v>4142</v>
      </c>
      <c r="G78" s="325"/>
      <c r="H78" s="307" t="s">
        <v>4146</v>
      </c>
      <c r="I78" s="307" t="s">
        <v>4144</v>
      </c>
      <c r="J78" s="307">
        <v>120</v>
      </c>
      <c r="K78" s="318"/>
    </row>
    <row r="79" spans="2:11" ht="15" customHeight="1">
      <c r="B79" s="327"/>
      <c r="C79" s="307" t="s">
        <v>4147</v>
      </c>
      <c r="D79" s="307"/>
      <c r="E79" s="307"/>
      <c r="F79" s="326" t="s">
        <v>4148</v>
      </c>
      <c r="G79" s="325"/>
      <c r="H79" s="307" t="s">
        <v>4149</v>
      </c>
      <c r="I79" s="307" t="s">
        <v>4144</v>
      </c>
      <c r="J79" s="307">
        <v>50</v>
      </c>
      <c r="K79" s="318"/>
    </row>
    <row r="80" spans="2:11" ht="15" customHeight="1">
      <c r="B80" s="327"/>
      <c r="C80" s="307" t="s">
        <v>4150</v>
      </c>
      <c r="D80" s="307"/>
      <c r="E80" s="307"/>
      <c r="F80" s="326" t="s">
        <v>4142</v>
      </c>
      <c r="G80" s="325"/>
      <c r="H80" s="307" t="s">
        <v>4151</v>
      </c>
      <c r="I80" s="307" t="s">
        <v>4152</v>
      </c>
      <c r="J80" s="307"/>
      <c r="K80" s="318"/>
    </row>
    <row r="81" spans="2:11" ht="15" customHeight="1">
      <c r="B81" s="327"/>
      <c r="C81" s="328" t="s">
        <v>4153</v>
      </c>
      <c r="D81" s="328"/>
      <c r="E81" s="328"/>
      <c r="F81" s="329" t="s">
        <v>4148</v>
      </c>
      <c r="G81" s="328"/>
      <c r="H81" s="328" t="s">
        <v>4154</v>
      </c>
      <c r="I81" s="328" t="s">
        <v>4144</v>
      </c>
      <c r="J81" s="328">
        <v>15</v>
      </c>
      <c r="K81" s="318"/>
    </row>
    <row r="82" spans="2:11" ht="15" customHeight="1">
      <c r="B82" s="327"/>
      <c r="C82" s="328" t="s">
        <v>4155</v>
      </c>
      <c r="D82" s="328"/>
      <c r="E82" s="328"/>
      <c r="F82" s="329" t="s">
        <v>4148</v>
      </c>
      <c r="G82" s="328"/>
      <c r="H82" s="328" t="s">
        <v>4156</v>
      </c>
      <c r="I82" s="328" t="s">
        <v>4144</v>
      </c>
      <c r="J82" s="328">
        <v>15</v>
      </c>
      <c r="K82" s="318"/>
    </row>
    <row r="83" spans="2:11" ht="15" customHeight="1">
      <c r="B83" s="327"/>
      <c r="C83" s="328" t="s">
        <v>4157</v>
      </c>
      <c r="D83" s="328"/>
      <c r="E83" s="328"/>
      <c r="F83" s="329" t="s">
        <v>4148</v>
      </c>
      <c r="G83" s="328"/>
      <c r="H83" s="328" t="s">
        <v>4158</v>
      </c>
      <c r="I83" s="328" t="s">
        <v>4144</v>
      </c>
      <c r="J83" s="328">
        <v>20</v>
      </c>
      <c r="K83" s="318"/>
    </row>
    <row r="84" spans="2:11" ht="15" customHeight="1">
      <c r="B84" s="327"/>
      <c r="C84" s="328" t="s">
        <v>4159</v>
      </c>
      <c r="D84" s="328"/>
      <c r="E84" s="328"/>
      <c r="F84" s="329" t="s">
        <v>4148</v>
      </c>
      <c r="G84" s="328"/>
      <c r="H84" s="328" t="s">
        <v>4160</v>
      </c>
      <c r="I84" s="328" t="s">
        <v>4144</v>
      </c>
      <c r="J84" s="328">
        <v>20</v>
      </c>
      <c r="K84" s="318"/>
    </row>
    <row r="85" spans="2:11" ht="15" customHeight="1">
      <c r="B85" s="327"/>
      <c r="C85" s="307" t="s">
        <v>4161</v>
      </c>
      <c r="D85" s="307"/>
      <c r="E85" s="307"/>
      <c r="F85" s="326" t="s">
        <v>4148</v>
      </c>
      <c r="G85" s="325"/>
      <c r="H85" s="307" t="s">
        <v>4162</v>
      </c>
      <c r="I85" s="307" t="s">
        <v>4144</v>
      </c>
      <c r="J85" s="307">
        <v>50</v>
      </c>
      <c r="K85" s="318"/>
    </row>
    <row r="86" spans="2:11" ht="15" customHeight="1">
      <c r="B86" s="327"/>
      <c r="C86" s="307" t="s">
        <v>4163</v>
      </c>
      <c r="D86" s="307"/>
      <c r="E86" s="307"/>
      <c r="F86" s="326" t="s">
        <v>4148</v>
      </c>
      <c r="G86" s="325"/>
      <c r="H86" s="307" t="s">
        <v>4164</v>
      </c>
      <c r="I86" s="307" t="s">
        <v>4144</v>
      </c>
      <c r="J86" s="307">
        <v>20</v>
      </c>
      <c r="K86" s="318"/>
    </row>
    <row r="87" spans="2:11" ht="15" customHeight="1">
      <c r="B87" s="327"/>
      <c r="C87" s="307" t="s">
        <v>4165</v>
      </c>
      <c r="D87" s="307"/>
      <c r="E87" s="307"/>
      <c r="F87" s="326" t="s">
        <v>4148</v>
      </c>
      <c r="G87" s="325"/>
      <c r="H87" s="307" t="s">
        <v>4166</v>
      </c>
      <c r="I87" s="307" t="s">
        <v>4144</v>
      </c>
      <c r="J87" s="307">
        <v>20</v>
      </c>
      <c r="K87" s="318"/>
    </row>
    <row r="88" spans="2:11" ht="15" customHeight="1">
      <c r="B88" s="327"/>
      <c r="C88" s="307" t="s">
        <v>4167</v>
      </c>
      <c r="D88" s="307"/>
      <c r="E88" s="307"/>
      <c r="F88" s="326" t="s">
        <v>4148</v>
      </c>
      <c r="G88" s="325"/>
      <c r="H88" s="307" t="s">
        <v>4168</v>
      </c>
      <c r="I88" s="307" t="s">
        <v>4144</v>
      </c>
      <c r="J88" s="307">
        <v>50</v>
      </c>
      <c r="K88" s="318"/>
    </row>
    <row r="89" spans="2:11" ht="15" customHeight="1">
      <c r="B89" s="327"/>
      <c r="C89" s="307" t="s">
        <v>4169</v>
      </c>
      <c r="D89" s="307"/>
      <c r="E89" s="307"/>
      <c r="F89" s="326" t="s">
        <v>4148</v>
      </c>
      <c r="G89" s="325"/>
      <c r="H89" s="307" t="s">
        <v>4169</v>
      </c>
      <c r="I89" s="307" t="s">
        <v>4144</v>
      </c>
      <c r="J89" s="307">
        <v>50</v>
      </c>
      <c r="K89" s="318"/>
    </row>
    <row r="90" spans="2:11" ht="15" customHeight="1">
      <c r="B90" s="327"/>
      <c r="C90" s="307" t="s">
        <v>202</v>
      </c>
      <c r="D90" s="307"/>
      <c r="E90" s="307"/>
      <c r="F90" s="326" t="s">
        <v>4148</v>
      </c>
      <c r="G90" s="325"/>
      <c r="H90" s="307" t="s">
        <v>4170</v>
      </c>
      <c r="I90" s="307" t="s">
        <v>4144</v>
      </c>
      <c r="J90" s="307">
        <v>255</v>
      </c>
      <c r="K90" s="318"/>
    </row>
    <row r="91" spans="2:11" ht="15" customHeight="1">
      <c r="B91" s="327"/>
      <c r="C91" s="307" t="s">
        <v>4171</v>
      </c>
      <c r="D91" s="307"/>
      <c r="E91" s="307"/>
      <c r="F91" s="326" t="s">
        <v>4142</v>
      </c>
      <c r="G91" s="325"/>
      <c r="H91" s="307" t="s">
        <v>4172</v>
      </c>
      <c r="I91" s="307" t="s">
        <v>4173</v>
      </c>
      <c r="J91" s="307"/>
      <c r="K91" s="318"/>
    </row>
    <row r="92" spans="2:11" ht="15" customHeight="1">
      <c r="B92" s="327"/>
      <c r="C92" s="307" t="s">
        <v>4174</v>
      </c>
      <c r="D92" s="307"/>
      <c r="E92" s="307"/>
      <c r="F92" s="326" t="s">
        <v>4142</v>
      </c>
      <c r="G92" s="325"/>
      <c r="H92" s="307" t="s">
        <v>4175</v>
      </c>
      <c r="I92" s="307" t="s">
        <v>4176</v>
      </c>
      <c r="J92" s="307"/>
      <c r="K92" s="318"/>
    </row>
    <row r="93" spans="2:11" ht="15" customHeight="1">
      <c r="B93" s="327"/>
      <c r="C93" s="307" t="s">
        <v>4177</v>
      </c>
      <c r="D93" s="307"/>
      <c r="E93" s="307"/>
      <c r="F93" s="326" t="s">
        <v>4142</v>
      </c>
      <c r="G93" s="325"/>
      <c r="H93" s="307" t="s">
        <v>4177</v>
      </c>
      <c r="I93" s="307" t="s">
        <v>4176</v>
      </c>
      <c r="J93" s="307"/>
      <c r="K93" s="318"/>
    </row>
    <row r="94" spans="2:11" ht="15" customHeight="1">
      <c r="B94" s="327"/>
      <c r="C94" s="307" t="s">
        <v>42</v>
      </c>
      <c r="D94" s="307"/>
      <c r="E94" s="307"/>
      <c r="F94" s="326" t="s">
        <v>4142</v>
      </c>
      <c r="G94" s="325"/>
      <c r="H94" s="307" t="s">
        <v>4178</v>
      </c>
      <c r="I94" s="307" t="s">
        <v>4176</v>
      </c>
      <c r="J94" s="307"/>
      <c r="K94" s="318"/>
    </row>
    <row r="95" spans="2:11" ht="15" customHeight="1">
      <c r="B95" s="327"/>
      <c r="C95" s="307" t="s">
        <v>52</v>
      </c>
      <c r="D95" s="307"/>
      <c r="E95" s="307"/>
      <c r="F95" s="326" t="s">
        <v>4142</v>
      </c>
      <c r="G95" s="325"/>
      <c r="H95" s="307" t="s">
        <v>4179</v>
      </c>
      <c r="I95" s="307" t="s">
        <v>4176</v>
      </c>
      <c r="J95" s="307"/>
      <c r="K95" s="318"/>
    </row>
    <row r="96" spans="2:11" ht="15" customHeight="1">
      <c r="B96" s="330"/>
      <c r="C96" s="331"/>
      <c r="D96" s="331"/>
      <c r="E96" s="331"/>
      <c r="F96" s="331"/>
      <c r="G96" s="331"/>
      <c r="H96" s="331"/>
      <c r="I96" s="331"/>
      <c r="J96" s="331"/>
      <c r="K96" s="332"/>
    </row>
    <row r="97" spans="2:11" ht="18.75" customHeight="1">
      <c r="B97" s="333"/>
      <c r="C97" s="334"/>
      <c r="D97" s="334"/>
      <c r="E97" s="334"/>
      <c r="F97" s="334"/>
      <c r="G97" s="334"/>
      <c r="H97" s="334"/>
      <c r="I97" s="334"/>
      <c r="J97" s="334"/>
      <c r="K97" s="333"/>
    </row>
    <row r="98" spans="2:11" ht="18.75" customHeight="1">
      <c r="B98" s="313"/>
      <c r="C98" s="313"/>
      <c r="D98" s="313"/>
      <c r="E98" s="313"/>
      <c r="F98" s="313"/>
      <c r="G98" s="313"/>
      <c r="H98" s="313"/>
      <c r="I98" s="313"/>
      <c r="J98" s="313"/>
      <c r="K98" s="313"/>
    </row>
    <row r="99" spans="2:11" ht="7.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6"/>
    </row>
    <row r="100" spans="2:11" ht="45" customHeight="1">
      <c r="B100" s="317"/>
      <c r="C100" s="429" t="s">
        <v>4180</v>
      </c>
      <c r="D100" s="429"/>
      <c r="E100" s="429"/>
      <c r="F100" s="429"/>
      <c r="G100" s="429"/>
      <c r="H100" s="429"/>
      <c r="I100" s="429"/>
      <c r="J100" s="429"/>
      <c r="K100" s="318"/>
    </row>
    <row r="101" spans="2:11" ht="17.25" customHeight="1">
      <c r="B101" s="317"/>
      <c r="C101" s="319" t="s">
        <v>4136</v>
      </c>
      <c r="D101" s="319"/>
      <c r="E101" s="319"/>
      <c r="F101" s="319" t="s">
        <v>4137</v>
      </c>
      <c r="G101" s="320"/>
      <c r="H101" s="319" t="s">
        <v>197</v>
      </c>
      <c r="I101" s="319" t="s">
        <v>61</v>
      </c>
      <c r="J101" s="319" t="s">
        <v>4138</v>
      </c>
      <c r="K101" s="318"/>
    </row>
    <row r="102" spans="2:11" ht="17.25" customHeight="1">
      <c r="B102" s="317"/>
      <c r="C102" s="321" t="s">
        <v>4139</v>
      </c>
      <c r="D102" s="321"/>
      <c r="E102" s="321"/>
      <c r="F102" s="322" t="s">
        <v>4140</v>
      </c>
      <c r="G102" s="323"/>
      <c r="H102" s="321"/>
      <c r="I102" s="321"/>
      <c r="J102" s="321" t="s">
        <v>4141</v>
      </c>
      <c r="K102" s="318"/>
    </row>
    <row r="103" spans="2:11" ht="5.25" customHeight="1">
      <c r="B103" s="317"/>
      <c r="C103" s="319"/>
      <c r="D103" s="319"/>
      <c r="E103" s="319"/>
      <c r="F103" s="319"/>
      <c r="G103" s="335"/>
      <c r="H103" s="319"/>
      <c r="I103" s="319"/>
      <c r="J103" s="319"/>
      <c r="K103" s="318"/>
    </row>
    <row r="104" spans="2:11" ht="15" customHeight="1">
      <c r="B104" s="317"/>
      <c r="C104" s="307" t="s">
        <v>57</v>
      </c>
      <c r="D104" s="324"/>
      <c r="E104" s="324"/>
      <c r="F104" s="326" t="s">
        <v>4142</v>
      </c>
      <c r="G104" s="335"/>
      <c r="H104" s="307" t="s">
        <v>4181</v>
      </c>
      <c r="I104" s="307" t="s">
        <v>4144</v>
      </c>
      <c r="J104" s="307">
        <v>20</v>
      </c>
      <c r="K104" s="318"/>
    </row>
    <row r="105" spans="2:11" ht="15" customHeight="1">
      <c r="B105" s="317"/>
      <c r="C105" s="307" t="s">
        <v>4145</v>
      </c>
      <c r="D105" s="307"/>
      <c r="E105" s="307"/>
      <c r="F105" s="326" t="s">
        <v>4142</v>
      </c>
      <c r="G105" s="307"/>
      <c r="H105" s="307" t="s">
        <v>4181</v>
      </c>
      <c r="I105" s="307" t="s">
        <v>4144</v>
      </c>
      <c r="J105" s="307">
        <v>120</v>
      </c>
      <c r="K105" s="318"/>
    </row>
    <row r="106" spans="2:11" ht="15" customHeight="1">
      <c r="B106" s="327"/>
      <c r="C106" s="307" t="s">
        <v>4147</v>
      </c>
      <c r="D106" s="307"/>
      <c r="E106" s="307"/>
      <c r="F106" s="326" t="s">
        <v>4148</v>
      </c>
      <c r="G106" s="307"/>
      <c r="H106" s="307" t="s">
        <v>4181</v>
      </c>
      <c r="I106" s="307" t="s">
        <v>4144</v>
      </c>
      <c r="J106" s="307">
        <v>50</v>
      </c>
      <c r="K106" s="318"/>
    </row>
    <row r="107" spans="2:11" ht="15" customHeight="1">
      <c r="B107" s="327"/>
      <c r="C107" s="307" t="s">
        <v>4150</v>
      </c>
      <c r="D107" s="307"/>
      <c r="E107" s="307"/>
      <c r="F107" s="326" t="s">
        <v>4142</v>
      </c>
      <c r="G107" s="307"/>
      <c r="H107" s="307" t="s">
        <v>4181</v>
      </c>
      <c r="I107" s="307" t="s">
        <v>4152</v>
      </c>
      <c r="J107" s="307"/>
      <c r="K107" s="318"/>
    </row>
    <row r="108" spans="2:11" ht="15" customHeight="1">
      <c r="B108" s="327"/>
      <c r="C108" s="307" t="s">
        <v>4161</v>
      </c>
      <c r="D108" s="307"/>
      <c r="E108" s="307"/>
      <c r="F108" s="326" t="s">
        <v>4148</v>
      </c>
      <c r="G108" s="307"/>
      <c r="H108" s="307" t="s">
        <v>4181</v>
      </c>
      <c r="I108" s="307" t="s">
        <v>4144</v>
      </c>
      <c r="J108" s="307">
        <v>50</v>
      </c>
      <c r="K108" s="318"/>
    </row>
    <row r="109" spans="2:11" ht="15" customHeight="1">
      <c r="B109" s="327"/>
      <c r="C109" s="307" t="s">
        <v>4169</v>
      </c>
      <c r="D109" s="307"/>
      <c r="E109" s="307"/>
      <c r="F109" s="326" t="s">
        <v>4148</v>
      </c>
      <c r="G109" s="307"/>
      <c r="H109" s="307" t="s">
        <v>4181</v>
      </c>
      <c r="I109" s="307" t="s">
        <v>4144</v>
      </c>
      <c r="J109" s="307">
        <v>50</v>
      </c>
      <c r="K109" s="318"/>
    </row>
    <row r="110" spans="2:11" ht="15" customHeight="1">
      <c r="B110" s="327"/>
      <c r="C110" s="307" t="s">
        <v>4167</v>
      </c>
      <c r="D110" s="307"/>
      <c r="E110" s="307"/>
      <c r="F110" s="326" t="s">
        <v>4148</v>
      </c>
      <c r="G110" s="307"/>
      <c r="H110" s="307" t="s">
        <v>4181</v>
      </c>
      <c r="I110" s="307" t="s">
        <v>4144</v>
      </c>
      <c r="J110" s="307">
        <v>50</v>
      </c>
      <c r="K110" s="318"/>
    </row>
    <row r="111" spans="2:11" ht="15" customHeight="1">
      <c r="B111" s="327"/>
      <c r="C111" s="307" t="s">
        <v>57</v>
      </c>
      <c r="D111" s="307"/>
      <c r="E111" s="307"/>
      <c r="F111" s="326" t="s">
        <v>4142</v>
      </c>
      <c r="G111" s="307"/>
      <c r="H111" s="307" t="s">
        <v>4182</v>
      </c>
      <c r="I111" s="307" t="s">
        <v>4144</v>
      </c>
      <c r="J111" s="307">
        <v>20</v>
      </c>
      <c r="K111" s="318"/>
    </row>
    <row r="112" spans="2:11" ht="15" customHeight="1">
      <c r="B112" s="327"/>
      <c r="C112" s="307" t="s">
        <v>4183</v>
      </c>
      <c r="D112" s="307"/>
      <c r="E112" s="307"/>
      <c r="F112" s="326" t="s">
        <v>4142</v>
      </c>
      <c r="G112" s="307"/>
      <c r="H112" s="307" t="s">
        <v>4184</v>
      </c>
      <c r="I112" s="307" t="s">
        <v>4144</v>
      </c>
      <c r="J112" s="307">
        <v>120</v>
      </c>
      <c r="K112" s="318"/>
    </row>
    <row r="113" spans="2:11" ht="15" customHeight="1">
      <c r="B113" s="327"/>
      <c r="C113" s="307" t="s">
        <v>42</v>
      </c>
      <c r="D113" s="307"/>
      <c r="E113" s="307"/>
      <c r="F113" s="326" t="s">
        <v>4142</v>
      </c>
      <c r="G113" s="307"/>
      <c r="H113" s="307" t="s">
        <v>4185</v>
      </c>
      <c r="I113" s="307" t="s">
        <v>4176</v>
      </c>
      <c r="J113" s="307"/>
      <c r="K113" s="318"/>
    </row>
    <row r="114" spans="2:11" ht="15" customHeight="1">
      <c r="B114" s="327"/>
      <c r="C114" s="307" t="s">
        <v>52</v>
      </c>
      <c r="D114" s="307"/>
      <c r="E114" s="307"/>
      <c r="F114" s="326" t="s">
        <v>4142</v>
      </c>
      <c r="G114" s="307"/>
      <c r="H114" s="307" t="s">
        <v>4186</v>
      </c>
      <c r="I114" s="307" t="s">
        <v>4176</v>
      </c>
      <c r="J114" s="307"/>
      <c r="K114" s="318"/>
    </row>
    <row r="115" spans="2:11" ht="15" customHeight="1">
      <c r="B115" s="327"/>
      <c r="C115" s="307" t="s">
        <v>61</v>
      </c>
      <c r="D115" s="307"/>
      <c r="E115" s="307"/>
      <c r="F115" s="326" t="s">
        <v>4142</v>
      </c>
      <c r="G115" s="307"/>
      <c r="H115" s="307" t="s">
        <v>4187</v>
      </c>
      <c r="I115" s="307" t="s">
        <v>4188</v>
      </c>
      <c r="J115" s="307"/>
      <c r="K115" s="318"/>
    </row>
    <row r="116" spans="2:11" ht="15" customHeight="1">
      <c r="B116" s="330"/>
      <c r="C116" s="336"/>
      <c r="D116" s="336"/>
      <c r="E116" s="336"/>
      <c r="F116" s="336"/>
      <c r="G116" s="336"/>
      <c r="H116" s="336"/>
      <c r="I116" s="336"/>
      <c r="J116" s="336"/>
      <c r="K116" s="332"/>
    </row>
    <row r="117" spans="2:11" ht="18.75" customHeight="1">
      <c r="B117" s="337"/>
      <c r="C117" s="303"/>
      <c r="D117" s="303"/>
      <c r="E117" s="303"/>
      <c r="F117" s="338"/>
      <c r="G117" s="303"/>
      <c r="H117" s="303"/>
      <c r="I117" s="303"/>
      <c r="J117" s="303"/>
      <c r="K117" s="337"/>
    </row>
    <row r="118" spans="2:11" ht="18.75" customHeight="1">
      <c r="B118" s="313"/>
      <c r="C118" s="313"/>
      <c r="D118" s="313"/>
      <c r="E118" s="313"/>
      <c r="F118" s="313"/>
      <c r="G118" s="313"/>
      <c r="H118" s="313"/>
      <c r="I118" s="313"/>
      <c r="J118" s="313"/>
      <c r="K118" s="313"/>
    </row>
    <row r="119" spans="2:11" ht="7.5" customHeight="1">
      <c r="B119" s="339"/>
      <c r="C119" s="340"/>
      <c r="D119" s="340"/>
      <c r="E119" s="340"/>
      <c r="F119" s="340"/>
      <c r="G119" s="340"/>
      <c r="H119" s="340"/>
      <c r="I119" s="340"/>
      <c r="J119" s="340"/>
      <c r="K119" s="341"/>
    </row>
    <row r="120" spans="2:11" ht="45" customHeight="1">
      <c r="B120" s="342"/>
      <c r="C120" s="428" t="s">
        <v>4189</v>
      </c>
      <c r="D120" s="428"/>
      <c r="E120" s="428"/>
      <c r="F120" s="428"/>
      <c r="G120" s="428"/>
      <c r="H120" s="428"/>
      <c r="I120" s="428"/>
      <c r="J120" s="428"/>
      <c r="K120" s="343"/>
    </row>
    <row r="121" spans="2:11" ht="17.25" customHeight="1">
      <c r="B121" s="344"/>
      <c r="C121" s="319" t="s">
        <v>4136</v>
      </c>
      <c r="D121" s="319"/>
      <c r="E121" s="319"/>
      <c r="F121" s="319" t="s">
        <v>4137</v>
      </c>
      <c r="G121" s="320"/>
      <c r="H121" s="319" t="s">
        <v>197</v>
      </c>
      <c r="I121" s="319" t="s">
        <v>61</v>
      </c>
      <c r="J121" s="319" t="s">
        <v>4138</v>
      </c>
      <c r="K121" s="345"/>
    </row>
    <row r="122" spans="2:11" ht="17.25" customHeight="1">
      <c r="B122" s="344"/>
      <c r="C122" s="321" t="s">
        <v>4139</v>
      </c>
      <c r="D122" s="321"/>
      <c r="E122" s="321"/>
      <c r="F122" s="322" t="s">
        <v>4140</v>
      </c>
      <c r="G122" s="323"/>
      <c r="H122" s="321"/>
      <c r="I122" s="321"/>
      <c r="J122" s="321" t="s">
        <v>4141</v>
      </c>
      <c r="K122" s="345"/>
    </row>
    <row r="123" spans="2:11" ht="5.25" customHeight="1">
      <c r="B123" s="346"/>
      <c r="C123" s="324"/>
      <c r="D123" s="324"/>
      <c r="E123" s="324"/>
      <c r="F123" s="324"/>
      <c r="G123" s="307"/>
      <c r="H123" s="324"/>
      <c r="I123" s="324"/>
      <c r="J123" s="324"/>
      <c r="K123" s="347"/>
    </row>
    <row r="124" spans="2:11" ht="15" customHeight="1">
      <c r="B124" s="346"/>
      <c r="C124" s="307" t="s">
        <v>4145</v>
      </c>
      <c r="D124" s="324"/>
      <c r="E124" s="324"/>
      <c r="F124" s="326" t="s">
        <v>4142</v>
      </c>
      <c r="G124" s="307"/>
      <c r="H124" s="307" t="s">
        <v>4181</v>
      </c>
      <c r="I124" s="307" t="s">
        <v>4144</v>
      </c>
      <c r="J124" s="307">
        <v>120</v>
      </c>
      <c r="K124" s="348"/>
    </row>
    <row r="125" spans="2:11" ht="15" customHeight="1">
      <c r="B125" s="346"/>
      <c r="C125" s="307" t="s">
        <v>4190</v>
      </c>
      <c r="D125" s="307"/>
      <c r="E125" s="307"/>
      <c r="F125" s="326" t="s">
        <v>4142</v>
      </c>
      <c r="G125" s="307"/>
      <c r="H125" s="307" t="s">
        <v>4191</v>
      </c>
      <c r="I125" s="307" t="s">
        <v>4144</v>
      </c>
      <c r="J125" s="307" t="s">
        <v>4192</v>
      </c>
      <c r="K125" s="348"/>
    </row>
    <row r="126" spans="2:11" ht="15" customHeight="1">
      <c r="B126" s="346"/>
      <c r="C126" s="307" t="s">
        <v>88</v>
      </c>
      <c r="D126" s="307"/>
      <c r="E126" s="307"/>
      <c r="F126" s="326" t="s">
        <v>4142</v>
      </c>
      <c r="G126" s="307"/>
      <c r="H126" s="307" t="s">
        <v>4193</v>
      </c>
      <c r="I126" s="307" t="s">
        <v>4144</v>
      </c>
      <c r="J126" s="307" t="s">
        <v>4192</v>
      </c>
      <c r="K126" s="348"/>
    </row>
    <row r="127" spans="2:11" ht="15" customHeight="1">
      <c r="B127" s="346"/>
      <c r="C127" s="307" t="s">
        <v>4153</v>
      </c>
      <c r="D127" s="307"/>
      <c r="E127" s="307"/>
      <c r="F127" s="326" t="s">
        <v>4148</v>
      </c>
      <c r="G127" s="307"/>
      <c r="H127" s="307" t="s">
        <v>4154</v>
      </c>
      <c r="I127" s="307" t="s">
        <v>4144</v>
      </c>
      <c r="J127" s="307">
        <v>15</v>
      </c>
      <c r="K127" s="348"/>
    </row>
    <row r="128" spans="2:11" ht="15" customHeight="1">
      <c r="B128" s="346"/>
      <c r="C128" s="328" t="s">
        <v>4155</v>
      </c>
      <c r="D128" s="328"/>
      <c r="E128" s="328"/>
      <c r="F128" s="329" t="s">
        <v>4148</v>
      </c>
      <c r="G128" s="328"/>
      <c r="H128" s="328" t="s">
        <v>4156</v>
      </c>
      <c r="I128" s="328" t="s">
        <v>4144</v>
      </c>
      <c r="J128" s="328">
        <v>15</v>
      </c>
      <c r="K128" s="348"/>
    </row>
    <row r="129" spans="2:11" ht="15" customHeight="1">
      <c r="B129" s="346"/>
      <c r="C129" s="328" t="s">
        <v>4157</v>
      </c>
      <c r="D129" s="328"/>
      <c r="E129" s="328"/>
      <c r="F129" s="329" t="s">
        <v>4148</v>
      </c>
      <c r="G129" s="328"/>
      <c r="H129" s="328" t="s">
        <v>4158</v>
      </c>
      <c r="I129" s="328" t="s">
        <v>4144</v>
      </c>
      <c r="J129" s="328">
        <v>20</v>
      </c>
      <c r="K129" s="348"/>
    </row>
    <row r="130" spans="2:11" ht="15" customHeight="1">
      <c r="B130" s="346"/>
      <c r="C130" s="328" t="s">
        <v>4159</v>
      </c>
      <c r="D130" s="328"/>
      <c r="E130" s="328"/>
      <c r="F130" s="329" t="s">
        <v>4148</v>
      </c>
      <c r="G130" s="328"/>
      <c r="H130" s="328" t="s">
        <v>4160</v>
      </c>
      <c r="I130" s="328" t="s">
        <v>4144</v>
      </c>
      <c r="J130" s="328">
        <v>20</v>
      </c>
      <c r="K130" s="348"/>
    </row>
    <row r="131" spans="2:11" ht="15" customHeight="1">
      <c r="B131" s="346"/>
      <c r="C131" s="307" t="s">
        <v>4147</v>
      </c>
      <c r="D131" s="307"/>
      <c r="E131" s="307"/>
      <c r="F131" s="326" t="s">
        <v>4148</v>
      </c>
      <c r="G131" s="307"/>
      <c r="H131" s="307" t="s">
        <v>4181</v>
      </c>
      <c r="I131" s="307" t="s">
        <v>4144</v>
      </c>
      <c r="J131" s="307">
        <v>50</v>
      </c>
      <c r="K131" s="348"/>
    </row>
    <row r="132" spans="2:11" ht="15" customHeight="1">
      <c r="B132" s="346"/>
      <c r="C132" s="307" t="s">
        <v>4161</v>
      </c>
      <c r="D132" s="307"/>
      <c r="E132" s="307"/>
      <c r="F132" s="326" t="s">
        <v>4148</v>
      </c>
      <c r="G132" s="307"/>
      <c r="H132" s="307" t="s">
        <v>4181</v>
      </c>
      <c r="I132" s="307" t="s">
        <v>4144</v>
      </c>
      <c r="J132" s="307">
        <v>50</v>
      </c>
      <c r="K132" s="348"/>
    </row>
    <row r="133" spans="2:11" ht="15" customHeight="1">
      <c r="B133" s="346"/>
      <c r="C133" s="307" t="s">
        <v>4167</v>
      </c>
      <c r="D133" s="307"/>
      <c r="E133" s="307"/>
      <c r="F133" s="326" t="s">
        <v>4148</v>
      </c>
      <c r="G133" s="307"/>
      <c r="H133" s="307" t="s">
        <v>4181</v>
      </c>
      <c r="I133" s="307" t="s">
        <v>4144</v>
      </c>
      <c r="J133" s="307">
        <v>50</v>
      </c>
      <c r="K133" s="348"/>
    </row>
    <row r="134" spans="2:11" ht="15" customHeight="1">
      <c r="B134" s="346"/>
      <c r="C134" s="307" t="s">
        <v>4169</v>
      </c>
      <c r="D134" s="307"/>
      <c r="E134" s="307"/>
      <c r="F134" s="326" t="s">
        <v>4148</v>
      </c>
      <c r="G134" s="307"/>
      <c r="H134" s="307" t="s">
        <v>4181</v>
      </c>
      <c r="I134" s="307" t="s">
        <v>4144</v>
      </c>
      <c r="J134" s="307">
        <v>50</v>
      </c>
      <c r="K134" s="348"/>
    </row>
    <row r="135" spans="2:11" ht="15" customHeight="1">
      <c r="B135" s="346"/>
      <c r="C135" s="307" t="s">
        <v>202</v>
      </c>
      <c r="D135" s="307"/>
      <c r="E135" s="307"/>
      <c r="F135" s="326" t="s">
        <v>4148</v>
      </c>
      <c r="G135" s="307"/>
      <c r="H135" s="307" t="s">
        <v>4194</v>
      </c>
      <c r="I135" s="307" t="s">
        <v>4144</v>
      </c>
      <c r="J135" s="307">
        <v>255</v>
      </c>
      <c r="K135" s="348"/>
    </row>
    <row r="136" spans="2:11" ht="15" customHeight="1">
      <c r="B136" s="346"/>
      <c r="C136" s="307" t="s">
        <v>4171</v>
      </c>
      <c r="D136" s="307"/>
      <c r="E136" s="307"/>
      <c r="F136" s="326" t="s">
        <v>4142</v>
      </c>
      <c r="G136" s="307"/>
      <c r="H136" s="307" t="s">
        <v>4195</v>
      </c>
      <c r="I136" s="307" t="s">
        <v>4173</v>
      </c>
      <c r="J136" s="307"/>
      <c r="K136" s="348"/>
    </row>
    <row r="137" spans="2:11" ht="15" customHeight="1">
      <c r="B137" s="346"/>
      <c r="C137" s="307" t="s">
        <v>4174</v>
      </c>
      <c r="D137" s="307"/>
      <c r="E137" s="307"/>
      <c r="F137" s="326" t="s">
        <v>4142</v>
      </c>
      <c r="G137" s="307"/>
      <c r="H137" s="307" t="s">
        <v>4196</v>
      </c>
      <c r="I137" s="307" t="s">
        <v>4176</v>
      </c>
      <c r="J137" s="307"/>
      <c r="K137" s="348"/>
    </row>
    <row r="138" spans="2:11" ht="15" customHeight="1">
      <c r="B138" s="346"/>
      <c r="C138" s="307" t="s">
        <v>4177</v>
      </c>
      <c r="D138" s="307"/>
      <c r="E138" s="307"/>
      <c r="F138" s="326" t="s">
        <v>4142</v>
      </c>
      <c r="G138" s="307"/>
      <c r="H138" s="307" t="s">
        <v>4177</v>
      </c>
      <c r="I138" s="307" t="s">
        <v>4176</v>
      </c>
      <c r="J138" s="307"/>
      <c r="K138" s="348"/>
    </row>
    <row r="139" spans="2:11" ht="15" customHeight="1">
      <c r="B139" s="346"/>
      <c r="C139" s="307" t="s">
        <v>42</v>
      </c>
      <c r="D139" s="307"/>
      <c r="E139" s="307"/>
      <c r="F139" s="326" t="s">
        <v>4142</v>
      </c>
      <c r="G139" s="307"/>
      <c r="H139" s="307" t="s">
        <v>4197</v>
      </c>
      <c r="I139" s="307" t="s">
        <v>4176</v>
      </c>
      <c r="J139" s="307"/>
      <c r="K139" s="348"/>
    </row>
    <row r="140" spans="2:11" ht="15" customHeight="1">
      <c r="B140" s="346"/>
      <c r="C140" s="307" t="s">
        <v>4198</v>
      </c>
      <c r="D140" s="307"/>
      <c r="E140" s="307"/>
      <c r="F140" s="326" t="s">
        <v>4142</v>
      </c>
      <c r="G140" s="307"/>
      <c r="H140" s="307" t="s">
        <v>4199</v>
      </c>
      <c r="I140" s="307" t="s">
        <v>4176</v>
      </c>
      <c r="J140" s="307"/>
      <c r="K140" s="348"/>
    </row>
    <row r="141" spans="2:11" ht="15" customHeight="1">
      <c r="B141" s="349"/>
      <c r="C141" s="350"/>
      <c r="D141" s="350"/>
      <c r="E141" s="350"/>
      <c r="F141" s="350"/>
      <c r="G141" s="350"/>
      <c r="H141" s="350"/>
      <c r="I141" s="350"/>
      <c r="J141" s="350"/>
      <c r="K141" s="351"/>
    </row>
    <row r="142" spans="2:11" ht="18.75" customHeight="1">
      <c r="B142" s="303"/>
      <c r="C142" s="303"/>
      <c r="D142" s="303"/>
      <c r="E142" s="303"/>
      <c r="F142" s="338"/>
      <c r="G142" s="303"/>
      <c r="H142" s="303"/>
      <c r="I142" s="303"/>
      <c r="J142" s="303"/>
      <c r="K142" s="303"/>
    </row>
    <row r="143" spans="2:11" ht="18.75" customHeight="1"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</row>
    <row r="144" spans="2:11" ht="7.5" customHeight="1">
      <c r="B144" s="314"/>
      <c r="C144" s="315"/>
      <c r="D144" s="315"/>
      <c r="E144" s="315"/>
      <c r="F144" s="315"/>
      <c r="G144" s="315"/>
      <c r="H144" s="315"/>
      <c r="I144" s="315"/>
      <c r="J144" s="315"/>
      <c r="K144" s="316"/>
    </row>
    <row r="145" spans="2:11" ht="45" customHeight="1">
      <c r="B145" s="317"/>
      <c r="C145" s="429" t="s">
        <v>4200</v>
      </c>
      <c r="D145" s="429"/>
      <c r="E145" s="429"/>
      <c r="F145" s="429"/>
      <c r="G145" s="429"/>
      <c r="H145" s="429"/>
      <c r="I145" s="429"/>
      <c r="J145" s="429"/>
      <c r="K145" s="318"/>
    </row>
    <row r="146" spans="2:11" ht="17.25" customHeight="1">
      <c r="B146" s="317"/>
      <c r="C146" s="319" t="s">
        <v>4136</v>
      </c>
      <c r="D146" s="319"/>
      <c r="E146" s="319"/>
      <c r="F146" s="319" t="s">
        <v>4137</v>
      </c>
      <c r="G146" s="320"/>
      <c r="H146" s="319" t="s">
        <v>197</v>
      </c>
      <c r="I146" s="319" t="s">
        <v>61</v>
      </c>
      <c r="J146" s="319" t="s">
        <v>4138</v>
      </c>
      <c r="K146" s="318"/>
    </row>
    <row r="147" spans="2:11" ht="17.25" customHeight="1">
      <c r="B147" s="317"/>
      <c r="C147" s="321" t="s">
        <v>4139</v>
      </c>
      <c r="D147" s="321"/>
      <c r="E147" s="321"/>
      <c r="F147" s="322" t="s">
        <v>4140</v>
      </c>
      <c r="G147" s="323"/>
      <c r="H147" s="321"/>
      <c r="I147" s="321"/>
      <c r="J147" s="321" t="s">
        <v>4141</v>
      </c>
      <c r="K147" s="318"/>
    </row>
    <row r="148" spans="2:11" ht="5.25" customHeight="1">
      <c r="B148" s="327"/>
      <c r="C148" s="324"/>
      <c r="D148" s="324"/>
      <c r="E148" s="324"/>
      <c r="F148" s="324"/>
      <c r="G148" s="325"/>
      <c r="H148" s="324"/>
      <c r="I148" s="324"/>
      <c r="J148" s="324"/>
      <c r="K148" s="348"/>
    </row>
    <row r="149" spans="2:11" ht="15" customHeight="1">
      <c r="B149" s="327"/>
      <c r="C149" s="352" t="s">
        <v>4145</v>
      </c>
      <c r="D149" s="307"/>
      <c r="E149" s="307"/>
      <c r="F149" s="353" t="s">
        <v>4142</v>
      </c>
      <c r="G149" s="307"/>
      <c r="H149" s="352" t="s">
        <v>4181</v>
      </c>
      <c r="I149" s="352" t="s">
        <v>4144</v>
      </c>
      <c r="J149" s="352">
        <v>120</v>
      </c>
      <c r="K149" s="348"/>
    </row>
    <row r="150" spans="2:11" ht="15" customHeight="1">
      <c r="B150" s="327"/>
      <c r="C150" s="352" t="s">
        <v>4190</v>
      </c>
      <c r="D150" s="307"/>
      <c r="E150" s="307"/>
      <c r="F150" s="353" t="s">
        <v>4142</v>
      </c>
      <c r="G150" s="307"/>
      <c r="H150" s="352" t="s">
        <v>4201</v>
      </c>
      <c r="I150" s="352" t="s">
        <v>4144</v>
      </c>
      <c r="J150" s="352" t="s">
        <v>4192</v>
      </c>
      <c r="K150" s="348"/>
    </row>
    <row r="151" spans="2:11" ht="15" customHeight="1">
      <c r="B151" s="327"/>
      <c r="C151" s="352" t="s">
        <v>88</v>
      </c>
      <c r="D151" s="307"/>
      <c r="E151" s="307"/>
      <c r="F151" s="353" t="s">
        <v>4142</v>
      </c>
      <c r="G151" s="307"/>
      <c r="H151" s="352" t="s">
        <v>4202</v>
      </c>
      <c r="I151" s="352" t="s">
        <v>4144</v>
      </c>
      <c r="J151" s="352" t="s">
        <v>4192</v>
      </c>
      <c r="K151" s="348"/>
    </row>
    <row r="152" spans="2:11" ht="15" customHeight="1">
      <c r="B152" s="327"/>
      <c r="C152" s="352" t="s">
        <v>4147</v>
      </c>
      <c r="D152" s="307"/>
      <c r="E152" s="307"/>
      <c r="F152" s="353" t="s">
        <v>4148</v>
      </c>
      <c r="G152" s="307"/>
      <c r="H152" s="352" t="s">
        <v>4181</v>
      </c>
      <c r="I152" s="352" t="s">
        <v>4144</v>
      </c>
      <c r="J152" s="352">
        <v>50</v>
      </c>
      <c r="K152" s="348"/>
    </row>
    <row r="153" spans="2:11" ht="15" customHeight="1">
      <c r="B153" s="327"/>
      <c r="C153" s="352" t="s">
        <v>4150</v>
      </c>
      <c r="D153" s="307"/>
      <c r="E153" s="307"/>
      <c r="F153" s="353" t="s">
        <v>4142</v>
      </c>
      <c r="G153" s="307"/>
      <c r="H153" s="352" t="s">
        <v>4181</v>
      </c>
      <c r="I153" s="352" t="s">
        <v>4152</v>
      </c>
      <c r="J153" s="352"/>
      <c r="K153" s="348"/>
    </row>
    <row r="154" spans="2:11" ht="15" customHeight="1">
      <c r="B154" s="327"/>
      <c r="C154" s="352" t="s">
        <v>4161</v>
      </c>
      <c r="D154" s="307"/>
      <c r="E154" s="307"/>
      <c r="F154" s="353" t="s">
        <v>4148</v>
      </c>
      <c r="G154" s="307"/>
      <c r="H154" s="352" t="s">
        <v>4181</v>
      </c>
      <c r="I154" s="352" t="s">
        <v>4144</v>
      </c>
      <c r="J154" s="352">
        <v>50</v>
      </c>
      <c r="K154" s="348"/>
    </row>
    <row r="155" spans="2:11" ht="15" customHeight="1">
      <c r="B155" s="327"/>
      <c r="C155" s="352" t="s">
        <v>4169</v>
      </c>
      <c r="D155" s="307"/>
      <c r="E155" s="307"/>
      <c r="F155" s="353" t="s">
        <v>4148</v>
      </c>
      <c r="G155" s="307"/>
      <c r="H155" s="352" t="s">
        <v>4181</v>
      </c>
      <c r="I155" s="352" t="s">
        <v>4144</v>
      </c>
      <c r="J155" s="352">
        <v>50</v>
      </c>
      <c r="K155" s="348"/>
    </row>
    <row r="156" spans="2:11" ht="15" customHeight="1">
      <c r="B156" s="327"/>
      <c r="C156" s="352" t="s">
        <v>4167</v>
      </c>
      <c r="D156" s="307"/>
      <c r="E156" s="307"/>
      <c r="F156" s="353" t="s">
        <v>4148</v>
      </c>
      <c r="G156" s="307"/>
      <c r="H156" s="352" t="s">
        <v>4181</v>
      </c>
      <c r="I156" s="352" t="s">
        <v>4144</v>
      </c>
      <c r="J156" s="352">
        <v>50</v>
      </c>
      <c r="K156" s="348"/>
    </row>
    <row r="157" spans="2:11" ht="15" customHeight="1">
      <c r="B157" s="327"/>
      <c r="C157" s="352" t="s">
        <v>174</v>
      </c>
      <c r="D157" s="307"/>
      <c r="E157" s="307"/>
      <c r="F157" s="353" t="s">
        <v>4142</v>
      </c>
      <c r="G157" s="307"/>
      <c r="H157" s="352" t="s">
        <v>4203</v>
      </c>
      <c r="I157" s="352" t="s">
        <v>4144</v>
      </c>
      <c r="J157" s="352" t="s">
        <v>4204</v>
      </c>
      <c r="K157" s="348"/>
    </row>
    <row r="158" spans="2:11" ht="15" customHeight="1">
      <c r="B158" s="327"/>
      <c r="C158" s="352" t="s">
        <v>4205</v>
      </c>
      <c r="D158" s="307"/>
      <c r="E158" s="307"/>
      <c r="F158" s="353" t="s">
        <v>4142</v>
      </c>
      <c r="G158" s="307"/>
      <c r="H158" s="352" t="s">
        <v>4206</v>
      </c>
      <c r="I158" s="352" t="s">
        <v>4176</v>
      </c>
      <c r="J158" s="352"/>
      <c r="K158" s="348"/>
    </row>
    <row r="159" spans="2:11" ht="15" customHeight="1">
      <c r="B159" s="354"/>
      <c r="C159" s="336"/>
      <c r="D159" s="336"/>
      <c r="E159" s="336"/>
      <c r="F159" s="336"/>
      <c r="G159" s="336"/>
      <c r="H159" s="336"/>
      <c r="I159" s="336"/>
      <c r="J159" s="336"/>
      <c r="K159" s="355"/>
    </row>
    <row r="160" spans="2:11" ht="18.75" customHeight="1">
      <c r="B160" s="303"/>
      <c r="C160" s="307"/>
      <c r="D160" s="307"/>
      <c r="E160" s="307"/>
      <c r="F160" s="326"/>
      <c r="G160" s="307"/>
      <c r="H160" s="307"/>
      <c r="I160" s="307"/>
      <c r="J160" s="307"/>
      <c r="K160" s="303"/>
    </row>
    <row r="161" spans="2:11" ht="18.75" customHeight="1">
      <c r="B161" s="313"/>
      <c r="C161" s="313"/>
      <c r="D161" s="313"/>
      <c r="E161" s="313"/>
      <c r="F161" s="313"/>
      <c r="G161" s="313"/>
      <c r="H161" s="313"/>
      <c r="I161" s="313"/>
      <c r="J161" s="313"/>
      <c r="K161" s="313"/>
    </row>
    <row r="162" spans="2:11" ht="7.5" customHeight="1">
      <c r="B162" s="295"/>
      <c r="C162" s="296"/>
      <c r="D162" s="296"/>
      <c r="E162" s="296"/>
      <c r="F162" s="296"/>
      <c r="G162" s="296"/>
      <c r="H162" s="296"/>
      <c r="I162" s="296"/>
      <c r="J162" s="296"/>
      <c r="K162" s="297"/>
    </row>
    <row r="163" spans="2:11" ht="45" customHeight="1">
      <c r="B163" s="298"/>
      <c r="C163" s="428" t="s">
        <v>4207</v>
      </c>
      <c r="D163" s="428"/>
      <c r="E163" s="428"/>
      <c r="F163" s="428"/>
      <c r="G163" s="428"/>
      <c r="H163" s="428"/>
      <c r="I163" s="428"/>
      <c r="J163" s="428"/>
      <c r="K163" s="299"/>
    </row>
    <row r="164" spans="2:11" ht="17.25" customHeight="1">
      <c r="B164" s="298"/>
      <c r="C164" s="319" t="s">
        <v>4136</v>
      </c>
      <c r="D164" s="319"/>
      <c r="E164" s="319"/>
      <c r="F164" s="319" t="s">
        <v>4137</v>
      </c>
      <c r="G164" s="356"/>
      <c r="H164" s="357" t="s">
        <v>197</v>
      </c>
      <c r="I164" s="357" t="s">
        <v>61</v>
      </c>
      <c r="J164" s="319" t="s">
        <v>4138</v>
      </c>
      <c r="K164" s="299"/>
    </row>
    <row r="165" spans="2:11" ht="17.25" customHeight="1">
      <c r="B165" s="300"/>
      <c r="C165" s="321" t="s">
        <v>4139</v>
      </c>
      <c r="D165" s="321"/>
      <c r="E165" s="321"/>
      <c r="F165" s="322" t="s">
        <v>4140</v>
      </c>
      <c r="G165" s="358"/>
      <c r="H165" s="359"/>
      <c r="I165" s="359"/>
      <c r="J165" s="321" t="s">
        <v>4141</v>
      </c>
      <c r="K165" s="301"/>
    </row>
    <row r="166" spans="2:11" ht="5.25" customHeight="1">
      <c r="B166" s="327"/>
      <c r="C166" s="324"/>
      <c r="D166" s="324"/>
      <c r="E166" s="324"/>
      <c r="F166" s="324"/>
      <c r="G166" s="325"/>
      <c r="H166" s="324"/>
      <c r="I166" s="324"/>
      <c r="J166" s="324"/>
      <c r="K166" s="348"/>
    </row>
    <row r="167" spans="2:11" ht="15" customHeight="1">
      <c r="B167" s="327"/>
      <c r="C167" s="307" t="s">
        <v>4145</v>
      </c>
      <c r="D167" s="307"/>
      <c r="E167" s="307"/>
      <c r="F167" s="326" t="s">
        <v>4142</v>
      </c>
      <c r="G167" s="307"/>
      <c r="H167" s="307" t="s">
        <v>4181</v>
      </c>
      <c r="I167" s="307" t="s">
        <v>4144</v>
      </c>
      <c r="J167" s="307">
        <v>120</v>
      </c>
      <c r="K167" s="348"/>
    </row>
    <row r="168" spans="2:11" ht="15" customHeight="1">
      <c r="B168" s="327"/>
      <c r="C168" s="307" t="s">
        <v>4190</v>
      </c>
      <c r="D168" s="307"/>
      <c r="E168" s="307"/>
      <c r="F168" s="326" t="s">
        <v>4142</v>
      </c>
      <c r="G168" s="307"/>
      <c r="H168" s="307" t="s">
        <v>4191</v>
      </c>
      <c r="I168" s="307" t="s">
        <v>4144</v>
      </c>
      <c r="J168" s="307" t="s">
        <v>4192</v>
      </c>
      <c r="K168" s="348"/>
    </row>
    <row r="169" spans="2:11" ht="15" customHeight="1">
      <c r="B169" s="327"/>
      <c r="C169" s="307" t="s">
        <v>88</v>
      </c>
      <c r="D169" s="307"/>
      <c r="E169" s="307"/>
      <c r="F169" s="326" t="s">
        <v>4142</v>
      </c>
      <c r="G169" s="307"/>
      <c r="H169" s="307" t="s">
        <v>4208</v>
      </c>
      <c r="I169" s="307" t="s">
        <v>4144</v>
      </c>
      <c r="J169" s="307" t="s">
        <v>4192</v>
      </c>
      <c r="K169" s="348"/>
    </row>
    <row r="170" spans="2:11" ht="15" customHeight="1">
      <c r="B170" s="327"/>
      <c r="C170" s="307" t="s">
        <v>4147</v>
      </c>
      <c r="D170" s="307"/>
      <c r="E170" s="307"/>
      <c r="F170" s="326" t="s">
        <v>4148</v>
      </c>
      <c r="G170" s="307"/>
      <c r="H170" s="307" t="s">
        <v>4208</v>
      </c>
      <c r="I170" s="307" t="s">
        <v>4144</v>
      </c>
      <c r="J170" s="307">
        <v>50</v>
      </c>
      <c r="K170" s="348"/>
    </row>
    <row r="171" spans="2:11" ht="15" customHeight="1">
      <c r="B171" s="327"/>
      <c r="C171" s="307" t="s">
        <v>4150</v>
      </c>
      <c r="D171" s="307"/>
      <c r="E171" s="307"/>
      <c r="F171" s="326" t="s">
        <v>4142</v>
      </c>
      <c r="G171" s="307"/>
      <c r="H171" s="307" t="s">
        <v>4208</v>
      </c>
      <c r="I171" s="307" t="s">
        <v>4152</v>
      </c>
      <c r="J171" s="307"/>
      <c r="K171" s="348"/>
    </row>
    <row r="172" spans="2:11" ht="15" customHeight="1">
      <c r="B172" s="327"/>
      <c r="C172" s="307" t="s">
        <v>4161</v>
      </c>
      <c r="D172" s="307"/>
      <c r="E172" s="307"/>
      <c r="F172" s="326" t="s">
        <v>4148</v>
      </c>
      <c r="G172" s="307"/>
      <c r="H172" s="307" t="s">
        <v>4208</v>
      </c>
      <c r="I172" s="307" t="s">
        <v>4144</v>
      </c>
      <c r="J172" s="307">
        <v>50</v>
      </c>
      <c r="K172" s="348"/>
    </row>
    <row r="173" spans="2:11" ht="15" customHeight="1">
      <c r="B173" s="327"/>
      <c r="C173" s="307" t="s">
        <v>4169</v>
      </c>
      <c r="D173" s="307"/>
      <c r="E173" s="307"/>
      <c r="F173" s="326" t="s">
        <v>4148</v>
      </c>
      <c r="G173" s="307"/>
      <c r="H173" s="307" t="s">
        <v>4208</v>
      </c>
      <c r="I173" s="307" t="s">
        <v>4144</v>
      </c>
      <c r="J173" s="307">
        <v>50</v>
      </c>
      <c r="K173" s="348"/>
    </row>
    <row r="174" spans="2:11" ht="15" customHeight="1">
      <c r="B174" s="327"/>
      <c r="C174" s="307" t="s">
        <v>4167</v>
      </c>
      <c r="D174" s="307"/>
      <c r="E174" s="307"/>
      <c r="F174" s="326" t="s">
        <v>4148</v>
      </c>
      <c r="G174" s="307"/>
      <c r="H174" s="307" t="s">
        <v>4208</v>
      </c>
      <c r="I174" s="307" t="s">
        <v>4144</v>
      </c>
      <c r="J174" s="307">
        <v>50</v>
      </c>
      <c r="K174" s="348"/>
    </row>
    <row r="175" spans="2:11" ht="15" customHeight="1">
      <c r="B175" s="327"/>
      <c r="C175" s="307" t="s">
        <v>196</v>
      </c>
      <c r="D175" s="307"/>
      <c r="E175" s="307"/>
      <c r="F175" s="326" t="s">
        <v>4142</v>
      </c>
      <c r="G175" s="307"/>
      <c r="H175" s="307" t="s">
        <v>4209</v>
      </c>
      <c r="I175" s="307" t="s">
        <v>4210</v>
      </c>
      <c r="J175" s="307"/>
      <c r="K175" s="348"/>
    </row>
    <row r="176" spans="2:11" ht="15" customHeight="1">
      <c r="B176" s="327"/>
      <c r="C176" s="307" t="s">
        <v>61</v>
      </c>
      <c r="D176" s="307"/>
      <c r="E176" s="307"/>
      <c r="F176" s="326" t="s">
        <v>4142</v>
      </c>
      <c r="G176" s="307"/>
      <c r="H176" s="307" t="s">
        <v>4211</v>
      </c>
      <c r="I176" s="307" t="s">
        <v>4212</v>
      </c>
      <c r="J176" s="307">
        <v>1</v>
      </c>
      <c r="K176" s="348"/>
    </row>
    <row r="177" spans="2:11" ht="15" customHeight="1">
      <c r="B177" s="327"/>
      <c r="C177" s="307" t="s">
        <v>57</v>
      </c>
      <c r="D177" s="307"/>
      <c r="E177" s="307"/>
      <c r="F177" s="326" t="s">
        <v>4142</v>
      </c>
      <c r="G177" s="307"/>
      <c r="H177" s="307" t="s">
        <v>4213</v>
      </c>
      <c r="I177" s="307" t="s">
        <v>4144</v>
      </c>
      <c r="J177" s="307">
        <v>20</v>
      </c>
      <c r="K177" s="348"/>
    </row>
    <row r="178" spans="2:11" ht="15" customHeight="1">
      <c r="B178" s="327"/>
      <c r="C178" s="307" t="s">
        <v>197</v>
      </c>
      <c r="D178" s="307"/>
      <c r="E178" s="307"/>
      <c r="F178" s="326" t="s">
        <v>4142</v>
      </c>
      <c r="G178" s="307"/>
      <c r="H178" s="307" t="s">
        <v>4214</v>
      </c>
      <c r="I178" s="307" t="s">
        <v>4144</v>
      </c>
      <c r="J178" s="307">
        <v>255</v>
      </c>
      <c r="K178" s="348"/>
    </row>
    <row r="179" spans="2:11" ht="15" customHeight="1">
      <c r="B179" s="327"/>
      <c r="C179" s="307" t="s">
        <v>198</v>
      </c>
      <c r="D179" s="307"/>
      <c r="E179" s="307"/>
      <c r="F179" s="326" t="s">
        <v>4142</v>
      </c>
      <c r="G179" s="307"/>
      <c r="H179" s="307" t="s">
        <v>4107</v>
      </c>
      <c r="I179" s="307" t="s">
        <v>4144</v>
      </c>
      <c r="J179" s="307">
        <v>10</v>
      </c>
      <c r="K179" s="348"/>
    </row>
    <row r="180" spans="2:11" ht="15" customHeight="1">
      <c r="B180" s="327"/>
      <c r="C180" s="307" t="s">
        <v>199</v>
      </c>
      <c r="D180" s="307"/>
      <c r="E180" s="307"/>
      <c r="F180" s="326" t="s">
        <v>4142</v>
      </c>
      <c r="G180" s="307"/>
      <c r="H180" s="307" t="s">
        <v>4215</v>
      </c>
      <c r="I180" s="307" t="s">
        <v>4176</v>
      </c>
      <c r="J180" s="307"/>
      <c r="K180" s="348"/>
    </row>
    <row r="181" spans="2:11" ht="15" customHeight="1">
      <c r="B181" s="327"/>
      <c r="C181" s="307" t="s">
        <v>4216</v>
      </c>
      <c r="D181" s="307"/>
      <c r="E181" s="307"/>
      <c r="F181" s="326" t="s">
        <v>4142</v>
      </c>
      <c r="G181" s="307"/>
      <c r="H181" s="307" t="s">
        <v>4217</v>
      </c>
      <c r="I181" s="307" t="s">
        <v>4176</v>
      </c>
      <c r="J181" s="307"/>
      <c r="K181" s="348"/>
    </row>
    <row r="182" spans="2:11" ht="15" customHeight="1">
      <c r="B182" s="327"/>
      <c r="C182" s="307" t="s">
        <v>4205</v>
      </c>
      <c r="D182" s="307"/>
      <c r="E182" s="307"/>
      <c r="F182" s="326" t="s">
        <v>4142</v>
      </c>
      <c r="G182" s="307"/>
      <c r="H182" s="307" t="s">
        <v>4218</v>
      </c>
      <c r="I182" s="307" t="s">
        <v>4176</v>
      </c>
      <c r="J182" s="307"/>
      <c r="K182" s="348"/>
    </row>
    <row r="183" spans="2:11" ht="15" customHeight="1">
      <c r="B183" s="327"/>
      <c r="C183" s="307" t="s">
        <v>201</v>
      </c>
      <c r="D183" s="307"/>
      <c r="E183" s="307"/>
      <c r="F183" s="326" t="s">
        <v>4148</v>
      </c>
      <c r="G183" s="307"/>
      <c r="H183" s="307" t="s">
        <v>4219</v>
      </c>
      <c r="I183" s="307" t="s">
        <v>4144</v>
      </c>
      <c r="J183" s="307">
        <v>50</v>
      </c>
      <c r="K183" s="348"/>
    </row>
    <row r="184" spans="2:11" ht="15" customHeight="1">
      <c r="B184" s="327"/>
      <c r="C184" s="307" t="s">
        <v>4220</v>
      </c>
      <c r="D184" s="307"/>
      <c r="E184" s="307"/>
      <c r="F184" s="326" t="s">
        <v>4148</v>
      </c>
      <c r="G184" s="307"/>
      <c r="H184" s="307" t="s">
        <v>4221</v>
      </c>
      <c r="I184" s="307" t="s">
        <v>4222</v>
      </c>
      <c r="J184" s="307"/>
      <c r="K184" s="348"/>
    </row>
    <row r="185" spans="2:11" ht="15" customHeight="1">
      <c r="B185" s="327"/>
      <c r="C185" s="307" t="s">
        <v>4223</v>
      </c>
      <c r="D185" s="307"/>
      <c r="E185" s="307"/>
      <c r="F185" s="326" t="s">
        <v>4148</v>
      </c>
      <c r="G185" s="307"/>
      <c r="H185" s="307" t="s">
        <v>4224</v>
      </c>
      <c r="I185" s="307" t="s">
        <v>4222</v>
      </c>
      <c r="J185" s="307"/>
      <c r="K185" s="348"/>
    </row>
    <row r="186" spans="2:11" ht="15" customHeight="1">
      <c r="B186" s="327"/>
      <c r="C186" s="307" t="s">
        <v>4225</v>
      </c>
      <c r="D186" s="307"/>
      <c r="E186" s="307"/>
      <c r="F186" s="326" t="s">
        <v>4148</v>
      </c>
      <c r="G186" s="307"/>
      <c r="H186" s="307" t="s">
        <v>4226</v>
      </c>
      <c r="I186" s="307" t="s">
        <v>4222</v>
      </c>
      <c r="J186" s="307"/>
      <c r="K186" s="348"/>
    </row>
    <row r="187" spans="2:11" ht="15" customHeight="1">
      <c r="B187" s="327"/>
      <c r="C187" s="360" t="s">
        <v>4227</v>
      </c>
      <c r="D187" s="307"/>
      <c r="E187" s="307"/>
      <c r="F187" s="326" t="s">
        <v>4148</v>
      </c>
      <c r="G187" s="307"/>
      <c r="H187" s="307" t="s">
        <v>4228</v>
      </c>
      <c r="I187" s="307" t="s">
        <v>4229</v>
      </c>
      <c r="J187" s="361" t="s">
        <v>4230</v>
      </c>
      <c r="K187" s="348"/>
    </row>
    <row r="188" spans="2:11" ht="15" customHeight="1">
      <c r="B188" s="327"/>
      <c r="C188" s="312" t="s">
        <v>46</v>
      </c>
      <c r="D188" s="307"/>
      <c r="E188" s="307"/>
      <c r="F188" s="326" t="s">
        <v>4142</v>
      </c>
      <c r="G188" s="307"/>
      <c r="H188" s="303" t="s">
        <v>4231</v>
      </c>
      <c r="I188" s="307" t="s">
        <v>4232</v>
      </c>
      <c r="J188" s="307"/>
      <c r="K188" s="348"/>
    </row>
    <row r="189" spans="2:11" ht="15" customHeight="1">
      <c r="B189" s="327"/>
      <c r="C189" s="312" t="s">
        <v>4233</v>
      </c>
      <c r="D189" s="307"/>
      <c r="E189" s="307"/>
      <c r="F189" s="326" t="s">
        <v>4142</v>
      </c>
      <c r="G189" s="307"/>
      <c r="H189" s="307" t="s">
        <v>4234</v>
      </c>
      <c r="I189" s="307" t="s">
        <v>4176</v>
      </c>
      <c r="J189" s="307"/>
      <c r="K189" s="348"/>
    </row>
    <row r="190" spans="2:11" ht="15" customHeight="1">
      <c r="B190" s="327"/>
      <c r="C190" s="312" t="s">
        <v>4235</v>
      </c>
      <c r="D190" s="307"/>
      <c r="E190" s="307"/>
      <c r="F190" s="326" t="s">
        <v>4142</v>
      </c>
      <c r="G190" s="307"/>
      <c r="H190" s="307" t="s">
        <v>4236</v>
      </c>
      <c r="I190" s="307" t="s">
        <v>4176</v>
      </c>
      <c r="J190" s="307"/>
      <c r="K190" s="348"/>
    </row>
    <row r="191" spans="2:11" ht="15" customHeight="1">
      <c r="B191" s="327"/>
      <c r="C191" s="312" t="s">
        <v>4237</v>
      </c>
      <c r="D191" s="307"/>
      <c r="E191" s="307"/>
      <c r="F191" s="326" t="s">
        <v>4148</v>
      </c>
      <c r="G191" s="307"/>
      <c r="H191" s="307" t="s">
        <v>4238</v>
      </c>
      <c r="I191" s="307" t="s">
        <v>4176</v>
      </c>
      <c r="J191" s="307"/>
      <c r="K191" s="348"/>
    </row>
    <row r="192" spans="2:11" ht="15" customHeight="1">
      <c r="B192" s="354"/>
      <c r="C192" s="362"/>
      <c r="D192" s="336"/>
      <c r="E192" s="336"/>
      <c r="F192" s="336"/>
      <c r="G192" s="336"/>
      <c r="H192" s="336"/>
      <c r="I192" s="336"/>
      <c r="J192" s="336"/>
      <c r="K192" s="355"/>
    </row>
    <row r="193" spans="2:11" ht="18.75" customHeight="1">
      <c r="B193" s="303"/>
      <c r="C193" s="307"/>
      <c r="D193" s="307"/>
      <c r="E193" s="307"/>
      <c r="F193" s="326"/>
      <c r="G193" s="307"/>
      <c r="H193" s="307"/>
      <c r="I193" s="307"/>
      <c r="J193" s="307"/>
      <c r="K193" s="303"/>
    </row>
    <row r="194" spans="2:11" ht="18.75" customHeight="1">
      <c r="B194" s="303"/>
      <c r="C194" s="307"/>
      <c r="D194" s="307"/>
      <c r="E194" s="307"/>
      <c r="F194" s="326"/>
      <c r="G194" s="307"/>
      <c r="H194" s="307"/>
      <c r="I194" s="307"/>
      <c r="J194" s="307"/>
      <c r="K194" s="303"/>
    </row>
    <row r="195" spans="2:11" ht="18.75" customHeight="1">
      <c r="B195" s="313"/>
      <c r="C195" s="313"/>
      <c r="D195" s="313"/>
      <c r="E195" s="313"/>
      <c r="F195" s="313"/>
      <c r="G195" s="313"/>
      <c r="H195" s="313"/>
      <c r="I195" s="313"/>
      <c r="J195" s="313"/>
      <c r="K195" s="313"/>
    </row>
    <row r="196" spans="2:11">
      <c r="B196" s="295"/>
      <c r="C196" s="296"/>
      <c r="D196" s="296"/>
      <c r="E196" s="296"/>
      <c r="F196" s="296"/>
      <c r="G196" s="296"/>
      <c r="H196" s="296"/>
      <c r="I196" s="296"/>
      <c r="J196" s="296"/>
      <c r="K196" s="297"/>
    </row>
    <row r="197" spans="2:11" ht="21">
      <c r="B197" s="298"/>
      <c r="C197" s="428" t="s">
        <v>4239</v>
      </c>
      <c r="D197" s="428"/>
      <c r="E197" s="428"/>
      <c r="F197" s="428"/>
      <c r="G197" s="428"/>
      <c r="H197" s="428"/>
      <c r="I197" s="428"/>
      <c r="J197" s="428"/>
      <c r="K197" s="299"/>
    </row>
    <row r="198" spans="2:11" ht="25.5" customHeight="1">
      <c r="B198" s="298"/>
      <c r="C198" s="363" t="s">
        <v>4240</v>
      </c>
      <c r="D198" s="363"/>
      <c r="E198" s="363"/>
      <c r="F198" s="363" t="s">
        <v>4241</v>
      </c>
      <c r="G198" s="364"/>
      <c r="H198" s="427" t="s">
        <v>4242</v>
      </c>
      <c r="I198" s="427"/>
      <c r="J198" s="427"/>
      <c r="K198" s="299"/>
    </row>
    <row r="199" spans="2:11" ht="5.25" customHeight="1">
      <c r="B199" s="327"/>
      <c r="C199" s="324"/>
      <c r="D199" s="324"/>
      <c r="E199" s="324"/>
      <c r="F199" s="324"/>
      <c r="G199" s="307"/>
      <c r="H199" s="324"/>
      <c r="I199" s="324"/>
      <c r="J199" s="324"/>
      <c r="K199" s="348"/>
    </row>
    <row r="200" spans="2:11" ht="15" customHeight="1">
      <c r="B200" s="327"/>
      <c r="C200" s="307" t="s">
        <v>4232</v>
      </c>
      <c r="D200" s="307"/>
      <c r="E200" s="307"/>
      <c r="F200" s="326" t="s">
        <v>47</v>
      </c>
      <c r="G200" s="307"/>
      <c r="H200" s="425" t="s">
        <v>4243</v>
      </c>
      <c r="I200" s="425"/>
      <c r="J200" s="425"/>
      <c r="K200" s="348"/>
    </row>
    <row r="201" spans="2:11" ht="15" customHeight="1">
      <c r="B201" s="327"/>
      <c r="C201" s="333"/>
      <c r="D201" s="307"/>
      <c r="E201" s="307"/>
      <c r="F201" s="326" t="s">
        <v>48</v>
      </c>
      <c r="G201" s="307"/>
      <c r="H201" s="425" t="s">
        <v>4244</v>
      </c>
      <c r="I201" s="425"/>
      <c r="J201" s="425"/>
      <c r="K201" s="348"/>
    </row>
    <row r="202" spans="2:11" ht="15" customHeight="1">
      <c r="B202" s="327"/>
      <c r="C202" s="333"/>
      <c r="D202" s="307"/>
      <c r="E202" s="307"/>
      <c r="F202" s="326" t="s">
        <v>51</v>
      </c>
      <c r="G202" s="307"/>
      <c r="H202" s="425" t="s">
        <v>4245</v>
      </c>
      <c r="I202" s="425"/>
      <c r="J202" s="425"/>
      <c r="K202" s="348"/>
    </row>
    <row r="203" spans="2:11" ht="15" customHeight="1">
      <c r="B203" s="327"/>
      <c r="C203" s="307"/>
      <c r="D203" s="307"/>
      <c r="E203" s="307"/>
      <c r="F203" s="326" t="s">
        <v>49</v>
      </c>
      <c r="G203" s="307"/>
      <c r="H203" s="425" t="s">
        <v>4246</v>
      </c>
      <c r="I203" s="425"/>
      <c r="J203" s="425"/>
      <c r="K203" s="348"/>
    </row>
    <row r="204" spans="2:11" ht="15" customHeight="1">
      <c r="B204" s="327"/>
      <c r="C204" s="307"/>
      <c r="D204" s="307"/>
      <c r="E204" s="307"/>
      <c r="F204" s="326" t="s">
        <v>50</v>
      </c>
      <c r="G204" s="307"/>
      <c r="H204" s="425" t="s">
        <v>4247</v>
      </c>
      <c r="I204" s="425"/>
      <c r="J204" s="425"/>
      <c r="K204" s="348"/>
    </row>
    <row r="205" spans="2:11" ht="15" customHeight="1">
      <c r="B205" s="327"/>
      <c r="C205" s="307"/>
      <c r="D205" s="307"/>
      <c r="E205" s="307"/>
      <c r="F205" s="326"/>
      <c r="G205" s="307"/>
      <c r="H205" s="307"/>
      <c r="I205" s="307"/>
      <c r="J205" s="307"/>
      <c r="K205" s="348"/>
    </row>
    <row r="206" spans="2:11" ht="15" customHeight="1">
      <c r="B206" s="327"/>
      <c r="C206" s="307" t="s">
        <v>4188</v>
      </c>
      <c r="D206" s="307"/>
      <c r="E206" s="307"/>
      <c r="F206" s="326" t="s">
        <v>82</v>
      </c>
      <c r="G206" s="307"/>
      <c r="H206" s="425" t="s">
        <v>4248</v>
      </c>
      <c r="I206" s="425"/>
      <c r="J206" s="425"/>
      <c r="K206" s="348"/>
    </row>
    <row r="207" spans="2:11" ht="15" customHeight="1">
      <c r="B207" s="327"/>
      <c r="C207" s="333"/>
      <c r="D207" s="307"/>
      <c r="E207" s="307"/>
      <c r="F207" s="326" t="s">
        <v>4087</v>
      </c>
      <c r="G207" s="307"/>
      <c r="H207" s="425" t="s">
        <v>4088</v>
      </c>
      <c r="I207" s="425"/>
      <c r="J207" s="425"/>
      <c r="K207" s="348"/>
    </row>
    <row r="208" spans="2:11" ht="15" customHeight="1">
      <c r="B208" s="327"/>
      <c r="C208" s="307"/>
      <c r="D208" s="307"/>
      <c r="E208" s="307"/>
      <c r="F208" s="326" t="s">
        <v>4085</v>
      </c>
      <c r="G208" s="307"/>
      <c r="H208" s="425" t="s">
        <v>4249</v>
      </c>
      <c r="I208" s="425"/>
      <c r="J208" s="425"/>
      <c r="K208" s="348"/>
    </row>
    <row r="209" spans="2:11" ht="15" customHeight="1">
      <c r="B209" s="365"/>
      <c r="C209" s="333"/>
      <c r="D209" s="333"/>
      <c r="E209" s="333"/>
      <c r="F209" s="326" t="s">
        <v>4089</v>
      </c>
      <c r="G209" s="312"/>
      <c r="H209" s="426" t="s">
        <v>112</v>
      </c>
      <c r="I209" s="426"/>
      <c r="J209" s="426"/>
      <c r="K209" s="366"/>
    </row>
    <row r="210" spans="2:11" ht="15" customHeight="1">
      <c r="B210" s="365"/>
      <c r="C210" s="333"/>
      <c r="D210" s="333"/>
      <c r="E210" s="333"/>
      <c r="F210" s="326" t="s">
        <v>4090</v>
      </c>
      <c r="G210" s="312"/>
      <c r="H210" s="426" t="s">
        <v>4250</v>
      </c>
      <c r="I210" s="426"/>
      <c r="J210" s="426"/>
      <c r="K210" s="366"/>
    </row>
    <row r="211" spans="2:11" ht="15" customHeight="1">
      <c r="B211" s="365"/>
      <c r="C211" s="333"/>
      <c r="D211" s="333"/>
      <c r="E211" s="333"/>
      <c r="F211" s="367"/>
      <c r="G211" s="312"/>
      <c r="H211" s="368"/>
      <c r="I211" s="368"/>
      <c r="J211" s="368"/>
      <c r="K211" s="366"/>
    </row>
    <row r="212" spans="2:11" ht="15" customHeight="1">
      <c r="B212" s="365"/>
      <c r="C212" s="307" t="s">
        <v>4212</v>
      </c>
      <c r="D212" s="333"/>
      <c r="E212" s="333"/>
      <c r="F212" s="326">
        <v>1</v>
      </c>
      <c r="G212" s="312"/>
      <c r="H212" s="426" t="s">
        <v>4251</v>
      </c>
      <c r="I212" s="426"/>
      <c r="J212" s="426"/>
      <c r="K212" s="366"/>
    </row>
    <row r="213" spans="2:11" ht="15" customHeight="1">
      <c r="B213" s="365"/>
      <c r="C213" s="333"/>
      <c r="D213" s="333"/>
      <c r="E213" s="333"/>
      <c r="F213" s="326">
        <v>2</v>
      </c>
      <c r="G213" s="312"/>
      <c r="H213" s="426" t="s">
        <v>4252</v>
      </c>
      <c r="I213" s="426"/>
      <c r="J213" s="426"/>
      <c r="K213" s="366"/>
    </row>
    <row r="214" spans="2:11" ht="15" customHeight="1">
      <c r="B214" s="365"/>
      <c r="C214" s="333"/>
      <c r="D214" s="333"/>
      <c r="E214" s="333"/>
      <c r="F214" s="326">
        <v>3</v>
      </c>
      <c r="G214" s="312"/>
      <c r="H214" s="426" t="s">
        <v>4253</v>
      </c>
      <c r="I214" s="426"/>
      <c r="J214" s="426"/>
      <c r="K214" s="366"/>
    </row>
    <row r="215" spans="2:11" ht="15" customHeight="1">
      <c r="B215" s="365"/>
      <c r="C215" s="333"/>
      <c r="D215" s="333"/>
      <c r="E215" s="333"/>
      <c r="F215" s="326">
        <v>4</v>
      </c>
      <c r="G215" s="312"/>
      <c r="H215" s="426" t="s">
        <v>4254</v>
      </c>
      <c r="I215" s="426"/>
      <c r="J215" s="426"/>
      <c r="K215" s="366"/>
    </row>
    <row r="216" spans="2:11" ht="12.75" customHeight="1">
      <c r="B216" s="369"/>
      <c r="C216" s="370"/>
      <c r="D216" s="370"/>
      <c r="E216" s="370"/>
      <c r="F216" s="370"/>
      <c r="G216" s="370"/>
      <c r="H216" s="370"/>
      <c r="I216" s="370"/>
      <c r="J216" s="370"/>
      <c r="K216" s="371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101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170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703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704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ROUND(J96,2)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ROUND(SUM(BE96:BE147), 2)</f>
        <v>0</v>
      </c>
      <c r="G34" s="43"/>
      <c r="H34" s="43"/>
      <c r="I34" s="141">
        <v>0.21</v>
      </c>
      <c r="J34" s="140">
        <f>ROUND(ROUND((SUM(BE96:BE147)),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ROUND(SUM(BF96:BF147), 2)</f>
        <v>0</v>
      </c>
      <c r="G35" s="43"/>
      <c r="H35" s="43"/>
      <c r="I35" s="141">
        <v>0.15</v>
      </c>
      <c r="J35" s="140">
        <f>ROUND(ROUND((SUM(BF96:BF147)),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ROUND(SUM(BG96:BG147),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ROUND(SUM(BH96:BH147),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ROUND(SUM(BI96:BI147),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170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703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2_01_4.1a - Zařízení pro vytápění staveb - rekonstrukce UT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J96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J97</f>
        <v>0</v>
      </c>
      <c r="K65" s="165"/>
    </row>
    <row r="66" spans="2:12" s="9" customFormat="1" ht="19.899999999999999" customHeight="1">
      <c r="B66" s="166"/>
      <c r="C66" s="167"/>
      <c r="D66" s="168" t="s">
        <v>184</v>
      </c>
      <c r="E66" s="169"/>
      <c r="F66" s="169"/>
      <c r="G66" s="169"/>
      <c r="H66" s="169"/>
      <c r="I66" s="170"/>
      <c r="J66" s="171">
        <f>J98</f>
        <v>0</v>
      </c>
      <c r="K66" s="172"/>
    </row>
    <row r="67" spans="2:12" s="8" customFormat="1" ht="24.95" customHeight="1">
      <c r="B67" s="159"/>
      <c r="C67" s="160"/>
      <c r="D67" s="161" t="s">
        <v>186</v>
      </c>
      <c r="E67" s="162"/>
      <c r="F67" s="162"/>
      <c r="G67" s="162"/>
      <c r="H67" s="162"/>
      <c r="I67" s="163"/>
      <c r="J67" s="164">
        <f>J103</f>
        <v>0</v>
      </c>
      <c r="K67" s="165"/>
    </row>
    <row r="68" spans="2:12" s="9" customFormat="1" ht="19.899999999999999" customHeight="1">
      <c r="B68" s="166"/>
      <c r="C68" s="167"/>
      <c r="D68" s="168" t="s">
        <v>705</v>
      </c>
      <c r="E68" s="169"/>
      <c r="F68" s="169"/>
      <c r="G68" s="169"/>
      <c r="H68" s="169"/>
      <c r="I68" s="170"/>
      <c r="J68" s="171">
        <f>J104</f>
        <v>0</v>
      </c>
      <c r="K68" s="172"/>
    </row>
    <row r="69" spans="2:12" s="9" customFormat="1" ht="19.899999999999999" customHeight="1">
      <c r="B69" s="166"/>
      <c r="C69" s="167"/>
      <c r="D69" s="168" t="s">
        <v>706</v>
      </c>
      <c r="E69" s="169"/>
      <c r="F69" s="169"/>
      <c r="G69" s="169"/>
      <c r="H69" s="169"/>
      <c r="I69" s="170"/>
      <c r="J69" s="171">
        <f>J108</f>
        <v>0</v>
      </c>
      <c r="K69" s="172"/>
    </row>
    <row r="70" spans="2:12" s="9" customFormat="1" ht="19.899999999999999" customHeight="1">
      <c r="B70" s="166"/>
      <c r="C70" s="167"/>
      <c r="D70" s="168" t="s">
        <v>707</v>
      </c>
      <c r="E70" s="169"/>
      <c r="F70" s="169"/>
      <c r="G70" s="169"/>
      <c r="H70" s="169"/>
      <c r="I70" s="170"/>
      <c r="J70" s="171">
        <f>J114</f>
        <v>0</v>
      </c>
      <c r="K70" s="172"/>
    </row>
    <row r="71" spans="2:12" s="9" customFormat="1" ht="19.899999999999999" customHeight="1">
      <c r="B71" s="166"/>
      <c r="C71" s="167"/>
      <c r="D71" s="168" t="s">
        <v>708</v>
      </c>
      <c r="E71" s="169"/>
      <c r="F71" s="169"/>
      <c r="G71" s="169"/>
      <c r="H71" s="169"/>
      <c r="I71" s="170"/>
      <c r="J71" s="171">
        <f>J117</f>
        <v>0</v>
      </c>
      <c r="K71" s="172"/>
    </row>
    <row r="72" spans="2:12" s="9" customFormat="1" ht="19.899999999999999" customHeight="1">
      <c r="B72" s="166"/>
      <c r="C72" s="167"/>
      <c r="D72" s="168" t="s">
        <v>709</v>
      </c>
      <c r="E72" s="169"/>
      <c r="F72" s="169"/>
      <c r="G72" s="169"/>
      <c r="H72" s="169"/>
      <c r="I72" s="170"/>
      <c r="J72" s="171">
        <f>J129</f>
        <v>0</v>
      </c>
      <c r="K72" s="172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28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9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52"/>
      <c r="J78" s="61"/>
      <c r="K78" s="61"/>
      <c r="L78" s="62"/>
    </row>
    <row r="79" spans="2:12" s="1" customFormat="1" ht="36.950000000000003" customHeight="1">
      <c r="B79" s="42"/>
      <c r="C79" s="63" t="s">
        <v>195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6.95" customHeight="1">
      <c r="B80" s="42"/>
      <c r="C80" s="64"/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14.45" customHeight="1">
      <c r="B81" s="42"/>
      <c r="C81" s="66" t="s">
        <v>18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22.5" customHeight="1">
      <c r="B82" s="42"/>
      <c r="C82" s="64"/>
      <c r="D82" s="64"/>
      <c r="E82" s="419" t="str">
        <f>E7</f>
        <v>Beroun, MŠ Pod Homolkou - technické instalace</v>
      </c>
      <c r="F82" s="420"/>
      <c r="G82" s="420"/>
      <c r="H82" s="420"/>
      <c r="I82" s="173"/>
      <c r="J82" s="64"/>
      <c r="K82" s="64"/>
      <c r="L82" s="62"/>
    </row>
    <row r="83" spans="2:63">
      <c r="B83" s="29"/>
      <c r="C83" s="66" t="s">
        <v>167</v>
      </c>
      <c r="D83" s="174"/>
      <c r="E83" s="174"/>
      <c r="F83" s="174"/>
      <c r="G83" s="174"/>
      <c r="H83" s="174"/>
      <c r="J83" s="174"/>
      <c r="K83" s="174"/>
      <c r="L83" s="175"/>
    </row>
    <row r="84" spans="2:63" ht="22.5" customHeight="1">
      <c r="B84" s="29"/>
      <c r="C84" s="174"/>
      <c r="D84" s="174"/>
      <c r="E84" s="419" t="s">
        <v>168</v>
      </c>
      <c r="F84" s="423"/>
      <c r="G84" s="423"/>
      <c r="H84" s="423"/>
      <c r="J84" s="174"/>
      <c r="K84" s="174"/>
      <c r="L84" s="175"/>
    </row>
    <row r="85" spans="2:63">
      <c r="B85" s="29"/>
      <c r="C85" s="66" t="s">
        <v>169</v>
      </c>
      <c r="D85" s="174"/>
      <c r="E85" s="174"/>
      <c r="F85" s="174"/>
      <c r="G85" s="174"/>
      <c r="H85" s="174"/>
      <c r="J85" s="174"/>
      <c r="K85" s="174"/>
      <c r="L85" s="175"/>
    </row>
    <row r="86" spans="2:63" s="1" customFormat="1" ht="22.5" customHeight="1">
      <c r="B86" s="42"/>
      <c r="C86" s="64"/>
      <c r="D86" s="64"/>
      <c r="E86" s="421" t="s">
        <v>170</v>
      </c>
      <c r="F86" s="422"/>
      <c r="G86" s="422"/>
      <c r="H86" s="422"/>
      <c r="I86" s="173"/>
      <c r="J86" s="64"/>
      <c r="K86" s="64"/>
      <c r="L86" s="62"/>
    </row>
    <row r="87" spans="2:63" s="1" customFormat="1" ht="14.45" customHeight="1">
      <c r="B87" s="42"/>
      <c r="C87" s="66" t="s">
        <v>703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23.25" customHeight="1">
      <c r="B88" s="42"/>
      <c r="C88" s="64"/>
      <c r="D88" s="64"/>
      <c r="E88" s="390" t="str">
        <f>E13</f>
        <v>2_01_4.1a - Zařízení pro vytápění staveb - rekonstrukce UT</v>
      </c>
      <c r="F88" s="422"/>
      <c r="G88" s="422"/>
      <c r="H88" s="422"/>
      <c r="I88" s="173"/>
      <c r="J88" s="64"/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8" customHeight="1">
      <c r="B90" s="42"/>
      <c r="C90" s="66" t="s">
        <v>23</v>
      </c>
      <c r="D90" s="64"/>
      <c r="E90" s="64"/>
      <c r="F90" s="176" t="str">
        <f>F16</f>
        <v>Beroun</v>
      </c>
      <c r="G90" s="64"/>
      <c r="H90" s="64"/>
      <c r="I90" s="177" t="s">
        <v>25</v>
      </c>
      <c r="J90" s="74" t="str">
        <f>IF(J16="","",J16)</f>
        <v>21. 3. 2017</v>
      </c>
      <c r="K90" s="64"/>
      <c r="L90" s="62"/>
    </row>
    <row r="91" spans="2:63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" customFormat="1">
      <c r="B92" s="42"/>
      <c r="C92" s="66" t="s">
        <v>27</v>
      </c>
      <c r="D92" s="64"/>
      <c r="E92" s="64"/>
      <c r="F92" s="176" t="str">
        <f>E19</f>
        <v>Město Beroun</v>
      </c>
      <c r="G92" s="64"/>
      <c r="H92" s="64"/>
      <c r="I92" s="177" t="s">
        <v>35</v>
      </c>
      <c r="J92" s="176" t="str">
        <f>E25</f>
        <v>SPECTA, s.r.o.</v>
      </c>
      <c r="K92" s="64"/>
      <c r="L92" s="62"/>
    </row>
    <row r="93" spans="2:63" s="1" customFormat="1" ht="14.45" customHeight="1">
      <c r="B93" s="42"/>
      <c r="C93" s="66" t="s">
        <v>33</v>
      </c>
      <c r="D93" s="64"/>
      <c r="E93" s="64"/>
      <c r="F93" s="176" t="str">
        <f>IF(E22="","",E22)</f>
        <v/>
      </c>
      <c r="G93" s="64"/>
      <c r="H93" s="64"/>
      <c r="I93" s="173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63" s="10" customFormat="1" ht="29.25" customHeight="1">
      <c r="B95" s="178"/>
      <c r="C95" s="179" t="s">
        <v>196</v>
      </c>
      <c r="D95" s="180" t="s">
        <v>61</v>
      </c>
      <c r="E95" s="180" t="s">
        <v>57</v>
      </c>
      <c r="F95" s="180" t="s">
        <v>197</v>
      </c>
      <c r="G95" s="180" t="s">
        <v>198</v>
      </c>
      <c r="H95" s="180" t="s">
        <v>199</v>
      </c>
      <c r="I95" s="181" t="s">
        <v>200</v>
      </c>
      <c r="J95" s="180" t="s">
        <v>175</v>
      </c>
      <c r="K95" s="182" t="s">
        <v>201</v>
      </c>
      <c r="L95" s="183"/>
      <c r="M95" s="82" t="s">
        <v>202</v>
      </c>
      <c r="N95" s="83" t="s">
        <v>46</v>
      </c>
      <c r="O95" s="83" t="s">
        <v>203</v>
      </c>
      <c r="P95" s="83" t="s">
        <v>204</v>
      </c>
      <c r="Q95" s="83" t="s">
        <v>205</v>
      </c>
      <c r="R95" s="83" t="s">
        <v>206</v>
      </c>
      <c r="S95" s="83" t="s">
        <v>207</v>
      </c>
      <c r="T95" s="84" t="s">
        <v>208</v>
      </c>
    </row>
    <row r="96" spans="2:63" s="1" customFormat="1" ht="29.25" customHeight="1">
      <c r="B96" s="42"/>
      <c r="C96" s="88" t="s">
        <v>176</v>
      </c>
      <c r="D96" s="64"/>
      <c r="E96" s="64"/>
      <c r="F96" s="64"/>
      <c r="G96" s="64"/>
      <c r="H96" s="64"/>
      <c r="I96" s="173"/>
      <c r="J96" s="184">
        <f>BK96</f>
        <v>0</v>
      </c>
      <c r="K96" s="64"/>
      <c r="L96" s="62"/>
      <c r="M96" s="85"/>
      <c r="N96" s="86"/>
      <c r="O96" s="86"/>
      <c r="P96" s="185">
        <f>P97+P103</f>
        <v>0</v>
      </c>
      <c r="Q96" s="86"/>
      <c r="R96" s="185">
        <f>R97+R103</f>
        <v>0</v>
      </c>
      <c r="S96" s="86"/>
      <c r="T96" s="186">
        <f>T97+T103</f>
        <v>0</v>
      </c>
      <c r="AT96" s="25" t="s">
        <v>75</v>
      </c>
      <c r="AU96" s="25" t="s">
        <v>177</v>
      </c>
      <c r="BK96" s="187">
        <f>BK97+BK103</f>
        <v>0</v>
      </c>
    </row>
    <row r="97" spans="2:65" s="11" customFormat="1" ht="37.35" customHeight="1">
      <c r="B97" s="188"/>
      <c r="C97" s="189"/>
      <c r="D97" s="190" t="s">
        <v>75</v>
      </c>
      <c r="E97" s="191" t="s">
        <v>209</v>
      </c>
      <c r="F97" s="191" t="s">
        <v>210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83</v>
      </c>
      <c r="AT97" s="200" t="s">
        <v>75</v>
      </c>
      <c r="AU97" s="200" t="s">
        <v>76</v>
      </c>
      <c r="AY97" s="199" t="s">
        <v>211</v>
      </c>
      <c r="BK97" s="201">
        <f>BK98</f>
        <v>0</v>
      </c>
    </row>
    <row r="98" spans="2:65" s="11" customFormat="1" ht="19.899999999999999" customHeight="1">
      <c r="B98" s="188"/>
      <c r="C98" s="189"/>
      <c r="D98" s="202" t="s">
        <v>75</v>
      </c>
      <c r="E98" s="203" t="s">
        <v>399</v>
      </c>
      <c r="F98" s="203" t="s">
        <v>400</v>
      </c>
      <c r="G98" s="189"/>
      <c r="H98" s="189"/>
      <c r="I98" s="192"/>
      <c r="J98" s="204">
        <f>BK98</f>
        <v>0</v>
      </c>
      <c r="K98" s="189"/>
      <c r="L98" s="194"/>
      <c r="M98" s="195"/>
      <c r="N98" s="196"/>
      <c r="O98" s="196"/>
      <c r="P98" s="197">
        <f>SUM(P99:P102)</f>
        <v>0</v>
      </c>
      <c r="Q98" s="196"/>
      <c r="R98" s="197">
        <f>SUM(R99:R102)</f>
        <v>0</v>
      </c>
      <c r="S98" s="196"/>
      <c r="T98" s="198">
        <f>SUM(T99:T102)</f>
        <v>0</v>
      </c>
      <c r="AR98" s="199" t="s">
        <v>83</v>
      </c>
      <c r="AT98" s="200" t="s">
        <v>75</v>
      </c>
      <c r="AU98" s="200" t="s">
        <v>83</v>
      </c>
      <c r="AY98" s="199" t="s">
        <v>211</v>
      </c>
      <c r="BK98" s="201">
        <f>SUM(BK99:BK102)</f>
        <v>0</v>
      </c>
    </row>
    <row r="99" spans="2:65" s="1" customFormat="1" ht="22.5" customHeight="1">
      <c r="B99" s="42"/>
      <c r="C99" s="205" t="s">
        <v>83</v>
      </c>
      <c r="D99" s="205" t="s">
        <v>213</v>
      </c>
      <c r="E99" s="206" t="s">
        <v>710</v>
      </c>
      <c r="F99" s="207" t="s">
        <v>412</v>
      </c>
      <c r="G99" s="208" t="s">
        <v>245</v>
      </c>
      <c r="H99" s="209">
        <v>0.35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47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100</v>
      </c>
      <c r="AT99" s="25" t="s">
        <v>213</v>
      </c>
      <c r="AU99" s="25" t="s">
        <v>85</v>
      </c>
      <c r="AY99" s="25" t="s">
        <v>211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83</v>
      </c>
      <c r="BK99" s="216">
        <f>ROUND(I99*H99,2)</f>
        <v>0</v>
      </c>
      <c r="BL99" s="25" t="s">
        <v>100</v>
      </c>
      <c r="BM99" s="25" t="s">
        <v>711</v>
      </c>
    </row>
    <row r="100" spans="2:65" s="1" customFormat="1" ht="31.5" customHeight="1">
      <c r="B100" s="42"/>
      <c r="C100" s="205" t="s">
        <v>85</v>
      </c>
      <c r="D100" s="205" t="s">
        <v>213</v>
      </c>
      <c r="E100" s="206" t="s">
        <v>402</v>
      </c>
      <c r="F100" s="207" t="s">
        <v>403</v>
      </c>
      <c r="G100" s="208" t="s">
        <v>245</v>
      </c>
      <c r="H100" s="209">
        <v>0.35</v>
      </c>
      <c r="I100" s="210"/>
      <c r="J100" s="211">
        <f>ROUND(I100*H100,2)</f>
        <v>0</v>
      </c>
      <c r="K100" s="207" t="s">
        <v>217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100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100</v>
      </c>
      <c r="BM100" s="25" t="s">
        <v>712</v>
      </c>
    </row>
    <row r="101" spans="2:65" s="1" customFormat="1" ht="31.5" customHeight="1">
      <c r="B101" s="42"/>
      <c r="C101" s="205" t="s">
        <v>93</v>
      </c>
      <c r="D101" s="205" t="s">
        <v>213</v>
      </c>
      <c r="E101" s="206" t="s">
        <v>406</v>
      </c>
      <c r="F101" s="207" t="s">
        <v>407</v>
      </c>
      <c r="G101" s="208" t="s">
        <v>245</v>
      </c>
      <c r="H101" s="209">
        <v>4.9000000000000004</v>
      </c>
      <c r="I101" s="210"/>
      <c r="J101" s="211">
        <f>ROUND(I101*H101,2)</f>
        <v>0</v>
      </c>
      <c r="K101" s="207" t="s">
        <v>217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100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100</v>
      </c>
      <c r="BM101" s="25" t="s">
        <v>713</v>
      </c>
    </row>
    <row r="102" spans="2:65" s="13" customFormat="1" ht="13.5">
      <c r="B102" s="229"/>
      <c r="C102" s="230"/>
      <c r="D102" s="219" t="s">
        <v>219</v>
      </c>
      <c r="E102" s="230"/>
      <c r="F102" s="232" t="s">
        <v>714</v>
      </c>
      <c r="G102" s="230"/>
      <c r="H102" s="233">
        <v>4.9000000000000004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219</v>
      </c>
      <c r="AU102" s="239" t="s">
        <v>85</v>
      </c>
      <c r="AV102" s="13" t="s">
        <v>85</v>
      </c>
      <c r="AW102" s="13" t="s">
        <v>6</v>
      </c>
      <c r="AX102" s="13" t="s">
        <v>83</v>
      </c>
      <c r="AY102" s="239" t="s">
        <v>211</v>
      </c>
    </row>
    <row r="103" spans="2:65" s="11" customFormat="1" ht="37.35" customHeight="1">
      <c r="B103" s="188"/>
      <c r="C103" s="189"/>
      <c r="D103" s="190" t="s">
        <v>75</v>
      </c>
      <c r="E103" s="191" t="s">
        <v>420</v>
      </c>
      <c r="F103" s="191" t="s">
        <v>421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P104+P108+P114+P117+P129</f>
        <v>0</v>
      </c>
      <c r="Q103" s="196"/>
      <c r="R103" s="197">
        <f>R104+R108+R114+R117+R129</f>
        <v>0</v>
      </c>
      <c r="S103" s="196"/>
      <c r="T103" s="198">
        <f>T104+T108+T114+T117+T129</f>
        <v>0</v>
      </c>
      <c r="AR103" s="199" t="s">
        <v>85</v>
      </c>
      <c r="AT103" s="200" t="s">
        <v>75</v>
      </c>
      <c r="AU103" s="200" t="s">
        <v>76</v>
      </c>
      <c r="AY103" s="199" t="s">
        <v>211</v>
      </c>
      <c r="BK103" s="201">
        <f>BK104+BK108+BK114+BK117+BK129</f>
        <v>0</v>
      </c>
    </row>
    <row r="104" spans="2:65" s="11" customFormat="1" ht="19.899999999999999" customHeight="1">
      <c r="B104" s="188"/>
      <c r="C104" s="189"/>
      <c r="D104" s="202" t="s">
        <v>75</v>
      </c>
      <c r="E104" s="203" t="s">
        <v>715</v>
      </c>
      <c r="F104" s="203" t="s">
        <v>716</v>
      </c>
      <c r="G104" s="189"/>
      <c r="H104" s="189"/>
      <c r="I104" s="192"/>
      <c r="J104" s="204">
        <f>BK104</f>
        <v>0</v>
      </c>
      <c r="K104" s="189"/>
      <c r="L104" s="194"/>
      <c r="M104" s="195"/>
      <c r="N104" s="196"/>
      <c r="O104" s="196"/>
      <c r="P104" s="197">
        <f>SUM(P105:P107)</f>
        <v>0</v>
      </c>
      <c r="Q104" s="196"/>
      <c r="R104" s="197">
        <f>SUM(R105:R107)</f>
        <v>0</v>
      </c>
      <c r="S104" s="196"/>
      <c r="T104" s="198">
        <f>SUM(T105:T107)</f>
        <v>0</v>
      </c>
      <c r="AR104" s="199" t="s">
        <v>85</v>
      </c>
      <c r="AT104" s="200" t="s">
        <v>75</v>
      </c>
      <c r="AU104" s="200" t="s">
        <v>83</v>
      </c>
      <c r="AY104" s="199" t="s">
        <v>211</v>
      </c>
      <c r="BK104" s="201">
        <f>SUM(BK105:BK107)</f>
        <v>0</v>
      </c>
    </row>
    <row r="105" spans="2:65" s="1" customFormat="1" ht="22.5" customHeight="1">
      <c r="B105" s="42"/>
      <c r="C105" s="205" t="s">
        <v>100</v>
      </c>
      <c r="D105" s="205" t="s">
        <v>213</v>
      </c>
      <c r="E105" s="206" t="s">
        <v>717</v>
      </c>
      <c r="F105" s="207" t="s">
        <v>718</v>
      </c>
      <c r="G105" s="208" t="s">
        <v>719</v>
      </c>
      <c r="H105" s="209">
        <v>280</v>
      </c>
      <c r="I105" s="210"/>
      <c r="J105" s="211">
        <f>ROUND(I105*H105,2)</f>
        <v>0</v>
      </c>
      <c r="K105" s="207" t="s">
        <v>21</v>
      </c>
      <c r="L105" s="62"/>
      <c r="M105" s="212" t="s">
        <v>21</v>
      </c>
      <c r="N105" s="213" t="s">
        <v>47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100</v>
      </c>
      <c r="AT105" s="25" t="s">
        <v>213</v>
      </c>
      <c r="AU105" s="25" t="s">
        <v>85</v>
      </c>
      <c r="AY105" s="25" t="s">
        <v>211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83</v>
      </c>
      <c r="BK105" s="216">
        <f>ROUND(I105*H105,2)</f>
        <v>0</v>
      </c>
      <c r="BL105" s="25" t="s">
        <v>100</v>
      </c>
      <c r="BM105" s="25" t="s">
        <v>720</v>
      </c>
    </row>
    <row r="106" spans="2:65" s="1" customFormat="1" ht="22.5" customHeight="1">
      <c r="B106" s="42"/>
      <c r="C106" s="205" t="s">
        <v>242</v>
      </c>
      <c r="D106" s="205" t="s">
        <v>213</v>
      </c>
      <c r="E106" s="206" t="s">
        <v>721</v>
      </c>
      <c r="F106" s="207" t="s">
        <v>722</v>
      </c>
      <c r="G106" s="208" t="s">
        <v>719</v>
      </c>
      <c r="H106" s="209">
        <v>60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47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100</v>
      </c>
      <c r="AT106" s="25" t="s">
        <v>213</v>
      </c>
      <c r="AU106" s="25" t="s">
        <v>85</v>
      </c>
      <c r="AY106" s="25" t="s">
        <v>211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83</v>
      </c>
      <c r="BK106" s="216">
        <f>ROUND(I106*H106,2)</f>
        <v>0</v>
      </c>
      <c r="BL106" s="25" t="s">
        <v>100</v>
      </c>
      <c r="BM106" s="25" t="s">
        <v>723</v>
      </c>
    </row>
    <row r="107" spans="2:65" s="1" customFormat="1" ht="57" customHeight="1">
      <c r="B107" s="42"/>
      <c r="C107" s="205" t="s">
        <v>250</v>
      </c>
      <c r="D107" s="205" t="s">
        <v>213</v>
      </c>
      <c r="E107" s="206" t="s">
        <v>724</v>
      </c>
      <c r="F107" s="207" t="s">
        <v>725</v>
      </c>
      <c r="G107" s="208" t="s">
        <v>726</v>
      </c>
      <c r="H107" s="209">
        <v>350</v>
      </c>
      <c r="I107" s="210"/>
      <c r="J107" s="211">
        <f>ROUND(I107*H107,2)</f>
        <v>0</v>
      </c>
      <c r="K107" s="207" t="s">
        <v>21</v>
      </c>
      <c r="L107" s="62"/>
      <c r="M107" s="212" t="s">
        <v>21</v>
      </c>
      <c r="N107" s="213" t="s">
        <v>47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25" t="s">
        <v>100</v>
      </c>
      <c r="AT107" s="25" t="s">
        <v>213</v>
      </c>
      <c r="AU107" s="25" t="s">
        <v>85</v>
      </c>
      <c r="AY107" s="25" t="s">
        <v>211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83</v>
      </c>
      <c r="BK107" s="216">
        <f>ROUND(I107*H107,2)</f>
        <v>0</v>
      </c>
      <c r="BL107" s="25" t="s">
        <v>100</v>
      </c>
      <c r="BM107" s="25" t="s">
        <v>727</v>
      </c>
    </row>
    <row r="108" spans="2:65" s="11" customFormat="1" ht="29.85" customHeight="1">
      <c r="B108" s="188"/>
      <c r="C108" s="189"/>
      <c r="D108" s="202" t="s">
        <v>75</v>
      </c>
      <c r="E108" s="203" t="s">
        <v>728</v>
      </c>
      <c r="F108" s="203" t="s">
        <v>729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SUM(P109:P113)</f>
        <v>0</v>
      </c>
      <c r="Q108" s="196"/>
      <c r="R108" s="197">
        <f>SUM(R109:R113)</f>
        <v>0</v>
      </c>
      <c r="S108" s="196"/>
      <c r="T108" s="198">
        <f>SUM(T109:T113)</f>
        <v>0</v>
      </c>
      <c r="AR108" s="199" t="s">
        <v>85</v>
      </c>
      <c r="AT108" s="200" t="s">
        <v>75</v>
      </c>
      <c r="AU108" s="200" t="s">
        <v>83</v>
      </c>
      <c r="AY108" s="199" t="s">
        <v>211</v>
      </c>
      <c r="BK108" s="201">
        <f>SUM(BK109:BK113)</f>
        <v>0</v>
      </c>
    </row>
    <row r="109" spans="2:65" s="1" customFormat="1" ht="22.5" customHeight="1">
      <c r="B109" s="42"/>
      <c r="C109" s="205" t="s">
        <v>256</v>
      </c>
      <c r="D109" s="205" t="s">
        <v>213</v>
      </c>
      <c r="E109" s="206" t="s">
        <v>730</v>
      </c>
      <c r="F109" s="207" t="s">
        <v>731</v>
      </c>
      <c r="G109" s="208" t="s">
        <v>719</v>
      </c>
      <c r="H109" s="209">
        <v>40</v>
      </c>
      <c r="I109" s="210"/>
      <c r="J109" s="211">
        <f>ROUND(I109*H109,2)</f>
        <v>0</v>
      </c>
      <c r="K109" s="207" t="s">
        <v>21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100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100</v>
      </c>
      <c r="BM109" s="25" t="s">
        <v>732</v>
      </c>
    </row>
    <row r="110" spans="2:65" s="1" customFormat="1" ht="22.5" customHeight="1">
      <c r="B110" s="42"/>
      <c r="C110" s="205" t="s">
        <v>261</v>
      </c>
      <c r="D110" s="205" t="s">
        <v>213</v>
      </c>
      <c r="E110" s="206" t="s">
        <v>733</v>
      </c>
      <c r="F110" s="207" t="s">
        <v>734</v>
      </c>
      <c r="G110" s="208" t="s">
        <v>719</v>
      </c>
      <c r="H110" s="209">
        <v>15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47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100</v>
      </c>
      <c r="AT110" s="25" t="s">
        <v>213</v>
      </c>
      <c r="AU110" s="25" t="s">
        <v>85</v>
      </c>
      <c r="AY110" s="25" t="s">
        <v>211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83</v>
      </c>
      <c r="BK110" s="216">
        <f>ROUND(I110*H110,2)</f>
        <v>0</v>
      </c>
      <c r="BL110" s="25" t="s">
        <v>100</v>
      </c>
      <c r="BM110" s="25" t="s">
        <v>735</v>
      </c>
    </row>
    <row r="111" spans="2:65" s="1" customFormat="1" ht="31.5" customHeight="1">
      <c r="B111" s="42"/>
      <c r="C111" s="205" t="s">
        <v>267</v>
      </c>
      <c r="D111" s="205" t="s">
        <v>213</v>
      </c>
      <c r="E111" s="206" t="s">
        <v>736</v>
      </c>
      <c r="F111" s="207" t="s">
        <v>737</v>
      </c>
      <c r="G111" s="208" t="s">
        <v>719</v>
      </c>
      <c r="H111" s="209">
        <v>15</v>
      </c>
      <c r="I111" s="210"/>
      <c r="J111" s="211">
        <f>ROUND(I111*H111,2)</f>
        <v>0</v>
      </c>
      <c r="K111" s="207" t="s">
        <v>21</v>
      </c>
      <c r="L111" s="62"/>
      <c r="M111" s="212" t="s">
        <v>21</v>
      </c>
      <c r="N111" s="213" t="s">
        <v>47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25" t="s">
        <v>100</v>
      </c>
      <c r="AT111" s="25" t="s">
        <v>213</v>
      </c>
      <c r="AU111" s="25" t="s">
        <v>85</v>
      </c>
      <c r="AY111" s="25" t="s">
        <v>211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83</v>
      </c>
      <c r="BK111" s="216">
        <f>ROUND(I111*H111,2)</f>
        <v>0</v>
      </c>
      <c r="BL111" s="25" t="s">
        <v>100</v>
      </c>
      <c r="BM111" s="25" t="s">
        <v>738</v>
      </c>
    </row>
    <row r="112" spans="2:65" s="1" customFormat="1" ht="22.5" customHeight="1">
      <c r="B112" s="42"/>
      <c r="C112" s="205" t="s">
        <v>272</v>
      </c>
      <c r="D112" s="205" t="s">
        <v>213</v>
      </c>
      <c r="E112" s="206" t="s">
        <v>739</v>
      </c>
      <c r="F112" s="207" t="s">
        <v>740</v>
      </c>
      <c r="G112" s="208" t="s">
        <v>719</v>
      </c>
      <c r="H112" s="209">
        <v>3</v>
      </c>
      <c r="I112" s="210"/>
      <c r="J112" s="211">
        <f>ROUND(I112*H112,2)</f>
        <v>0</v>
      </c>
      <c r="K112" s="207" t="s">
        <v>21</v>
      </c>
      <c r="L112" s="62"/>
      <c r="M112" s="212" t="s">
        <v>21</v>
      </c>
      <c r="N112" s="213" t="s">
        <v>47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5" t="s">
        <v>100</v>
      </c>
      <c r="AT112" s="25" t="s">
        <v>213</v>
      </c>
      <c r="AU112" s="25" t="s">
        <v>85</v>
      </c>
      <c r="AY112" s="25" t="s">
        <v>211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83</v>
      </c>
      <c r="BK112" s="216">
        <f>ROUND(I112*H112,2)</f>
        <v>0</v>
      </c>
      <c r="BL112" s="25" t="s">
        <v>100</v>
      </c>
      <c r="BM112" s="25" t="s">
        <v>741</v>
      </c>
    </row>
    <row r="113" spans="2:65" s="1" customFormat="1" ht="22.5" customHeight="1">
      <c r="B113" s="42"/>
      <c r="C113" s="205" t="s">
        <v>283</v>
      </c>
      <c r="D113" s="205" t="s">
        <v>213</v>
      </c>
      <c r="E113" s="206" t="s">
        <v>742</v>
      </c>
      <c r="F113" s="207" t="s">
        <v>743</v>
      </c>
      <c r="G113" s="208" t="s">
        <v>744</v>
      </c>
      <c r="H113" s="209">
        <v>1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47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100</v>
      </c>
      <c r="AT113" s="25" t="s">
        <v>213</v>
      </c>
      <c r="AU113" s="25" t="s">
        <v>85</v>
      </c>
      <c r="AY113" s="25" t="s">
        <v>211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83</v>
      </c>
      <c r="BK113" s="216">
        <f>ROUND(I113*H113,2)</f>
        <v>0</v>
      </c>
      <c r="BL113" s="25" t="s">
        <v>100</v>
      </c>
      <c r="BM113" s="25" t="s">
        <v>745</v>
      </c>
    </row>
    <row r="114" spans="2:65" s="11" customFormat="1" ht="29.85" customHeight="1">
      <c r="B114" s="188"/>
      <c r="C114" s="189"/>
      <c r="D114" s="202" t="s">
        <v>75</v>
      </c>
      <c r="E114" s="203" t="s">
        <v>746</v>
      </c>
      <c r="F114" s="203" t="s">
        <v>747</v>
      </c>
      <c r="G114" s="189"/>
      <c r="H114" s="189"/>
      <c r="I114" s="192"/>
      <c r="J114" s="204">
        <f>BK114</f>
        <v>0</v>
      </c>
      <c r="K114" s="189"/>
      <c r="L114" s="194"/>
      <c r="M114" s="195"/>
      <c r="N114" s="196"/>
      <c r="O114" s="196"/>
      <c r="P114" s="197">
        <f>SUM(P115:P116)</f>
        <v>0</v>
      </c>
      <c r="Q114" s="196"/>
      <c r="R114" s="197">
        <f>SUM(R115:R116)</f>
        <v>0</v>
      </c>
      <c r="S114" s="196"/>
      <c r="T114" s="198">
        <f>SUM(T115:T116)</f>
        <v>0</v>
      </c>
      <c r="AR114" s="199" t="s">
        <v>85</v>
      </c>
      <c r="AT114" s="200" t="s">
        <v>75</v>
      </c>
      <c r="AU114" s="200" t="s">
        <v>83</v>
      </c>
      <c r="AY114" s="199" t="s">
        <v>211</v>
      </c>
      <c r="BK114" s="201">
        <f>SUM(BK115:BK116)</f>
        <v>0</v>
      </c>
    </row>
    <row r="115" spans="2:65" s="1" customFormat="1" ht="31.5" customHeight="1">
      <c r="B115" s="42"/>
      <c r="C115" s="205" t="s">
        <v>290</v>
      </c>
      <c r="D115" s="205" t="s">
        <v>213</v>
      </c>
      <c r="E115" s="206" t="s">
        <v>748</v>
      </c>
      <c r="F115" s="207" t="s">
        <v>749</v>
      </c>
      <c r="G115" s="208" t="s">
        <v>719</v>
      </c>
      <c r="H115" s="209">
        <v>30</v>
      </c>
      <c r="I115" s="210"/>
      <c r="J115" s="211">
        <f>ROUND(I115*H115,2)</f>
        <v>0</v>
      </c>
      <c r="K115" s="207" t="s">
        <v>21</v>
      </c>
      <c r="L115" s="62"/>
      <c r="M115" s="212" t="s">
        <v>21</v>
      </c>
      <c r="N115" s="213" t="s">
        <v>47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25" t="s">
        <v>100</v>
      </c>
      <c r="AT115" s="25" t="s">
        <v>213</v>
      </c>
      <c r="AU115" s="25" t="s">
        <v>85</v>
      </c>
      <c r="AY115" s="25" t="s">
        <v>211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83</v>
      </c>
      <c r="BK115" s="216">
        <f>ROUND(I115*H115,2)</f>
        <v>0</v>
      </c>
      <c r="BL115" s="25" t="s">
        <v>100</v>
      </c>
      <c r="BM115" s="25" t="s">
        <v>750</v>
      </c>
    </row>
    <row r="116" spans="2:65" s="1" customFormat="1" ht="22.5" customHeight="1">
      <c r="B116" s="42"/>
      <c r="C116" s="205" t="s">
        <v>296</v>
      </c>
      <c r="D116" s="205" t="s">
        <v>213</v>
      </c>
      <c r="E116" s="206" t="s">
        <v>751</v>
      </c>
      <c r="F116" s="207" t="s">
        <v>752</v>
      </c>
      <c r="G116" s="208" t="s">
        <v>235</v>
      </c>
      <c r="H116" s="209">
        <v>100</v>
      </c>
      <c r="I116" s="210"/>
      <c r="J116" s="211">
        <f>ROUND(I116*H116,2)</f>
        <v>0</v>
      </c>
      <c r="K116" s="207" t="s">
        <v>21</v>
      </c>
      <c r="L116" s="62"/>
      <c r="M116" s="212" t="s">
        <v>21</v>
      </c>
      <c r="N116" s="213" t="s">
        <v>47</v>
      </c>
      <c r="O116" s="4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25" t="s">
        <v>100</v>
      </c>
      <c r="AT116" s="25" t="s">
        <v>213</v>
      </c>
      <c r="AU116" s="25" t="s">
        <v>85</v>
      </c>
      <c r="AY116" s="25" t="s">
        <v>211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83</v>
      </c>
      <c r="BK116" s="216">
        <f>ROUND(I116*H116,2)</f>
        <v>0</v>
      </c>
      <c r="BL116" s="25" t="s">
        <v>100</v>
      </c>
      <c r="BM116" s="25" t="s">
        <v>753</v>
      </c>
    </row>
    <row r="117" spans="2:65" s="11" customFormat="1" ht="29.85" customHeight="1">
      <c r="B117" s="188"/>
      <c r="C117" s="189"/>
      <c r="D117" s="202" t="s">
        <v>75</v>
      </c>
      <c r="E117" s="203" t="s">
        <v>754</v>
      </c>
      <c r="F117" s="203" t="s">
        <v>755</v>
      </c>
      <c r="G117" s="189"/>
      <c r="H117" s="189"/>
      <c r="I117" s="192"/>
      <c r="J117" s="204">
        <f>BK117</f>
        <v>0</v>
      </c>
      <c r="K117" s="189"/>
      <c r="L117" s="194"/>
      <c r="M117" s="195"/>
      <c r="N117" s="196"/>
      <c r="O117" s="196"/>
      <c r="P117" s="197">
        <f>SUM(P118:P128)</f>
        <v>0</v>
      </c>
      <c r="Q117" s="196"/>
      <c r="R117" s="197">
        <f>SUM(R118:R128)</f>
        <v>0</v>
      </c>
      <c r="S117" s="196"/>
      <c r="T117" s="198">
        <f>SUM(T118:T128)</f>
        <v>0</v>
      </c>
      <c r="AR117" s="199" t="s">
        <v>85</v>
      </c>
      <c r="AT117" s="200" t="s">
        <v>75</v>
      </c>
      <c r="AU117" s="200" t="s">
        <v>83</v>
      </c>
      <c r="AY117" s="199" t="s">
        <v>211</v>
      </c>
      <c r="BK117" s="201">
        <f>SUM(BK118:BK128)</f>
        <v>0</v>
      </c>
    </row>
    <row r="118" spans="2:65" s="1" customFormat="1" ht="22.5" customHeight="1">
      <c r="B118" s="42"/>
      <c r="C118" s="268" t="s">
        <v>300</v>
      </c>
      <c r="D118" s="268" t="s">
        <v>429</v>
      </c>
      <c r="E118" s="269" t="s">
        <v>756</v>
      </c>
      <c r="F118" s="270" t="s">
        <v>757</v>
      </c>
      <c r="G118" s="271" t="s">
        <v>744</v>
      </c>
      <c r="H118" s="272">
        <v>3</v>
      </c>
      <c r="I118" s="273"/>
      <c r="J118" s="274">
        <f t="shared" ref="J118:J128" si="0">ROUND(I118*H118,2)</f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ref="P118:P128" si="1">O118*H118</f>
        <v>0</v>
      </c>
      <c r="Q118" s="214">
        <v>0</v>
      </c>
      <c r="R118" s="214">
        <f t="shared" ref="R118:R128" si="2">Q118*H118</f>
        <v>0</v>
      </c>
      <c r="S118" s="214">
        <v>0</v>
      </c>
      <c r="T118" s="215">
        <f t="shared" ref="T118:T128" si="3">S118*H118</f>
        <v>0</v>
      </c>
      <c r="AR118" s="25" t="s">
        <v>261</v>
      </c>
      <c r="AT118" s="25" t="s">
        <v>429</v>
      </c>
      <c r="AU118" s="25" t="s">
        <v>85</v>
      </c>
      <c r="AY118" s="25" t="s">
        <v>211</v>
      </c>
      <c r="BE118" s="216">
        <f t="shared" ref="BE118:BE128" si="4">IF(N118="základní",J118,0)</f>
        <v>0</v>
      </c>
      <c r="BF118" s="216">
        <f t="shared" ref="BF118:BF128" si="5">IF(N118="snížená",J118,0)</f>
        <v>0</v>
      </c>
      <c r="BG118" s="216">
        <f t="shared" ref="BG118:BG128" si="6">IF(N118="zákl. přenesená",J118,0)</f>
        <v>0</v>
      </c>
      <c r="BH118" s="216">
        <f t="shared" ref="BH118:BH128" si="7">IF(N118="sníž. přenesená",J118,0)</f>
        <v>0</v>
      </c>
      <c r="BI118" s="216">
        <f t="shared" ref="BI118:BI128" si="8">IF(N118="nulová",J118,0)</f>
        <v>0</v>
      </c>
      <c r="BJ118" s="25" t="s">
        <v>83</v>
      </c>
      <c r="BK118" s="216">
        <f t="shared" ref="BK118:BK128" si="9">ROUND(I118*H118,2)</f>
        <v>0</v>
      </c>
      <c r="BL118" s="25" t="s">
        <v>100</v>
      </c>
      <c r="BM118" s="25" t="s">
        <v>758</v>
      </c>
    </row>
    <row r="119" spans="2:65" s="1" customFormat="1" ht="22.5" customHeight="1">
      <c r="B119" s="42"/>
      <c r="C119" s="268" t="s">
        <v>10</v>
      </c>
      <c r="D119" s="268" t="s">
        <v>429</v>
      </c>
      <c r="E119" s="269" t="s">
        <v>759</v>
      </c>
      <c r="F119" s="270" t="s">
        <v>760</v>
      </c>
      <c r="G119" s="271" t="s">
        <v>744</v>
      </c>
      <c r="H119" s="272">
        <v>3</v>
      </c>
      <c r="I119" s="273"/>
      <c r="J119" s="274">
        <f t="shared" si="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"/>
        <v>0</v>
      </c>
      <c r="Q119" s="214">
        <v>0</v>
      </c>
      <c r="R119" s="214">
        <f t="shared" si="2"/>
        <v>0</v>
      </c>
      <c r="S119" s="214">
        <v>0</v>
      </c>
      <c r="T119" s="215">
        <f t="shared" si="3"/>
        <v>0</v>
      </c>
      <c r="AR119" s="25" t="s">
        <v>261</v>
      </c>
      <c r="AT119" s="25" t="s">
        <v>429</v>
      </c>
      <c r="AU119" s="25" t="s">
        <v>85</v>
      </c>
      <c r="AY119" s="25" t="s">
        <v>211</v>
      </c>
      <c r="BE119" s="216">
        <f t="shared" si="4"/>
        <v>0</v>
      </c>
      <c r="BF119" s="216">
        <f t="shared" si="5"/>
        <v>0</v>
      </c>
      <c r="BG119" s="216">
        <f t="shared" si="6"/>
        <v>0</v>
      </c>
      <c r="BH119" s="216">
        <f t="shared" si="7"/>
        <v>0</v>
      </c>
      <c r="BI119" s="216">
        <f t="shared" si="8"/>
        <v>0</v>
      </c>
      <c r="BJ119" s="25" t="s">
        <v>83</v>
      </c>
      <c r="BK119" s="216">
        <f t="shared" si="9"/>
        <v>0</v>
      </c>
      <c r="BL119" s="25" t="s">
        <v>100</v>
      </c>
      <c r="BM119" s="25" t="s">
        <v>761</v>
      </c>
    </row>
    <row r="120" spans="2:65" s="1" customFormat="1" ht="22.5" customHeight="1">
      <c r="B120" s="42"/>
      <c r="C120" s="268" t="s">
        <v>309</v>
      </c>
      <c r="D120" s="268" t="s">
        <v>429</v>
      </c>
      <c r="E120" s="269" t="s">
        <v>762</v>
      </c>
      <c r="F120" s="270" t="s">
        <v>763</v>
      </c>
      <c r="G120" s="271" t="s">
        <v>744</v>
      </c>
      <c r="H120" s="272">
        <v>1</v>
      </c>
      <c r="I120" s="273"/>
      <c r="J120" s="274">
        <f t="shared" si="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AR120" s="25" t="s">
        <v>261</v>
      </c>
      <c r="AT120" s="25" t="s">
        <v>429</v>
      </c>
      <c r="AU120" s="25" t="s">
        <v>85</v>
      </c>
      <c r="AY120" s="25" t="s">
        <v>211</v>
      </c>
      <c r="BE120" s="216">
        <f t="shared" si="4"/>
        <v>0</v>
      </c>
      <c r="BF120" s="216">
        <f t="shared" si="5"/>
        <v>0</v>
      </c>
      <c r="BG120" s="216">
        <f t="shared" si="6"/>
        <v>0</v>
      </c>
      <c r="BH120" s="216">
        <f t="shared" si="7"/>
        <v>0</v>
      </c>
      <c r="BI120" s="216">
        <f t="shared" si="8"/>
        <v>0</v>
      </c>
      <c r="BJ120" s="25" t="s">
        <v>83</v>
      </c>
      <c r="BK120" s="216">
        <f t="shared" si="9"/>
        <v>0</v>
      </c>
      <c r="BL120" s="25" t="s">
        <v>100</v>
      </c>
      <c r="BM120" s="25" t="s">
        <v>764</v>
      </c>
    </row>
    <row r="121" spans="2:65" s="1" customFormat="1" ht="31.5" customHeight="1">
      <c r="B121" s="42"/>
      <c r="C121" s="268" t="s">
        <v>316</v>
      </c>
      <c r="D121" s="268" t="s">
        <v>429</v>
      </c>
      <c r="E121" s="269" t="s">
        <v>765</v>
      </c>
      <c r="F121" s="270" t="s">
        <v>766</v>
      </c>
      <c r="G121" s="271" t="s">
        <v>744</v>
      </c>
      <c r="H121" s="272">
        <v>7</v>
      </c>
      <c r="I121" s="273"/>
      <c r="J121" s="274">
        <f t="shared" si="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AR121" s="25" t="s">
        <v>261</v>
      </c>
      <c r="AT121" s="25" t="s">
        <v>429</v>
      </c>
      <c r="AU121" s="25" t="s">
        <v>85</v>
      </c>
      <c r="AY121" s="25" t="s">
        <v>211</v>
      </c>
      <c r="BE121" s="216">
        <f t="shared" si="4"/>
        <v>0</v>
      </c>
      <c r="BF121" s="216">
        <f t="shared" si="5"/>
        <v>0</v>
      </c>
      <c r="BG121" s="216">
        <f t="shared" si="6"/>
        <v>0</v>
      </c>
      <c r="BH121" s="216">
        <f t="shared" si="7"/>
        <v>0</v>
      </c>
      <c r="BI121" s="216">
        <f t="shared" si="8"/>
        <v>0</v>
      </c>
      <c r="BJ121" s="25" t="s">
        <v>83</v>
      </c>
      <c r="BK121" s="216">
        <f t="shared" si="9"/>
        <v>0</v>
      </c>
      <c r="BL121" s="25" t="s">
        <v>100</v>
      </c>
      <c r="BM121" s="25" t="s">
        <v>767</v>
      </c>
    </row>
    <row r="122" spans="2:65" s="1" customFormat="1" ht="22.5" customHeight="1">
      <c r="B122" s="42"/>
      <c r="C122" s="268" t="s">
        <v>324</v>
      </c>
      <c r="D122" s="268" t="s">
        <v>429</v>
      </c>
      <c r="E122" s="269" t="s">
        <v>768</v>
      </c>
      <c r="F122" s="270" t="s">
        <v>769</v>
      </c>
      <c r="G122" s="271" t="s">
        <v>744</v>
      </c>
      <c r="H122" s="272">
        <v>7</v>
      </c>
      <c r="I122" s="273"/>
      <c r="J122" s="274">
        <f t="shared" si="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AR122" s="25" t="s">
        <v>261</v>
      </c>
      <c r="AT122" s="25" t="s">
        <v>429</v>
      </c>
      <c r="AU122" s="25" t="s">
        <v>85</v>
      </c>
      <c r="AY122" s="25" t="s">
        <v>211</v>
      </c>
      <c r="BE122" s="216">
        <f t="shared" si="4"/>
        <v>0</v>
      </c>
      <c r="BF122" s="216">
        <f t="shared" si="5"/>
        <v>0</v>
      </c>
      <c r="BG122" s="216">
        <f t="shared" si="6"/>
        <v>0</v>
      </c>
      <c r="BH122" s="216">
        <f t="shared" si="7"/>
        <v>0</v>
      </c>
      <c r="BI122" s="216">
        <f t="shared" si="8"/>
        <v>0</v>
      </c>
      <c r="BJ122" s="25" t="s">
        <v>83</v>
      </c>
      <c r="BK122" s="216">
        <f t="shared" si="9"/>
        <v>0</v>
      </c>
      <c r="BL122" s="25" t="s">
        <v>100</v>
      </c>
      <c r="BM122" s="25" t="s">
        <v>770</v>
      </c>
    </row>
    <row r="123" spans="2:65" s="1" customFormat="1" ht="22.5" customHeight="1">
      <c r="B123" s="42"/>
      <c r="C123" s="268" t="s">
        <v>329</v>
      </c>
      <c r="D123" s="268" t="s">
        <v>429</v>
      </c>
      <c r="E123" s="269" t="s">
        <v>771</v>
      </c>
      <c r="F123" s="270" t="s">
        <v>772</v>
      </c>
      <c r="G123" s="271" t="s">
        <v>744</v>
      </c>
      <c r="H123" s="272">
        <v>7</v>
      </c>
      <c r="I123" s="273"/>
      <c r="J123" s="274">
        <f t="shared" si="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AR123" s="25" t="s">
        <v>261</v>
      </c>
      <c r="AT123" s="25" t="s">
        <v>429</v>
      </c>
      <c r="AU123" s="25" t="s">
        <v>85</v>
      </c>
      <c r="AY123" s="25" t="s">
        <v>211</v>
      </c>
      <c r="BE123" s="216">
        <f t="shared" si="4"/>
        <v>0</v>
      </c>
      <c r="BF123" s="216">
        <f t="shared" si="5"/>
        <v>0</v>
      </c>
      <c r="BG123" s="216">
        <f t="shared" si="6"/>
        <v>0</v>
      </c>
      <c r="BH123" s="216">
        <f t="shared" si="7"/>
        <v>0</v>
      </c>
      <c r="BI123" s="216">
        <f t="shared" si="8"/>
        <v>0</v>
      </c>
      <c r="BJ123" s="25" t="s">
        <v>83</v>
      </c>
      <c r="BK123" s="216">
        <f t="shared" si="9"/>
        <v>0</v>
      </c>
      <c r="BL123" s="25" t="s">
        <v>100</v>
      </c>
      <c r="BM123" s="25" t="s">
        <v>773</v>
      </c>
    </row>
    <row r="124" spans="2:65" s="1" customFormat="1" ht="22.5" customHeight="1">
      <c r="B124" s="42"/>
      <c r="C124" s="268" t="s">
        <v>365</v>
      </c>
      <c r="D124" s="268" t="s">
        <v>429</v>
      </c>
      <c r="E124" s="269" t="s">
        <v>774</v>
      </c>
      <c r="F124" s="270" t="s">
        <v>775</v>
      </c>
      <c r="G124" s="271" t="s">
        <v>744</v>
      </c>
      <c r="H124" s="272">
        <v>18</v>
      </c>
      <c r="I124" s="273"/>
      <c r="J124" s="274">
        <f t="shared" si="0"/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si="1"/>
        <v>0</v>
      </c>
      <c r="Q124" s="214">
        <v>0</v>
      </c>
      <c r="R124" s="214">
        <f t="shared" si="2"/>
        <v>0</v>
      </c>
      <c r="S124" s="214">
        <v>0</v>
      </c>
      <c r="T124" s="215">
        <f t="shared" si="3"/>
        <v>0</v>
      </c>
      <c r="AR124" s="25" t="s">
        <v>261</v>
      </c>
      <c r="AT124" s="25" t="s">
        <v>429</v>
      </c>
      <c r="AU124" s="25" t="s">
        <v>85</v>
      </c>
      <c r="AY124" s="25" t="s">
        <v>211</v>
      </c>
      <c r="BE124" s="216">
        <f t="shared" si="4"/>
        <v>0</v>
      </c>
      <c r="BF124" s="216">
        <f t="shared" si="5"/>
        <v>0</v>
      </c>
      <c r="BG124" s="216">
        <f t="shared" si="6"/>
        <v>0</v>
      </c>
      <c r="BH124" s="216">
        <f t="shared" si="7"/>
        <v>0</v>
      </c>
      <c r="BI124" s="216">
        <f t="shared" si="8"/>
        <v>0</v>
      </c>
      <c r="BJ124" s="25" t="s">
        <v>83</v>
      </c>
      <c r="BK124" s="216">
        <f t="shared" si="9"/>
        <v>0</v>
      </c>
      <c r="BL124" s="25" t="s">
        <v>100</v>
      </c>
      <c r="BM124" s="25" t="s">
        <v>776</v>
      </c>
    </row>
    <row r="125" spans="2:65" s="1" customFormat="1" ht="22.5" customHeight="1">
      <c r="B125" s="42"/>
      <c r="C125" s="268" t="s">
        <v>9</v>
      </c>
      <c r="D125" s="268" t="s">
        <v>429</v>
      </c>
      <c r="E125" s="269" t="s">
        <v>777</v>
      </c>
      <c r="F125" s="270" t="s">
        <v>778</v>
      </c>
      <c r="G125" s="271" t="s">
        <v>744</v>
      </c>
      <c r="H125" s="272">
        <v>6</v>
      </c>
      <c r="I125" s="273"/>
      <c r="J125" s="274">
        <f t="shared" si="0"/>
        <v>0</v>
      </c>
      <c r="K125" s="270" t="s">
        <v>21</v>
      </c>
      <c r="L125" s="275"/>
      <c r="M125" s="276" t="s">
        <v>21</v>
      </c>
      <c r="N125" s="277" t="s">
        <v>47</v>
      </c>
      <c r="O125" s="43"/>
      <c r="P125" s="214">
        <f t="shared" si="1"/>
        <v>0</v>
      </c>
      <c r="Q125" s="214">
        <v>0</v>
      </c>
      <c r="R125" s="214">
        <f t="shared" si="2"/>
        <v>0</v>
      </c>
      <c r="S125" s="214">
        <v>0</v>
      </c>
      <c r="T125" s="215">
        <f t="shared" si="3"/>
        <v>0</v>
      </c>
      <c r="AR125" s="25" t="s">
        <v>261</v>
      </c>
      <c r="AT125" s="25" t="s">
        <v>429</v>
      </c>
      <c r="AU125" s="25" t="s">
        <v>85</v>
      </c>
      <c r="AY125" s="25" t="s">
        <v>211</v>
      </c>
      <c r="BE125" s="216">
        <f t="shared" si="4"/>
        <v>0</v>
      </c>
      <c r="BF125" s="216">
        <f t="shared" si="5"/>
        <v>0</v>
      </c>
      <c r="BG125" s="216">
        <f t="shared" si="6"/>
        <v>0</v>
      </c>
      <c r="BH125" s="216">
        <f t="shared" si="7"/>
        <v>0</v>
      </c>
      <c r="BI125" s="216">
        <f t="shared" si="8"/>
        <v>0</v>
      </c>
      <c r="BJ125" s="25" t="s">
        <v>83</v>
      </c>
      <c r="BK125" s="216">
        <f t="shared" si="9"/>
        <v>0</v>
      </c>
      <c r="BL125" s="25" t="s">
        <v>100</v>
      </c>
      <c r="BM125" s="25" t="s">
        <v>779</v>
      </c>
    </row>
    <row r="126" spans="2:65" s="1" customFormat="1" ht="22.5" customHeight="1">
      <c r="B126" s="42"/>
      <c r="C126" s="268" t="s">
        <v>374</v>
      </c>
      <c r="D126" s="268" t="s">
        <v>429</v>
      </c>
      <c r="E126" s="269" t="s">
        <v>780</v>
      </c>
      <c r="F126" s="270" t="s">
        <v>781</v>
      </c>
      <c r="G126" s="271" t="s">
        <v>744</v>
      </c>
      <c r="H126" s="272">
        <v>2</v>
      </c>
      <c r="I126" s="273"/>
      <c r="J126" s="274">
        <f t="shared" si="0"/>
        <v>0</v>
      </c>
      <c r="K126" s="270" t="s">
        <v>21</v>
      </c>
      <c r="L126" s="275"/>
      <c r="M126" s="276" t="s">
        <v>21</v>
      </c>
      <c r="N126" s="277" t="s">
        <v>47</v>
      </c>
      <c r="O126" s="43"/>
      <c r="P126" s="214">
        <f t="shared" si="1"/>
        <v>0</v>
      </c>
      <c r="Q126" s="214">
        <v>0</v>
      </c>
      <c r="R126" s="214">
        <f t="shared" si="2"/>
        <v>0</v>
      </c>
      <c r="S126" s="214">
        <v>0</v>
      </c>
      <c r="T126" s="215">
        <f t="shared" si="3"/>
        <v>0</v>
      </c>
      <c r="AR126" s="25" t="s">
        <v>261</v>
      </c>
      <c r="AT126" s="25" t="s">
        <v>429</v>
      </c>
      <c r="AU126" s="25" t="s">
        <v>85</v>
      </c>
      <c r="AY126" s="25" t="s">
        <v>211</v>
      </c>
      <c r="BE126" s="216">
        <f t="shared" si="4"/>
        <v>0</v>
      </c>
      <c r="BF126" s="216">
        <f t="shared" si="5"/>
        <v>0</v>
      </c>
      <c r="BG126" s="216">
        <f t="shared" si="6"/>
        <v>0</v>
      </c>
      <c r="BH126" s="216">
        <f t="shared" si="7"/>
        <v>0</v>
      </c>
      <c r="BI126" s="216">
        <f t="shared" si="8"/>
        <v>0</v>
      </c>
      <c r="BJ126" s="25" t="s">
        <v>83</v>
      </c>
      <c r="BK126" s="216">
        <f t="shared" si="9"/>
        <v>0</v>
      </c>
      <c r="BL126" s="25" t="s">
        <v>100</v>
      </c>
      <c r="BM126" s="25" t="s">
        <v>782</v>
      </c>
    </row>
    <row r="127" spans="2:65" s="1" customFormat="1" ht="22.5" customHeight="1">
      <c r="B127" s="42"/>
      <c r="C127" s="268" t="s">
        <v>378</v>
      </c>
      <c r="D127" s="268" t="s">
        <v>429</v>
      </c>
      <c r="E127" s="269" t="s">
        <v>783</v>
      </c>
      <c r="F127" s="270" t="s">
        <v>784</v>
      </c>
      <c r="G127" s="271" t="s">
        <v>744</v>
      </c>
      <c r="H127" s="272">
        <v>2</v>
      </c>
      <c r="I127" s="273"/>
      <c r="J127" s="274">
        <f t="shared" si="0"/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 t="shared" si="1"/>
        <v>0</v>
      </c>
      <c r="Q127" s="214">
        <v>0</v>
      </c>
      <c r="R127" s="214">
        <f t="shared" si="2"/>
        <v>0</v>
      </c>
      <c r="S127" s="214">
        <v>0</v>
      </c>
      <c r="T127" s="215">
        <f t="shared" si="3"/>
        <v>0</v>
      </c>
      <c r="AR127" s="25" t="s">
        <v>261</v>
      </c>
      <c r="AT127" s="25" t="s">
        <v>429</v>
      </c>
      <c r="AU127" s="25" t="s">
        <v>85</v>
      </c>
      <c r="AY127" s="25" t="s">
        <v>211</v>
      </c>
      <c r="BE127" s="216">
        <f t="shared" si="4"/>
        <v>0</v>
      </c>
      <c r="BF127" s="216">
        <f t="shared" si="5"/>
        <v>0</v>
      </c>
      <c r="BG127" s="216">
        <f t="shared" si="6"/>
        <v>0</v>
      </c>
      <c r="BH127" s="216">
        <f t="shared" si="7"/>
        <v>0</v>
      </c>
      <c r="BI127" s="216">
        <f t="shared" si="8"/>
        <v>0</v>
      </c>
      <c r="BJ127" s="25" t="s">
        <v>83</v>
      </c>
      <c r="BK127" s="216">
        <f t="shared" si="9"/>
        <v>0</v>
      </c>
      <c r="BL127" s="25" t="s">
        <v>100</v>
      </c>
      <c r="BM127" s="25" t="s">
        <v>785</v>
      </c>
    </row>
    <row r="128" spans="2:65" s="1" customFormat="1" ht="22.5" customHeight="1">
      <c r="B128" s="42"/>
      <c r="C128" s="268" t="s">
        <v>383</v>
      </c>
      <c r="D128" s="268" t="s">
        <v>429</v>
      </c>
      <c r="E128" s="269" t="s">
        <v>786</v>
      </c>
      <c r="F128" s="270" t="s">
        <v>787</v>
      </c>
      <c r="G128" s="271" t="s">
        <v>744</v>
      </c>
      <c r="H128" s="272">
        <v>2</v>
      </c>
      <c r="I128" s="273"/>
      <c r="J128" s="274">
        <f t="shared" si="0"/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 t="shared" si="1"/>
        <v>0</v>
      </c>
      <c r="Q128" s="214">
        <v>0</v>
      </c>
      <c r="R128" s="214">
        <f t="shared" si="2"/>
        <v>0</v>
      </c>
      <c r="S128" s="214">
        <v>0</v>
      </c>
      <c r="T128" s="215">
        <f t="shared" si="3"/>
        <v>0</v>
      </c>
      <c r="AR128" s="25" t="s">
        <v>261</v>
      </c>
      <c r="AT128" s="25" t="s">
        <v>429</v>
      </c>
      <c r="AU128" s="25" t="s">
        <v>85</v>
      </c>
      <c r="AY128" s="25" t="s">
        <v>211</v>
      </c>
      <c r="BE128" s="216">
        <f t="shared" si="4"/>
        <v>0</v>
      </c>
      <c r="BF128" s="216">
        <f t="shared" si="5"/>
        <v>0</v>
      </c>
      <c r="BG128" s="216">
        <f t="shared" si="6"/>
        <v>0</v>
      </c>
      <c r="BH128" s="216">
        <f t="shared" si="7"/>
        <v>0</v>
      </c>
      <c r="BI128" s="216">
        <f t="shared" si="8"/>
        <v>0</v>
      </c>
      <c r="BJ128" s="25" t="s">
        <v>83</v>
      </c>
      <c r="BK128" s="216">
        <f t="shared" si="9"/>
        <v>0</v>
      </c>
      <c r="BL128" s="25" t="s">
        <v>100</v>
      </c>
      <c r="BM128" s="25" t="s">
        <v>788</v>
      </c>
    </row>
    <row r="129" spans="2:65" s="11" customFormat="1" ht="29.85" customHeight="1">
      <c r="B129" s="188"/>
      <c r="C129" s="189"/>
      <c r="D129" s="202" t="s">
        <v>75</v>
      </c>
      <c r="E129" s="203" t="s">
        <v>789</v>
      </c>
      <c r="F129" s="203" t="s">
        <v>790</v>
      </c>
      <c r="G129" s="189"/>
      <c r="H129" s="189"/>
      <c r="I129" s="192"/>
      <c r="J129" s="204">
        <f>BK129</f>
        <v>0</v>
      </c>
      <c r="K129" s="189"/>
      <c r="L129" s="194"/>
      <c r="M129" s="195"/>
      <c r="N129" s="196"/>
      <c r="O129" s="196"/>
      <c r="P129" s="197">
        <f>SUM(P130:P147)</f>
        <v>0</v>
      </c>
      <c r="Q129" s="196"/>
      <c r="R129" s="197">
        <f>SUM(R130:R147)</f>
        <v>0</v>
      </c>
      <c r="S129" s="196"/>
      <c r="T129" s="198">
        <f>SUM(T130:T147)</f>
        <v>0</v>
      </c>
      <c r="AR129" s="199" t="s">
        <v>85</v>
      </c>
      <c r="AT129" s="200" t="s">
        <v>75</v>
      </c>
      <c r="AU129" s="200" t="s">
        <v>83</v>
      </c>
      <c r="AY129" s="199" t="s">
        <v>211</v>
      </c>
      <c r="BK129" s="201">
        <f>SUM(BK130:BK147)</f>
        <v>0</v>
      </c>
    </row>
    <row r="130" spans="2:65" s="1" customFormat="1" ht="22.5" customHeight="1">
      <c r="B130" s="42"/>
      <c r="C130" s="268" t="s">
        <v>387</v>
      </c>
      <c r="D130" s="268" t="s">
        <v>429</v>
      </c>
      <c r="E130" s="269" t="s">
        <v>791</v>
      </c>
      <c r="F130" s="270" t="s">
        <v>792</v>
      </c>
      <c r="G130" s="271" t="s">
        <v>611</v>
      </c>
      <c r="H130" s="272">
        <v>31</v>
      </c>
      <c r="I130" s="273"/>
      <c r="J130" s="274">
        <f t="shared" ref="J130:J147" si="10">ROUND(I130*H130,2)</f>
        <v>0</v>
      </c>
      <c r="K130" s="270" t="s">
        <v>21</v>
      </c>
      <c r="L130" s="275"/>
      <c r="M130" s="276" t="s">
        <v>21</v>
      </c>
      <c r="N130" s="277" t="s">
        <v>47</v>
      </c>
      <c r="O130" s="43"/>
      <c r="P130" s="214">
        <f t="shared" ref="P130:P147" si="11">O130*H130</f>
        <v>0</v>
      </c>
      <c r="Q130" s="214">
        <v>0</v>
      </c>
      <c r="R130" s="214">
        <f t="shared" ref="R130:R147" si="12">Q130*H130</f>
        <v>0</v>
      </c>
      <c r="S130" s="214">
        <v>0</v>
      </c>
      <c r="T130" s="215">
        <f t="shared" ref="T130:T147" si="13">S130*H130</f>
        <v>0</v>
      </c>
      <c r="AR130" s="25" t="s">
        <v>261</v>
      </c>
      <c r="AT130" s="25" t="s">
        <v>429</v>
      </c>
      <c r="AU130" s="25" t="s">
        <v>85</v>
      </c>
      <c r="AY130" s="25" t="s">
        <v>211</v>
      </c>
      <c r="BE130" s="216">
        <f t="shared" ref="BE130:BE147" si="14">IF(N130="základní",J130,0)</f>
        <v>0</v>
      </c>
      <c r="BF130" s="216">
        <f t="shared" ref="BF130:BF147" si="15">IF(N130="snížená",J130,0)</f>
        <v>0</v>
      </c>
      <c r="BG130" s="216">
        <f t="shared" ref="BG130:BG147" si="16">IF(N130="zákl. přenesená",J130,0)</f>
        <v>0</v>
      </c>
      <c r="BH130" s="216">
        <f t="shared" ref="BH130:BH147" si="17">IF(N130="sníž. přenesená",J130,0)</f>
        <v>0</v>
      </c>
      <c r="BI130" s="216">
        <f t="shared" ref="BI130:BI147" si="18">IF(N130="nulová",J130,0)</f>
        <v>0</v>
      </c>
      <c r="BJ130" s="25" t="s">
        <v>83</v>
      </c>
      <c r="BK130" s="216">
        <f t="shared" ref="BK130:BK147" si="19">ROUND(I130*H130,2)</f>
        <v>0</v>
      </c>
      <c r="BL130" s="25" t="s">
        <v>100</v>
      </c>
      <c r="BM130" s="25" t="s">
        <v>793</v>
      </c>
    </row>
    <row r="131" spans="2:65" s="1" customFormat="1" ht="22.5" customHeight="1">
      <c r="B131" s="42"/>
      <c r="C131" s="268" t="s">
        <v>382</v>
      </c>
      <c r="D131" s="268" t="s">
        <v>429</v>
      </c>
      <c r="E131" s="269" t="s">
        <v>794</v>
      </c>
      <c r="F131" s="270" t="s">
        <v>795</v>
      </c>
      <c r="G131" s="271" t="s">
        <v>611</v>
      </c>
      <c r="H131" s="272">
        <v>19</v>
      </c>
      <c r="I131" s="273"/>
      <c r="J131" s="274">
        <f t="shared" si="10"/>
        <v>0</v>
      </c>
      <c r="K131" s="270" t="s">
        <v>21</v>
      </c>
      <c r="L131" s="275"/>
      <c r="M131" s="276" t="s">
        <v>21</v>
      </c>
      <c r="N131" s="277" t="s">
        <v>47</v>
      </c>
      <c r="O131" s="43"/>
      <c r="P131" s="214">
        <f t="shared" si="11"/>
        <v>0</v>
      </c>
      <c r="Q131" s="214">
        <v>0</v>
      </c>
      <c r="R131" s="214">
        <f t="shared" si="12"/>
        <v>0</v>
      </c>
      <c r="S131" s="214">
        <v>0</v>
      </c>
      <c r="T131" s="215">
        <f t="shared" si="13"/>
        <v>0</v>
      </c>
      <c r="AR131" s="25" t="s">
        <v>261</v>
      </c>
      <c r="AT131" s="25" t="s">
        <v>429</v>
      </c>
      <c r="AU131" s="25" t="s">
        <v>85</v>
      </c>
      <c r="AY131" s="25" t="s">
        <v>211</v>
      </c>
      <c r="BE131" s="216">
        <f t="shared" si="14"/>
        <v>0</v>
      </c>
      <c r="BF131" s="216">
        <f t="shared" si="15"/>
        <v>0</v>
      </c>
      <c r="BG131" s="216">
        <f t="shared" si="16"/>
        <v>0</v>
      </c>
      <c r="BH131" s="216">
        <f t="shared" si="17"/>
        <v>0</v>
      </c>
      <c r="BI131" s="216">
        <f t="shared" si="18"/>
        <v>0</v>
      </c>
      <c r="BJ131" s="25" t="s">
        <v>83</v>
      </c>
      <c r="BK131" s="216">
        <f t="shared" si="19"/>
        <v>0</v>
      </c>
      <c r="BL131" s="25" t="s">
        <v>100</v>
      </c>
      <c r="BM131" s="25" t="s">
        <v>796</v>
      </c>
    </row>
    <row r="132" spans="2:65" s="1" customFormat="1" ht="22.5" customHeight="1">
      <c r="B132" s="42"/>
      <c r="C132" s="268" t="s">
        <v>395</v>
      </c>
      <c r="D132" s="268" t="s">
        <v>429</v>
      </c>
      <c r="E132" s="269" t="s">
        <v>797</v>
      </c>
      <c r="F132" s="270" t="s">
        <v>798</v>
      </c>
      <c r="G132" s="271" t="s">
        <v>611</v>
      </c>
      <c r="H132" s="272">
        <v>21</v>
      </c>
      <c r="I132" s="273"/>
      <c r="J132" s="274">
        <f t="shared" si="10"/>
        <v>0</v>
      </c>
      <c r="K132" s="270" t="s">
        <v>21</v>
      </c>
      <c r="L132" s="275"/>
      <c r="M132" s="276" t="s">
        <v>21</v>
      </c>
      <c r="N132" s="277" t="s">
        <v>47</v>
      </c>
      <c r="O132" s="43"/>
      <c r="P132" s="214">
        <f t="shared" si="11"/>
        <v>0</v>
      </c>
      <c r="Q132" s="214">
        <v>0</v>
      </c>
      <c r="R132" s="214">
        <f t="shared" si="12"/>
        <v>0</v>
      </c>
      <c r="S132" s="214">
        <v>0</v>
      </c>
      <c r="T132" s="215">
        <f t="shared" si="13"/>
        <v>0</v>
      </c>
      <c r="AR132" s="25" t="s">
        <v>261</v>
      </c>
      <c r="AT132" s="25" t="s">
        <v>429</v>
      </c>
      <c r="AU132" s="25" t="s">
        <v>85</v>
      </c>
      <c r="AY132" s="25" t="s">
        <v>211</v>
      </c>
      <c r="BE132" s="216">
        <f t="shared" si="14"/>
        <v>0</v>
      </c>
      <c r="BF132" s="216">
        <f t="shared" si="15"/>
        <v>0</v>
      </c>
      <c r="BG132" s="216">
        <f t="shared" si="16"/>
        <v>0</v>
      </c>
      <c r="BH132" s="216">
        <f t="shared" si="17"/>
        <v>0</v>
      </c>
      <c r="BI132" s="216">
        <f t="shared" si="18"/>
        <v>0</v>
      </c>
      <c r="BJ132" s="25" t="s">
        <v>83</v>
      </c>
      <c r="BK132" s="216">
        <f t="shared" si="19"/>
        <v>0</v>
      </c>
      <c r="BL132" s="25" t="s">
        <v>100</v>
      </c>
      <c r="BM132" s="25" t="s">
        <v>799</v>
      </c>
    </row>
    <row r="133" spans="2:65" s="1" customFormat="1" ht="22.5" customHeight="1">
      <c r="B133" s="42"/>
      <c r="C133" s="268" t="s">
        <v>401</v>
      </c>
      <c r="D133" s="268" t="s">
        <v>429</v>
      </c>
      <c r="E133" s="269" t="s">
        <v>800</v>
      </c>
      <c r="F133" s="270" t="s">
        <v>801</v>
      </c>
      <c r="G133" s="271" t="s">
        <v>611</v>
      </c>
      <c r="H133" s="272">
        <v>49</v>
      </c>
      <c r="I133" s="273"/>
      <c r="J133" s="274">
        <f t="shared" si="10"/>
        <v>0</v>
      </c>
      <c r="K133" s="270" t="s">
        <v>21</v>
      </c>
      <c r="L133" s="275"/>
      <c r="M133" s="276" t="s">
        <v>21</v>
      </c>
      <c r="N133" s="277" t="s">
        <v>47</v>
      </c>
      <c r="O133" s="43"/>
      <c r="P133" s="214">
        <f t="shared" si="11"/>
        <v>0</v>
      </c>
      <c r="Q133" s="214">
        <v>0</v>
      </c>
      <c r="R133" s="214">
        <f t="shared" si="12"/>
        <v>0</v>
      </c>
      <c r="S133" s="214">
        <v>0</v>
      </c>
      <c r="T133" s="215">
        <f t="shared" si="13"/>
        <v>0</v>
      </c>
      <c r="AR133" s="25" t="s">
        <v>261</v>
      </c>
      <c r="AT133" s="25" t="s">
        <v>429</v>
      </c>
      <c r="AU133" s="25" t="s">
        <v>85</v>
      </c>
      <c r="AY133" s="25" t="s">
        <v>211</v>
      </c>
      <c r="BE133" s="216">
        <f t="shared" si="14"/>
        <v>0</v>
      </c>
      <c r="BF133" s="216">
        <f t="shared" si="15"/>
        <v>0</v>
      </c>
      <c r="BG133" s="216">
        <f t="shared" si="16"/>
        <v>0</v>
      </c>
      <c r="BH133" s="216">
        <f t="shared" si="17"/>
        <v>0</v>
      </c>
      <c r="BI133" s="216">
        <f t="shared" si="18"/>
        <v>0</v>
      </c>
      <c r="BJ133" s="25" t="s">
        <v>83</v>
      </c>
      <c r="BK133" s="216">
        <f t="shared" si="19"/>
        <v>0</v>
      </c>
      <c r="BL133" s="25" t="s">
        <v>100</v>
      </c>
      <c r="BM133" s="25" t="s">
        <v>802</v>
      </c>
    </row>
    <row r="134" spans="2:65" s="1" customFormat="1" ht="22.5" customHeight="1">
      <c r="B134" s="42"/>
      <c r="C134" s="268" t="s">
        <v>405</v>
      </c>
      <c r="D134" s="268" t="s">
        <v>429</v>
      </c>
      <c r="E134" s="269" t="s">
        <v>803</v>
      </c>
      <c r="F134" s="270" t="s">
        <v>804</v>
      </c>
      <c r="G134" s="271" t="s">
        <v>611</v>
      </c>
      <c r="H134" s="272">
        <v>3</v>
      </c>
      <c r="I134" s="273"/>
      <c r="J134" s="274">
        <f t="shared" si="10"/>
        <v>0</v>
      </c>
      <c r="K134" s="270" t="s">
        <v>21</v>
      </c>
      <c r="L134" s="275"/>
      <c r="M134" s="276" t="s">
        <v>21</v>
      </c>
      <c r="N134" s="277" t="s">
        <v>47</v>
      </c>
      <c r="O134" s="43"/>
      <c r="P134" s="214">
        <f t="shared" si="11"/>
        <v>0</v>
      </c>
      <c r="Q134" s="214">
        <v>0</v>
      </c>
      <c r="R134" s="214">
        <f t="shared" si="12"/>
        <v>0</v>
      </c>
      <c r="S134" s="214">
        <v>0</v>
      </c>
      <c r="T134" s="215">
        <f t="shared" si="13"/>
        <v>0</v>
      </c>
      <c r="AR134" s="25" t="s">
        <v>261</v>
      </c>
      <c r="AT134" s="25" t="s">
        <v>429</v>
      </c>
      <c r="AU134" s="25" t="s">
        <v>85</v>
      </c>
      <c r="AY134" s="25" t="s">
        <v>211</v>
      </c>
      <c r="BE134" s="216">
        <f t="shared" si="14"/>
        <v>0</v>
      </c>
      <c r="BF134" s="216">
        <f t="shared" si="15"/>
        <v>0</v>
      </c>
      <c r="BG134" s="216">
        <f t="shared" si="16"/>
        <v>0</v>
      </c>
      <c r="BH134" s="216">
        <f t="shared" si="17"/>
        <v>0</v>
      </c>
      <c r="BI134" s="216">
        <f t="shared" si="18"/>
        <v>0</v>
      </c>
      <c r="BJ134" s="25" t="s">
        <v>83</v>
      </c>
      <c r="BK134" s="216">
        <f t="shared" si="19"/>
        <v>0</v>
      </c>
      <c r="BL134" s="25" t="s">
        <v>100</v>
      </c>
      <c r="BM134" s="25" t="s">
        <v>805</v>
      </c>
    </row>
    <row r="135" spans="2:65" s="1" customFormat="1" ht="22.5" customHeight="1">
      <c r="B135" s="42"/>
      <c r="C135" s="268" t="s">
        <v>410</v>
      </c>
      <c r="D135" s="268" t="s">
        <v>429</v>
      </c>
      <c r="E135" s="269" t="s">
        <v>806</v>
      </c>
      <c r="F135" s="270" t="s">
        <v>807</v>
      </c>
      <c r="G135" s="271" t="s">
        <v>611</v>
      </c>
      <c r="H135" s="272">
        <v>275</v>
      </c>
      <c r="I135" s="273"/>
      <c r="J135" s="274">
        <f t="shared" si="10"/>
        <v>0</v>
      </c>
      <c r="K135" s="270" t="s">
        <v>21</v>
      </c>
      <c r="L135" s="275"/>
      <c r="M135" s="276" t="s">
        <v>21</v>
      </c>
      <c r="N135" s="277" t="s">
        <v>47</v>
      </c>
      <c r="O135" s="43"/>
      <c r="P135" s="214">
        <f t="shared" si="11"/>
        <v>0</v>
      </c>
      <c r="Q135" s="214">
        <v>0</v>
      </c>
      <c r="R135" s="214">
        <f t="shared" si="12"/>
        <v>0</v>
      </c>
      <c r="S135" s="214">
        <v>0</v>
      </c>
      <c r="T135" s="215">
        <f t="shared" si="13"/>
        <v>0</v>
      </c>
      <c r="AR135" s="25" t="s">
        <v>261</v>
      </c>
      <c r="AT135" s="25" t="s">
        <v>429</v>
      </c>
      <c r="AU135" s="25" t="s">
        <v>85</v>
      </c>
      <c r="AY135" s="25" t="s">
        <v>211</v>
      </c>
      <c r="BE135" s="216">
        <f t="shared" si="14"/>
        <v>0</v>
      </c>
      <c r="BF135" s="216">
        <f t="shared" si="15"/>
        <v>0</v>
      </c>
      <c r="BG135" s="216">
        <f t="shared" si="16"/>
        <v>0</v>
      </c>
      <c r="BH135" s="216">
        <f t="shared" si="17"/>
        <v>0</v>
      </c>
      <c r="BI135" s="216">
        <f t="shared" si="18"/>
        <v>0</v>
      </c>
      <c r="BJ135" s="25" t="s">
        <v>83</v>
      </c>
      <c r="BK135" s="216">
        <f t="shared" si="19"/>
        <v>0</v>
      </c>
      <c r="BL135" s="25" t="s">
        <v>100</v>
      </c>
      <c r="BM135" s="25" t="s">
        <v>808</v>
      </c>
    </row>
    <row r="136" spans="2:65" s="1" customFormat="1" ht="22.5" customHeight="1">
      <c r="B136" s="42"/>
      <c r="C136" s="268" t="s">
        <v>416</v>
      </c>
      <c r="D136" s="268" t="s">
        <v>429</v>
      </c>
      <c r="E136" s="269" t="s">
        <v>809</v>
      </c>
      <c r="F136" s="270" t="s">
        <v>810</v>
      </c>
      <c r="G136" s="271" t="s">
        <v>275</v>
      </c>
      <c r="H136" s="272">
        <v>2</v>
      </c>
      <c r="I136" s="273"/>
      <c r="J136" s="274">
        <f t="shared" si="10"/>
        <v>0</v>
      </c>
      <c r="K136" s="270" t="s">
        <v>21</v>
      </c>
      <c r="L136" s="275"/>
      <c r="M136" s="276" t="s">
        <v>21</v>
      </c>
      <c r="N136" s="277" t="s">
        <v>47</v>
      </c>
      <c r="O136" s="43"/>
      <c r="P136" s="214">
        <f t="shared" si="11"/>
        <v>0</v>
      </c>
      <c r="Q136" s="214">
        <v>0</v>
      </c>
      <c r="R136" s="214">
        <f t="shared" si="12"/>
        <v>0</v>
      </c>
      <c r="S136" s="214">
        <v>0</v>
      </c>
      <c r="T136" s="215">
        <f t="shared" si="13"/>
        <v>0</v>
      </c>
      <c r="AR136" s="25" t="s">
        <v>261</v>
      </c>
      <c r="AT136" s="25" t="s">
        <v>429</v>
      </c>
      <c r="AU136" s="25" t="s">
        <v>85</v>
      </c>
      <c r="AY136" s="25" t="s">
        <v>211</v>
      </c>
      <c r="BE136" s="216">
        <f t="shared" si="14"/>
        <v>0</v>
      </c>
      <c r="BF136" s="216">
        <f t="shared" si="15"/>
        <v>0</v>
      </c>
      <c r="BG136" s="216">
        <f t="shared" si="16"/>
        <v>0</v>
      </c>
      <c r="BH136" s="216">
        <f t="shared" si="17"/>
        <v>0</v>
      </c>
      <c r="BI136" s="216">
        <f t="shared" si="18"/>
        <v>0</v>
      </c>
      <c r="BJ136" s="25" t="s">
        <v>83</v>
      </c>
      <c r="BK136" s="216">
        <f t="shared" si="19"/>
        <v>0</v>
      </c>
      <c r="BL136" s="25" t="s">
        <v>100</v>
      </c>
      <c r="BM136" s="25" t="s">
        <v>811</v>
      </c>
    </row>
    <row r="137" spans="2:65" s="1" customFormat="1" ht="22.5" customHeight="1">
      <c r="B137" s="42"/>
      <c r="C137" s="268" t="s">
        <v>424</v>
      </c>
      <c r="D137" s="268" t="s">
        <v>429</v>
      </c>
      <c r="E137" s="269" t="s">
        <v>812</v>
      </c>
      <c r="F137" s="270" t="s">
        <v>813</v>
      </c>
      <c r="G137" s="271" t="s">
        <v>275</v>
      </c>
      <c r="H137" s="272">
        <v>2</v>
      </c>
      <c r="I137" s="273"/>
      <c r="J137" s="274">
        <f t="shared" si="10"/>
        <v>0</v>
      </c>
      <c r="K137" s="270" t="s">
        <v>21</v>
      </c>
      <c r="L137" s="275"/>
      <c r="M137" s="276" t="s">
        <v>21</v>
      </c>
      <c r="N137" s="277" t="s">
        <v>47</v>
      </c>
      <c r="O137" s="43"/>
      <c r="P137" s="214">
        <f t="shared" si="11"/>
        <v>0</v>
      </c>
      <c r="Q137" s="214">
        <v>0</v>
      </c>
      <c r="R137" s="214">
        <f t="shared" si="12"/>
        <v>0</v>
      </c>
      <c r="S137" s="214">
        <v>0</v>
      </c>
      <c r="T137" s="215">
        <f t="shared" si="13"/>
        <v>0</v>
      </c>
      <c r="AR137" s="25" t="s">
        <v>261</v>
      </c>
      <c r="AT137" s="25" t="s">
        <v>429</v>
      </c>
      <c r="AU137" s="25" t="s">
        <v>85</v>
      </c>
      <c r="AY137" s="25" t="s">
        <v>211</v>
      </c>
      <c r="BE137" s="216">
        <f t="shared" si="14"/>
        <v>0</v>
      </c>
      <c r="BF137" s="216">
        <f t="shared" si="15"/>
        <v>0</v>
      </c>
      <c r="BG137" s="216">
        <f t="shared" si="16"/>
        <v>0</v>
      </c>
      <c r="BH137" s="216">
        <f t="shared" si="17"/>
        <v>0</v>
      </c>
      <c r="BI137" s="216">
        <f t="shared" si="18"/>
        <v>0</v>
      </c>
      <c r="BJ137" s="25" t="s">
        <v>83</v>
      </c>
      <c r="BK137" s="216">
        <f t="shared" si="19"/>
        <v>0</v>
      </c>
      <c r="BL137" s="25" t="s">
        <v>100</v>
      </c>
      <c r="BM137" s="25" t="s">
        <v>814</v>
      </c>
    </row>
    <row r="138" spans="2:65" s="1" customFormat="1" ht="22.5" customHeight="1">
      <c r="B138" s="42"/>
      <c r="C138" s="268" t="s">
        <v>428</v>
      </c>
      <c r="D138" s="268" t="s">
        <v>429</v>
      </c>
      <c r="E138" s="269" t="s">
        <v>815</v>
      </c>
      <c r="F138" s="270" t="s">
        <v>816</v>
      </c>
      <c r="G138" s="271" t="s">
        <v>275</v>
      </c>
      <c r="H138" s="272">
        <v>2</v>
      </c>
      <c r="I138" s="273"/>
      <c r="J138" s="274">
        <f t="shared" si="10"/>
        <v>0</v>
      </c>
      <c r="K138" s="270" t="s">
        <v>21</v>
      </c>
      <c r="L138" s="275"/>
      <c r="M138" s="276" t="s">
        <v>21</v>
      </c>
      <c r="N138" s="277" t="s">
        <v>47</v>
      </c>
      <c r="O138" s="43"/>
      <c r="P138" s="214">
        <f t="shared" si="11"/>
        <v>0</v>
      </c>
      <c r="Q138" s="214">
        <v>0</v>
      </c>
      <c r="R138" s="214">
        <f t="shared" si="12"/>
        <v>0</v>
      </c>
      <c r="S138" s="214">
        <v>0</v>
      </c>
      <c r="T138" s="215">
        <f t="shared" si="13"/>
        <v>0</v>
      </c>
      <c r="AR138" s="25" t="s">
        <v>261</v>
      </c>
      <c r="AT138" s="25" t="s">
        <v>429</v>
      </c>
      <c r="AU138" s="25" t="s">
        <v>85</v>
      </c>
      <c r="AY138" s="25" t="s">
        <v>211</v>
      </c>
      <c r="BE138" s="216">
        <f t="shared" si="14"/>
        <v>0</v>
      </c>
      <c r="BF138" s="216">
        <f t="shared" si="15"/>
        <v>0</v>
      </c>
      <c r="BG138" s="216">
        <f t="shared" si="16"/>
        <v>0</v>
      </c>
      <c r="BH138" s="216">
        <f t="shared" si="17"/>
        <v>0</v>
      </c>
      <c r="BI138" s="216">
        <f t="shared" si="18"/>
        <v>0</v>
      </c>
      <c r="BJ138" s="25" t="s">
        <v>83</v>
      </c>
      <c r="BK138" s="216">
        <f t="shared" si="19"/>
        <v>0</v>
      </c>
      <c r="BL138" s="25" t="s">
        <v>100</v>
      </c>
      <c r="BM138" s="25" t="s">
        <v>817</v>
      </c>
    </row>
    <row r="139" spans="2:65" s="1" customFormat="1" ht="22.5" customHeight="1">
      <c r="B139" s="42"/>
      <c r="C139" s="268" t="s">
        <v>436</v>
      </c>
      <c r="D139" s="268" t="s">
        <v>429</v>
      </c>
      <c r="E139" s="269" t="s">
        <v>818</v>
      </c>
      <c r="F139" s="270" t="s">
        <v>819</v>
      </c>
      <c r="G139" s="271" t="s">
        <v>611</v>
      </c>
      <c r="H139" s="272">
        <v>31</v>
      </c>
      <c r="I139" s="273"/>
      <c r="J139" s="274">
        <f t="shared" si="10"/>
        <v>0</v>
      </c>
      <c r="K139" s="270" t="s">
        <v>21</v>
      </c>
      <c r="L139" s="275"/>
      <c r="M139" s="276" t="s">
        <v>21</v>
      </c>
      <c r="N139" s="277" t="s">
        <v>47</v>
      </c>
      <c r="O139" s="43"/>
      <c r="P139" s="214">
        <f t="shared" si="11"/>
        <v>0</v>
      </c>
      <c r="Q139" s="214">
        <v>0</v>
      </c>
      <c r="R139" s="214">
        <f t="shared" si="12"/>
        <v>0</v>
      </c>
      <c r="S139" s="214">
        <v>0</v>
      </c>
      <c r="T139" s="215">
        <f t="shared" si="13"/>
        <v>0</v>
      </c>
      <c r="AR139" s="25" t="s">
        <v>261</v>
      </c>
      <c r="AT139" s="25" t="s">
        <v>429</v>
      </c>
      <c r="AU139" s="25" t="s">
        <v>85</v>
      </c>
      <c r="AY139" s="25" t="s">
        <v>211</v>
      </c>
      <c r="BE139" s="216">
        <f t="shared" si="14"/>
        <v>0</v>
      </c>
      <c r="BF139" s="216">
        <f t="shared" si="15"/>
        <v>0</v>
      </c>
      <c r="BG139" s="216">
        <f t="shared" si="16"/>
        <v>0</v>
      </c>
      <c r="BH139" s="216">
        <f t="shared" si="17"/>
        <v>0</v>
      </c>
      <c r="BI139" s="216">
        <f t="shared" si="18"/>
        <v>0</v>
      </c>
      <c r="BJ139" s="25" t="s">
        <v>83</v>
      </c>
      <c r="BK139" s="216">
        <f t="shared" si="19"/>
        <v>0</v>
      </c>
      <c r="BL139" s="25" t="s">
        <v>100</v>
      </c>
      <c r="BM139" s="25" t="s">
        <v>820</v>
      </c>
    </row>
    <row r="140" spans="2:65" s="1" customFormat="1" ht="22.5" customHeight="1">
      <c r="B140" s="42"/>
      <c r="C140" s="268" t="s">
        <v>440</v>
      </c>
      <c r="D140" s="268" t="s">
        <v>429</v>
      </c>
      <c r="E140" s="269" t="s">
        <v>821</v>
      </c>
      <c r="F140" s="270" t="s">
        <v>822</v>
      </c>
      <c r="G140" s="271" t="s">
        <v>611</v>
      </c>
      <c r="H140" s="272">
        <v>19</v>
      </c>
      <c r="I140" s="273"/>
      <c r="J140" s="274">
        <f t="shared" si="10"/>
        <v>0</v>
      </c>
      <c r="K140" s="270" t="s">
        <v>21</v>
      </c>
      <c r="L140" s="275"/>
      <c r="M140" s="276" t="s">
        <v>21</v>
      </c>
      <c r="N140" s="277" t="s">
        <v>47</v>
      </c>
      <c r="O140" s="43"/>
      <c r="P140" s="214">
        <f t="shared" si="11"/>
        <v>0</v>
      </c>
      <c r="Q140" s="214">
        <v>0</v>
      </c>
      <c r="R140" s="214">
        <f t="shared" si="12"/>
        <v>0</v>
      </c>
      <c r="S140" s="214">
        <v>0</v>
      </c>
      <c r="T140" s="215">
        <f t="shared" si="13"/>
        <v>0</v>
      </c>
      <c r="AR140" s="25" t="s">
        <v>261</v>
      </c>
      <c r="AT140" s="25" t="s">
        <v>429</v>
      </c>
      <c r="AU140" s="25" t="s">
        <v>85</v>
      </c>
      <c r="AY140" s="25" t="s">
        <v>211</v>
      </c>
      <c r="BE140" s="216">
        <f t="shared" si="14"/>
        <v>0</v>
      </c>
      <c r="BF140" s="216">
        <f t="shared" si="15"/>
        <v>0</v>
      </c>
      <c r="BG140" s="216">
        <f t="shared" si="16"/>
        <v>0</v>
      </c>
      <c r="BH140" s="216">
        <f t="shared" si="17"/>
        <v>0</v>
      </c>
      <c r="BI140" s="216">
        <f t="shared" si="18"/>
        <v>0</v>
      </c>
      <c r="BJ140" s="25" t="s">
        <v>83</v>
      </c>
      <c r="BK140" s="216">
        <f t="shared" si="19"/>
        <v>0</v>
      </c>
      <c r="BL140" s="25" t="s">
        <v>100</v>
      </c>
      <c r="BM140" s="25" t="s">
        <v>823</v>
      </c>
    </row>
    <row r="141" spans="2:65" s="1" customFormat="1" ht="22.5" customHeight="1">
      <c r="B141" s="42"/>
      <c r="C141" s="268" t="s">
        <v>446</v>
      </c>
      <c r="D141" s="268" t="s">
        <v>429</v>
      </c>
      <c r="E141" s="269" t="s">
        <v>824</v>
      </c>
      <c r="F141" s="270" t="s">
        <v>825</v>
      </c>
      <c r="G141" s="271" t="s">
        <v>611</v>
      </c>
      <c r="H141" s="272">
        <v>21</v>
      </c>
      <c r="I141" s="273"/>
      <c r="J141" s="274">
        <f t="shared" si="10"/>
        <v>0</v>
      </c>
      <c r="K141" s="270" t="s">
        <v>21</v>
      </c>
      <c r="L141" s="275"/>
      <c r="M141" s="276" t="s">
        <v>21</v>
      </c>
      <c r="N141" s="277" t="s">
        <v>47</v>
      </c>
      <c r="O141" s="43"/>
      <c r="P141" s="214">
        <f t="shared" si="11"/>
        <v>0</v>
      </c>
      <c r="Q141" s="214">
        <v>0</v>
      </c>
      <c r="R141" s="214">
        <f t="shared" si="12"/>
        <v>0</v>
      </c>
      <c r="S141" s="214">
        <v>0</v>
      </c>
      <c r="T141" s="215">
        <f t="shared" si="13"/>
        <v>0</v>
      </c>
      <c r="AR141" s="25" t="s">
        <v>261</v>
      </c>
      <c r="AT141" s="25" t="s">
        <v>429</v>
      </c>
      <c r="AU141" s="25" t="s">
        <v>85</v>
      </c>
      <c r="AY141" s="25" t="s">
        <v>211</v>
      </c>
      <c r="BE141" s="216">
        <f t="shared" si="14"/>
        <v>0</v>
      </c>
      <c r="BF141" s="216">
        <f t="shared" si="15"/>
        <v>0</v>
      </c>
      <c r="BG141" s="216">
        <f t="shared" si="16"/>
        <v>0</v>
      </c>
      <c r="BH141" s="216">
        <f t="shared" si="17"/>
        <v>0</v>
      </c>
      <c r="BI141" s="216">
        <f t="shared" si="18"/>
        <v>0</v>
      </c>
      <c r="BJ141" s="25" t="s">
        <v>83</v>
      </c>
      <c r="BK141" s="216">
        <f t="shared" si="19"/>
        <v>0</v>
      </c>
      <c r="BL141" s="25" t="s">
        <v>100</v>
      </c>
      <c r="BM141" s="25" t="s">
        <v>826</v>
      </c>
    </row>
    <row r="142" spans="2:65" s="1" customFormat="1" ht="22.5" customHeight="1">
      <c r="B142" s="42"/>
      <c r="C142" s="268" t="s">
        <v>451</v>
      </c>
      <c r="D142" s="268" t="s">
        <v>429</v>
      </c>
      <c r="E142" s="269" t="s">
        <v>827</v>
      </c>
      <c r="F142" s="270" t="s">
        <v>828</v>
      </c>
      <c r="G142" s="271" t="s">
        <v>611</v>
      </c>
      <c r="H142" s="272">
        <v>49</v>
      </c>
      <c r="I142" s="273"/>
      <c r="J142" s="274">
        <f t="shared" si="10"/>
        <v>0</v>
      </c>
      <c r="K142" s="270" t="s">
        <v>21</v>
      </c>
      <c r="L142" s="275"/>
      <c r="M142" s="276" t="s">
        <v>21</v>
      </c>
      <c r="N142" s="277" t="s">
        <v>47</v>
      </c>
      <c r="O142" s="43"/>
      <c r="P142" s="214">
        <f t="shared" si="11"/>
        <v>0</v>
      </c>
      <c r="Q142" s="214">
        <v>0</v>
      </c>
      <c r="R142" s="214">
        <f t="shared" si="12"/>
        <v>0</v>
      </c>
      <c r="S142" s="214">
        <v>0</v>
      </c>
      <c r="T142" s="215">
        <f t="shared" si="13"/>
        <v>0</v>
      </c>
      <c r="AR142" s="25" t="s">
        <v>261</v>
      </c>
      <c r="AT142" s="25" t="s">
        <v>429</v>
      </c>
      <c r="AU142" s="25" t="s">
        <v>85</v>
      </c>
      <c r="AY142" s="25" t="s">
        <v>211</v>
      </c>
      <c r="BE142" s="216">
        <f t="shared" si="14"/>
        <v>0</v>
      </c>
      <c r="BF142" s="216">
        <f t="shared" si="15"/>
        <v>0</v>
      </c>
      <c r="BG142" s="216">
        <f t="shared" si="16"/>
        <v>0</v>
      </c>
      <c r="BH142" s="216">
        <f t="shared" si="17"/>
        <v>0</v>
      </c>
      <c r="BI142" s="216">
        <f t="shared" si="18"/>
        <v>0</v>
      </c>
      <c r="BJ142" s="25" t="s">
        <v>83</v>
      </c>
      <c r="BK142" s="216">
        <f t="shared" si="19"/>
        <v>0</v>
      </c>
      <c r="BL142" s="25" t="s">
        <v>100</v>
      </c>
      <c r="BM142" s="25" t="s">
        <v>829</v>
      </c>
    </row>
    <row r="143" spans="2:65" s="1" customFormat="1" ht="22.5" customHeight="1">
      <c r="B143" s="42"/>
      <c r="C143" s="268" t="s">
        <v>455</v>
      </c>
      <c r="D143" s="268" t="s">
        <v>429</v>
      </c>
      <c r="E143" s="269" t="s">
        <v>830</v>
      </c>
      <c r="F143" s="270" t="s">
        <v>831</v>
      </c>
      <c r="G143" s="271" t="s">
        <v>611</v>
      </c>
      <c r="H143" s="272">
        <v>3</v>
      </c>
      <c r="I143" s="273"/>
      <c r="J143" s="274">
        <f t="shared" si="10"/>
        <v>0</v>
      </c>
      <c r="K143" s="270" t="s">
        <v>21</v>
      </c>
      <c r="L143" s="275"/>
      <c r="M143" s="276" t="s">
        <v>21</v>
      </c>
      <c r="N143" s="277" t="s">
        <v>47</v>
      </c>
      <c r="O143" s="43"/>
      <c r="P143" s="214">
        <f t="shared" si="11"/>
        <v>0</v>
      </c>
      <c r="Q143" s="214">
        <v>0</v>
      </c>
      <c r="R143" s="214">
        <f t="shared" si="12"/>
        <v>0</v>
      </c>
      <c r="S143" s="214">
        <v>0</v>
      </c>
      <c r="T143" s="215">
        <f t="shared" si="13"/>
        <v>0</v>
      </c>
      <c r="AR143" s="25" t="s">
        <v>261</v>
      </c>
      <c r="AT143" s="25" t="s">
        <v>429</v>
      </c>
      <c r="AU143" s="25" t="s">
        <v>85</v>
      </c>
      <c r="AY143" s="25" t="s">
        <v>211</v>
      </c>
      <c r="BE143" s="216">
        <f t="shared" si="14"/>
        <v>0</v>
      </c>
      <c r="BF143" s="216">
        <f t="shared" si="15"/>
        <v>0</v>
      </c>
      <c r="BG143" s="216">
        <f t="shared" si="16"/>
        <v>0</v>
      </c>
      <c r="BH143" s="216">
        <f t="shared" si="17"/>
        <v>0</v>
      </c>
      <c r="BI143" s="216">
        <f t="shared" si="18"/>
        <v>0</v>
      </c>
      <c r="BJ143" s="25" t="s">
        <v>83</v>
      </c>
      <c r="BK143" s="216">
        <f t="shared" si="19"/>
        <v>0</v>
      </c>
      <c r="BL143" s="25" t="s">
        <v>100</v>
      </c>
      <c r="BM143" s="25" t="s">
        <v>832</v>
      </c>
    </row>
    <row r="144" spans="2:65" s="1" customFormat="1" ht="22.5" customHeight="1">
      <c r="B144" s="42"/>
      <c r="C144" s="268" t="s">
        <v>461</v>
      </c>
      <c r="D144" s="268" t="s">
        <v>429</v>
      </c>
      <c r="E144" s="269" t="s">
        <v>833</v>
      </c>
      <c r="F144" s="270" t="s">
        <v>834</v>
      </c>
      <c r="G144" s="271" t="s">
        <v>611</v>
      </c>
      <c r="H144" s="272">
        <v>35</v>
      </c>
      <c r="I144" s="273"/>
      <c r="J144" s="274">
        <f t="shared" si="10"/>
        <v>0</v>
      </c>
      <c r="K144" s="270" t="s">
        <v>21</v>
      </c>
      <c r="L144" s="275"/>
      <c r="M144" s="276" t="s">
        <v>21</v>
      </c>
      <c r="N144" s="277" t="s">
        <v>47</v>
      </c>
      <c r="O144" s="43"/>
      <c r="P144" s="214">
        <f t="shared" si="11"/>
        <v>0</v>
      </c>
      <c r="Q144" s="214">
        <v>0</v>
      </c>
      <c r="R144" s="214">
        <f t="shared" si="12"/>
        <v>0</v>
      </c>
      <c r="S144" s="214">
        <v>0</v>
      </c>
      <c r="T144" s="215">
        <f t="shared" si="13"/>
        <v>0</v>
      </c>
      <c r="AR144" s="25" t="s">
        <v>261</v>
      </c>
      <c r="AT144" s="25" t="s">
        <v>429</v>
      </c>
      <c r="AU144" s="25" t="s">
        <v>85</v>
      </c>
      <c r="AY144" s="25" t="s">
        <v>211</v>
      </c>
      <c r="BE144" s="216">
        <f t="shared" si="14"/>
        <v>0</v>
      </c>
      <c r="BF144" s="216">
        <f t="shared" si="15"/>
        <v>0</v>
      </c>
      <c r="BG144" s="216">
        <f t="shared" si="16"/>
        <v>0</v>
      </c>
      <c r="BH144" s="216">
        <f t="shared" si="17"/>
        <v>0</v>
      </c>
      <c r="BI144" s="216">
        <f t="shared" si="18"/>
        <v>0</v>
      </c>
      <c r="BJ144" s="25" t="s">
        <v>83</v>
      </c>
      <c r="BK144" s="216">
        <f t="shared" si="19"/>
        <v>0</v>
      </c>
      <c r="BL144" s="25" t="s">
        <v>100</v>
      </c>
      <c r="BM144" s="25" t="s">
        <v>835</v>
      </c>
    </row>
    <row r="145" spans="2:65" s="1" customFormat="1" ht="31.5" customHeight="1">
      <c r="B145" s="42"/>
      <c r="C145" s="268" t="s">
        <v>466</v>
      </c>
      <c r="D145" s="268" t="s">
        <v>429</v>
      </c>
      <c r="E145" s="269" t="s">
        <v>836</v>
      </c>
      <c r="F145" s="270" t="s">
        <v>837</v>
      </c>
      <c r="G145" s="271" t="s">
        <v>553</v>
      </c>
      <c r="H145" s="272">
        <v>1</v>
      </c>
      <c r="I145" s="273"/>
      <c r="J145" s="274">
        <f t="shared" si="10"/>
        <v>0</v>
      </c>
      <c r="K145" s="270" t="s">
        <v>21</v>
      </c>
      <c r="L145" s="275"/>
      <c r="M145" s="276" t="s">
        <v>21</v>
      </c>
      <c r="N145" s="277" t="s">
        <v>47</v>
      </c>
      <c r="O145" s="43"/>
      <c r="P145" s="214">
        <f t="shared" si="11"/>
        <v>0</v>
      </c>
      <c r="Q145" s="214">
        <v>0</v>
      </c>
      <c r="R145" s="214">
        <f t="shared" si="12"/>
        <v>0</v>
      </c>
      <c r="S145" s="214">
        <v>0</v>
      </c>
      <c r="T145" s="215">
        <f t="shared" si="13"/>
        <v>0</v>
      </c>
      <c r="AR145" s="25" t="s">
        <v>261</v>
      </c>
      <c r="AT145" s="25" t="s">
        <v>429</v>
      </c>
      <c r="AU145" s="25" t="s">
        <v>85</v>
      </c>
      <c r="AY145" s="25" t="s">
        <v>211</v>
      </c>
      <c r="BE145" s="216">
        <f t="shared" si="14"/>
        <v>0</v>
      </c>
      <c r="BF145" s="216">
        <f t="shared" si="15"/>
        <v>0</v>
      </c>
      <c r="BG145" s="216">
        <f t="shared" si="16"/>
        <v>0</v>
      </c>
      <c r="BH145" s="216">
        <f t="shared" si="17"/>
        <v>0</v>
      </c>
      <c r="BI145" s="216">
        <f t="shared" si="18"/>
        <v>0</v>
      </c>
      <c r="BJ145" s="25" t="s">
        <v>83</v>
      </c>
      <c r="BK145" s="216">
        <f t="shared" si="19"/>
        <v>0</v>
      </c>
      <c r="BL145" s="25" t="s">
        <v>100</v>
      </c>
      <c r="BM145" s="25" t="s">
        <v>838</v>
      </c>
    </row>
    <row r="146" spans="2:65" s="1" customFormat="1" ht="44.25" customHeight="1">
      <c r="B146" s="42"/>
      <c r="C146" s="268" t="s">
        <v>471</v>
      </c>
      <c r="D146" s="268" t="s">
        <v>429</v>
      </c>
      <c r="E146" s="269" t="s">
        <v>839</v>
      </c>
      <c r="F146" s="270" t="s">
        <v>840</v>
      </c>
      <c r="G146" s="271" t="s">
        <v>726</v>
      </c>
      <c r="H146" s="272">
        <v>150</v>
      </c>
      <c r="I146" s="273"/>
      <c r="J146" s="274">
        <f t="shared" si="10"/>
        <v>0</v>
      </c>
      <c r="K146" s="270" t="s">
        <v>21</v>
      </c>
      <c r="L146" s="275"/>
      <c r="M146" s="276" t="s">
        <v>21</v>
      </c>
      <c r="N146" s="277" t="s">
        <v>47</v>
      </c>
      <c r="O146" s="43"/>
      <c r="P146" s="214">
        <f t="shared" si="11"/>
        <v>0</v>
      </c>
      <c r="Q146" s="214">
        <v>0</v>
      </c>
      <c r="R146" s="214">
        <f t="shared" si="12"/>
        <v>0</v>
      </c>
      <c r="S146" s="214">
        <v>0</v>
      </c>
      <c r="T146" s="215">
        <f t="shared" si="13"/>
        <v>0</v>
      </c>
      <c r="AR146" s="25" t="s">
        <v>261</v>
      </c>
      <c r="AT146" s="25" t="s">
        <v>429</v>
      </c>
      <c r="AU146" s="25" t="s">
        <v>85</v>
      </c>
      <c r="AY146" s="25" t="s">
        <v>211</v>
      </c>
      <c r="BE146" s="216">
        <f t="shared" si="14"/>
        <v>0</v>
      </c>
      <c r="BF146" s="216">
        <f t="shared" si="15"/>
        <v>0</v>
      </c>
      <c r="BG146" s="216">
        <f t="shared" si="16"/>
        <v>0</v>
      </c>
      <c r="BH146" s="216">
        <f t="shared" si="17"/>
        <v>0</v>
      </c>
      <c r="BI146" s="216">
        <f t="shared" si="18"/>
        <v>0</v>
      </c>
      <c r="BJ146" s="25" t="s">
        <v>83</v>
      </c>
      <c r="BK146" s="216">
        <f t="shared" si="19"/>
        <v>0</v>
      </c>
      <c r="BL146" s="25" t="s">
        <v>100</v>
      </c>
      <c r="BM146" s="25" t="s">
        <v>841</v>
      </c>
    </row>
    <row r="147" spans="2:65" s="1" customFormat="1" ht="22.5" customHeight="1">
      <c r="B147" s="42"/>
      <c r="C147" s="268" t="s">
        <v>475</v>
      </c>
      <c r="D147" s="268" t="s">
        <v>429</v>
      </c>
      <c r="E147" s="269" t="s">
        <v>842</v>
      </c>
      <c r="F147" s="270" t="s">
        <v>843</v>
      </c>
      <c r="G147" s="271" t="s">
        <v>275</v>
      </c>
      <c r="H147" s="272">
        <v>10</v>
      </c>
      <c r="I147" s="273"/>
      <c r="J147" s="274">
        <f t="shared" si="10"/>
        <v>0</v>
      </c>
      <c r="K147" s="270" t="s">
        <v>21</v>
      </c>
      <c r="L147" s="275"/>
      <c r="M147" s="276" t="s">
        <v>21</v>
      </c>
      <c r="N147" s="284" t="s">
        <v>47</v>
      </c>
      <c r="O147" s="281"/>
      <c r="P147" s="282">
        <f t="shared" si="11"/>
        <v>0</v>
      </c>
      <c r="Q147" s="282">
        <v>0</v>
      </c>
      <c r="R147" s="282">
        <f t="shared" si="12"/>
        <v>0</v>
      </c>
      <c r="S147" s="282">
        <v>0</v>
      </c>
      <c r="T147" s="283">
        <f t="shared" si="13"/>
        <v>0</v>
      </c>
      <c r="AR147" s="25" t="s">
        <v>261</v>
      </c>
      <c r="AT147" s="25" t="s">
        <v>429</v>
      </c>
      <c r="AU147" s="25" t="s">
        <v>85</v>
      </c>
      <c r="AY147" s="25" t="s">
        <v>211</v>
      </c>
      <c r="BE147" s="216">
        <f t="shared" si="14"/>
        <v>0</v>
      </c>
      <c r="BF147" s="216">
        <f t="shared" si="15"/>
        <v>0</v>
      </c>
      <c r="BG147" s="216">
        <f t="shared" si="16"/>
        <v>0</v>
      </c>
      <c r="BH147" s="216">
        <f t="shared" si="17"/>
        <v>0</v>
      </c>
      <c r="BI147" s="216">
        <f t="shared" si="18"/>
        <v>0</v>
      </c>
      <c r="BJ147" s="25" t="s">
        <v>83</v>
      </c>
      <c r="BK147" s="216">
        <f t="shared" si="19"/>
        <v>0</v>
      </c>
      <c r="BL147" s="25" t="s">
        <v>100</v>
      </c>
      <c r="BM147" s="25" t="s">
        <v>844</v>
      </c>
    </row>
    <row r="148" spans="2:65" s="1" customFormat="1" ht="6.95" customHeight="1">
      <c r="B148" s="57"/>
      <c r="C148" s="58"/>
      <c r="D148" s="58"/>
      <c r="E148" s="58"/>
      <c r="F148" s="58"/>
      <c r="G148" s="58"/>
      <c r="H148" s="58"/>
      <c r="I148" s="149"/>
      <c r="J148" s="58"/>
      <c r="K148" s="58"/>
      <c r="L148" s="62"/>
    </row>
  </sheetData>
  <sheetProtection password="CC35" sheet="1" objects="1" scenarios="1" formatCells="0" formatColumns="0" formatRows="0" sort="0" autoFilter="0"/>
  <autoFilter ref="C95:K147"/>
  <mergeCells count="15">
    <mergeCell ref="E86:H86"/>
    <mergeCell ref="E84:H84"/>
    <mergeCell ref="E88:H88"/>
    <mergeCell ref="G1:H1"/>
    <mergeCell ref="L2:V2"/>
    <mergeCell ref="E49:H49"/>
    <mergeCell ref="E53:H53"/>
    <mergeCell ref="E51:H51"/>
    <mergeCell ref="E55:H55"/>
    <mergeCell ref="E82:H82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104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170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703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845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ROUND(J96,2)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ROUND(SUM(BE96:BE129), 2)</f>
        <v>0</v>
      </c>
      <c r="G34" s="43"/>
      <c r="H34" s="43"/>
      <c r="I34" s="141">
        <v>0.21</v>
      </c>
      <c r="J34" s="140">
        <f>ROUND(ROUND((SUM(BE96:BE129)),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ROUND(SUM(BF96:BF129), 2)</f>
        <v>0</v>
      </c>
      <c r="G35" s="43"/>
      <c r="H35" s="43"/>
      <c r="I35" s="141">
        <v>0.15</v>
      </c>
      <c r="J35" s="140">
        <f>ROUND(ROUND((SUM(BF96:BF129)),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ROUND(SUM(BG96:BG129),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ROUND(SUM(BH96:BH129),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ROUND(SUM(BI96:BI129),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170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703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2_01_4.1b - Zařízení pro vytápění staveb - výměna těles UT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J96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J97</f>
        <v>0</v>
      </c>
      <c r="K65" s="165"/>
    </row>
    <row r="66" spans="2:12" s="9" customFormat="1" ht="19.899999999999999" customHeight="1">
      <c r="B66" s="166"/>
      <c r="C66" s="167"/>
      <c r="D66" s="168" t="s">
        <v>184</v>
      </c>
      <c r="E66" s="169"/>
      <c r="F66" s="169"/>
      <c r="G66" s="169"/>
      <c r="H66" s="169"/>
      <c r="I66" s="170"/>
      <c r="J66" s="171">
        <f>J98</f>
        <v>0</v>
      </c>
      <c r="K66" s="172"/>
    </row>
    <row r="67" spans="2:12" s="8" customFormat="1" ht="24.95" customHeight="1">
      <c r="B67" s="159"/>
      <c r="C67" s="160"/>
      <c r="D67" s="161" t="s">
        <v>186</v>
      </c>
      <c r="E67" s="162"/>
      <c r="F67" s="162"/>
      <c r="G67" s="162"/>
      <c r="H67" s="162"/>
      <c r="I67" s="163"/>
      <c r="J67" s="164">
        <f>J103</f>
        <v>0</v>
      </c>
      <c r="K67" s="165"/>
    </row>
    <row r="68" spans="2:12" s="9" customFormat="1" ht="19.899999999999999" customHeight="1">
      <c r="B68" s="166"/>
      <c r="C68" s="167"/>
      <c r="D68" s="168" t="s">
        <v>705</v>
      </c>
      <c r="E68" s="169"/>
      <c r="F68" s="169"/>
      <c r="G68" s="169"/>
      <c r="H68" s="169"/>
      <c r="I68" s="170"/>
      <c r="J68" s="171">
        <f>J104</f>
        <v>0</v>
      </c>
      <c r="K68" s="172"/>
    </row>
    <row r="69" spans="2:12" s="9" customFormat="1" ht="19.899999999999999" customHeight="1">
      <c r="B69" s="166"/>
      <c r="C69" s="167"/>
      <c r="D69" s="168" t="s">
        <v>706</v>
      </c>
      <c r="E69" s="169"/>
      <c r="F69" s="169"/>
      <c r="G69" s="169"/>
      <c r="H69" s="169"/>
      <c r="I69" s="170"/>
      <c r="J69" s="171">
        <f>J108</f>
        <v>0</v>
      </c>
      <c r="K69" s="172"/>
    </row>
    <row r="70" spans="2:12" s="9" customFormat="1" ht="19.899999999999999" customHeight="1">
      <c r="B70" s="166"/>
      <c r="C70" s="167"/>
      <c r="D70" s="168" t="s">
        <v>707</v>
      </c>
      <c r="E70" s="169"/>
      <c r="F70" s="169"/>
      <c r="G70" s="169"/>
      <c r="H70" s="169"/>
      <c r="I70" s="170"/>
      <c r="J70" s="171">
        <f>J114</f>
        <v>0</v>
      </c>
      <c r="K70" s="172"/>
    </row>
    <row r="71" spans="2:12" s="9" customFormat="1" ht="19.899999999999999" customHeight="1">
      <c r="B71" s="166"/>
      <c r="C71" s="167"/>
      <c r="D71" s="168" t="s">
        <v>708</v>
      </c>
      <c r="E71" s="169"/>
      <c r="F71" s="169"/>
      <c r="G71" s="169"/>
      <c r="H71" s="169"/>
      <c r="I71" s="170"/>
      <c r="J71" s="171">
        <f>J116</f>
        <v>0</v>
      </c>
      <c r="K71" s="172"/>
    </row>
    <row r="72" spans="2:12" s="9" customFormat="1" ht="19.899999999999999" customHeight="1">
      <c r="B72" s="166"/>
      <c r="C72" s="167"/>
      <c r="D72" s="168" t="s">
        <v>709</v>
      </c>
      <c r="E72" s="169"/>
      <c r="F72" s="169"/>
      <c r="G72" s="169"/>
      <c r="H72" s="169"/>
      <c r="I72" s="170"/>
      <c r="J72" s="171">
        <f>J125</f>
        <v>0</v>
      </c>
      <c r="K72" s="172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28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9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52"/>
      <c r="J78" s="61"/>
      <c r="K78" s="61"/>
      <c r="L78" s="62"/>
    </row>
    <row r="79" spans="2:12" s="1" customFormat="1" ht="36.950000000000003" customHeight="1">
      <c r="B79" s="42"/>
      <c r="C79" s="63" t="s">
        <v>195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6.95" customHeight="1">
      <c r="B80" s="42"/>
      <c r="C80" s="64"/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14.45" customHeight="1">
      <c r="B81" s="42"/>
      <c r="C81" s="66" t="s">
        <v>18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22.5" customHeight="1">
      <c r="B82" s="42"/>
      <c r="C82" s="64"/>
      <c r="D82" s="64"/>
      <c r="E82" s="419" t="str">
        <f>E7</f>
        <v>Beroun, MŠ Pod Homolkou - technické instalace</v>
      </c>
      <c r="F82" s="420"/>
      <c r="G82" s="420"/>
      <c r="H82" s="420"/>
      <c r="I82" s="173"/>
      <c r="J82" s="64"/>
      <c r="K82" s="64"/>
      <c r="L82" s="62"/>
    </row>
    <row r="83" spans="2:63">
      <c r="B83" s="29"/>
      <c r="C83" s="66" t="s">
        <v>167</v>
      </c>
      <c r="D83" s="174"/>
      <c r="E83" s="174"/>
      <c r="F83" s="174"/>
      <c r="G83" s="174"/>
      <c r="H83" s="174"/>
      <c r="J83" s="174"/>
      <c r="K83" s="174"/>
      <c r="L83" s="175"/>
    </row>
    <row r="84" spans="2:63" ht="22.5" customHeight="1">
      <c r="B84" s="29"/>
      <c r="C84" s="174"/>
      <c r="D84" s="174"/>
      <c r="E84" s="419" t="s">
        <v>168</v>
      </c>
      <c r="F84" s="423"/>
      <c r="G84" s="423"/>
      <c r="H84" s="423"/>
      <c r="J84" s="174"/>
      <c r="K84" s="174"/>
      <c r="L84" s="175"/>
    </row>
    <row r="85" spans="2:63">
      <c r="B85" s="29"/>
      <c r="C85" s="66" t="s">
        <v>169</v>
      </c>
      <c r="D85" s="174"/>
      <c r="E85" s="174"/>
      <c r="F85" s="174"/>
      <c r="G85" s="174"/>
      <c r="H85" s="174"/>
      <c r="J85" s="174"/>
      <c r="K85" s="174"/>
      <c r="L85" s="175"/>
    </row>
    <row r="86" spans="2:63" s="1" customFormat="1" ht="22.5" customHeight="1">
      <c r="B86" s="42"/>
      <c r="C86" s="64"/>
      <c r="D86" s="64"/>
      <c r="E86" s="421" t="s">
        <v>170</v>
      </c>
      <c r="F86" s="422"/>
      <c r="G86" s="422"/>
      <c r="H86" s="422"/>
      <c r="I86" s="173"/>
      <c r="J86" s="64"/>
      <c r="K86" s="64"/>
      <c r="L86" s="62"/>
    </row>
    <row r="87" spans="2:63" s="1" customFormat="1" ht="14.45" customHeight="1">
      <c r="B87" s="42"/>
      <c r="C87" s="66" t="s">
        <v>703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23.25" customHeight="1">
      <c r="B88" s="42"/>
      <c r="C88" s="64"/>
      <c r="D88" s="64"/>
      <c r="E88" s="390" t="str">
        <f>E13</f>
        <v>2_01_4.1b - Zařízení pro vytápění staveb - výměna těles UT</v>
      </c>
      <c r="F88" s="422"/>
      <c r="G88" s="422"/>
      <c r="H88" s="422"/>
      <c r="I88" s="173"/>
      <c r="J88" s="64"/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8" customHeight="1">
      <c r="B90" s="42"/>
      <c r="C90" s="66" t="s">
        <v>23</v>
      </c>
      <c r="D90" s="64"/>
      <c r="E90" s="64"/>
      <c r="F90" s="176" t="str">
        <f>F16</f>
        <v>Beroun</v>
      </c>
      <c r="G90" s="64"/>
      <c r="H90" s="64"/>
      <c r="I90" s="177" t="s">
        <v>25</v>
      </c>
      <c r="J90" s="74" t="str">
        <f>IF(J16="","",J16)</f>
        <v>21. 3. 2017</v>
      </c>
      <c r="K90" s="64"/>
      <c r="L90" s="62"/>
    </row>
    <row r="91" spans="2:63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" customFormat="1">
      <c r="B92" s="42"/>
      <c r="C92" s="66" t="s">
        <v>27</v>
      </c>
      <c r="D92" s="64"/>
      <c r="E92" s="64"/>
      <c r="F92" s="176" t="str">
        <f>E19</f>
        <v>Město Beroun</v>
      </c>
      <c r="G92" s="64"/>
      <c r="H92" s="64"/>
      <c r="I92" s="177" t="s">
        <v>35</v>
      </c>
      <c r="J92" s="176" t="str">
        <f>E25</f>
        <v>SPECTA, s.r.o.</v>
      </c>
      <c r="K92" s="64"/>
      <c r="L92" s="62"/>
    </row>
    <row r="93" spans="2:63" s="1" customFormat="1" ht="14.45" customHeight="1">
      <c r="B93" s="42"/>
      <c r="C93" s="66" t="s">
        <v>33</v>
      </c>
      <c r="D93" s="64"/>
      <c r="E93" s="64"/>
      <c r="F93" s="176" t="str">
        <f>IF(E22="","",E22)</f>
        <v/>
      </c>
      <c r="G93" s="64"/>
      <c r="H93" s="64"/>
      <c r="I93" s="173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63" s="10" customFormat="1" ht="29.25" customHeight="1">
      <c r="B95" s="178"/>
      <c r="C95" s="179" t="s">
        <v>196</v>
      </c>
      <c r="D95" s="180" t="s">
        <v>61</v>
      </c>
      <c r="E95" s="180" t="s">
        <v>57</v>
      </c>
      <c r="F95" s="180" t="s">
        <v>197</v>
      </c>
      <c r="G95" s="180" t="s">
        <v>198</v>
      </c>
      <c r="H95" s="180" t="s">
        <v>199</v>
      </c>
      <c r="I95" s="181" t="s">
        <v>200</v>
      </c>
      <c r="J95" s="180" t="s">
        <v>175</v>
      </c>
      <c r="K95" s="182" t="s">
        <v>201</v>
      </c>
      <c r="L95" s="183"/>
      <c r="M95" s="82" t="s">
        <v>202</v>
      </c>
      <c r="N95" s="83" t="s">
        <v>46</v>
      </c>
      <c r="O95" s="83" t="s">
        <v>203</v>
      </c>
      <c r="P95" s="83" t="s">
        <v>204</v>
      </c>
      <c r="Q95" s="83" t="s">
        <v>205</v>
      </c>
      <c r="R95" s="83" t="s">
        <v>206</v>
      </c>
      <c r="S95" s="83" t="s">
        <v>207</v>
      </c>
      <c r="T95" s="84" t="s">
        <v>208</v>
      </c>
    </row>
    <row r="96" spans="2:63" s="1" customFormat="1" ht="29.25" customHeight="1">
      <c r="B96" s="42"/>
      <c r="C96" s="88" t="s">
        <v>176</v>
      </c>
      <c r="D96" s="64"/>
      <c r="E96" s="64"/>
      <c r="F96" s="64"/>
      <c r="G96" s="64"/>
      <c r="H96" s="64"/>
      <c r="I96" s="173"/>
      <c r="J96" s="184">
        <f>BK96</f>
        <v>0</v>
      </c>
      <c r="K96" s="64"/>
      <c r="L96" s="62"/>
      <c r="M96" s="85"/>
      <c r="N96" s="86"/>
      <c r="O96" s="86"/>
      <c r="P96" s="185">
        <f>P97+P103</f>
        <v>0</v>
      </c>
      <c r="Q96" s="86"/>
      <c r="R96" s="185">
        <f>R97+R103</f>
        <v>0</v>
      </c>
      <c r="S96" s="86"/>
      <c r="T96" s="186">
        <f>T97+T103</f>
        <v>0</v>
      </c>
      <c r="AT96" s="25" t="s">
        <v>75</v>
      </c>
      <c r="AU96" s="25" t="s">
        <v>177</v>
      </c>
      <c r="BK96" s="187">
        <f>BK97+BK103</f>
        <v>0</v>
      </c>
    </row>
    <row r="97" spans="2:65" s="11" customFormat="1" ht="37.35" customHeight="1">
      <c r="B97" s="188"/>
      <c r="C97" s="189"/>
      <c r="D97" s="190" t="s">
        <v>75</v>
      </c>
      <c r="E97" s="191" t="s">
        <v>209</v>
      </c>
      <c r="F97" s="191" t="s">
        <v>210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83</v>
      </c>
      <c r="AT97" s="200" t="s">
        <v>75</v>
      </c>
      <c r="AU97" s="200" t="s">
        <v>76</v>
      </c>
      <c r="AY97" s="199" t="s">
        <v>211</v>
      </c>
      <c r="BK97" s="201">
        <f>BK98</f>
        <v>0</v>
      </c>
    </row>
    <row r="98" spans="2:65" s="11" customFormat="1" ht="19.899999999999999" customHeight="1">
      <c r="B98" s="188"/>
      <c r="C98" s="189"/>
      <c r="D98" s="202" t="s">
        <v>75</v>
      </c>
      <c r="E98" s="203" t="s">
        <v>399</v>
      </c>
      <c r="F98" s="203" t="s">
        <v>400</v>
      </c>
      <c r="G98" s="189"/>
      <c r="H98" s="189"/>
      <c r="I98" s="192"/>
      <c r="J98" s="204">
        <f>BK98</f>
        <v>0</v>
      </c>
      <c r="K98" s="189"/>
      <c r="L98" s="194"/>
      <c r="M98" s="195"/>
      <c r="N98" s="196"/>
      <c r="O98" s="196"/>
      <c r="P98" s="197">
        <f>SUM(P99:P102)</f>
        <v>0</v>
      </c>
      <c r="Q98" s="196"/>
      <c r="R98" s="197">
        <f>SUM(R99:R102)</f>
        <v>0</v>
      </c>
      <c r="S98" s="196"/>
      <c r="T98" s="198">
        <f>SUM(T99:T102)</f>
        <v>0</v>
      </c>
      <c r="AR98" s="199" t="s">
        <v>83</v>
      </c>
      <c r="AT98" s="200" t="s">
        <v>75</v>
      </c>
      <c r="AU98" s="200" t="s">
        <v>83</v>
      </c>
      <c r="AY98" s="199" t="s">
        <v>211</v>
      </c>
      <c r="BK98" s="201">
        <f>SUM(BK99:BK102)</f>
        <v>0</v>
      </c>
    </row>
    <row r="99" spans="2:65" s="1" customFormat="1" ht="22.5" customHeight="1">
      <c r="B99" s="42"/>
      <c r="C99" s="205" t="s">
        <v>374</v>
      </c>
      <c r="D99" s="205" t="s">
        <v>213</v>
      </c>
      <c r="E99" s="206" t="s">
        <v>710</v>
      </c>
      <c r="F99" s="207" t="s">
        <v>412</v>
      </c>
      <c r="G99" s="208" t="s">
        <v>245</v>
      </c>
      <c r="H99" s="209">
        <v>1.7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47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100</v>
      </c>
      <c r="AT99" s="25" t="s">
        <v>213</v>
      </c>
      <c r="AU99" s="25" t="s">
        <v>85</v>
      </c>
      <c r="AY99" s="25" t="s">
        <v>211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83</v>
      </c>
      <c r="BK99" s="216">
        <f>ROUND(I99*H99,2)</f>
        <v>0</v>
      </c>
      <c r="BL99" s="25" t="s">
        <v>100</v>
      </c>
      <c r="BM99" s="25" t="s">
        <v>846</v>
      </c>
    </row>
    <row r="100" spans="2:65" s="1" customFormat="1" ht="31.5" customHeight="1">
      <c r="B100" s="42"/>
      <c r="C100" s="205" t="s">
        <v>378</v>
      </c>
      <c r="D100" s="205" t="s">
        <v>213</v>
      </c>
      <c r="E100" s="206" t="s">
        <v>402</v>
      </c>
      <c r="F100" s="207" t="s">
        <v>403</v>
      </c>
      <c r="G100" s="208" t="s">
        <v>245</v>
      </c>
      <c r="H100" s="209">
        <v>1.7</v>
      </c>
      <c r="I100" s="210"/>
      <c r="J100" s="211">
        <f>ROUND(I100*H100,2)</f>
        <v>0</v>
      </c>
      <c r="K100" s="207" t="s">
        <v>217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100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100</v>
      </c>
      <c r="BM100" s="25" t="s">
        <v>847</v>
      </c>
    </row>
    <row r="101" spans="2:65" s="1" customFormat="1" ht="31.5" customHeight="1">
      <c r="B101" s="42"/>
      <c r="C101" s="205" t="s">
        <v>383</v>
      </c>
      <c r="D101" s="205" t="s">
        <v>213</v>
      </c>
      <c r="E101" s="206" t="s">
        <v>406</v>
      </c>
      <c r="F101" s="207" t="s">
        <v>407</v>
      </c>
      <c r="G101" s="208" t="s">
        <v>245</v>
      </c>
      <c r="H101" s="209">
        <v>23.8</v>
      </c>
      <c r="I101" s="210"/>
      <c r="J101" s="211">
        <f>ROUND(I101*H101,2)</f>
        <v>0</v>
      </c>
      <c r="K101" s="207" t="s">
        <v>217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100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100</v>
      </c>
      <c r="BM101" s="25" t="s">
        <v>848</v>
      </c>
    </row>
    <row r="102" spans="2:65" s="13" customFormat="1" ht="13.5">
      <c r="B102" s="229"/>
      <c r="C102" s="230"/>
      <c r="D102" s="219" t="s">
        <v>219</v>
      </c>
      <c r="E102" s="230"/>
      <c r="F102" s="232" t="s">
        <v>849</v>
      </c>
      <c r="G102" s="230"/>
      <c r="H102" s="233">
        <v>23.8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219</v>
      </c>
      <c r="AU102" s="239" t="s">
        <v>85</v>
      </c>
      <c r="AV102" s="13" t="s">
        <v>85</v>
      </c>
      <c r="AW102" s="13" t="s">
        <v>6</v>
      </c>
      <c r="AX102" s="13" t="s">
        <v>83</v>
      </c>
      <c r="AY102" s="239" t="s">
        <v>211</v>
      </c>
    </row>
    <row r="103" spans="2:65" s="11" customFormat="1" ht="37.35" customHeight="1">
      <c r="B103" s="188"/>
      <c r="C103" s="189"/>
      <c r="D103" s="190" t="s">
        <v>75</v>
      </c>
      <c r="E103" s="191" t="s">
        <v>420</v>
      </c>
      <c r="F103" s="191" t="s">
        <v>421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P104+P108+P114+P116+P125</f>
        <v>0</v>
      </c>
      <c r="Q103" s="196"/>
      <c r="R103" s="197">
        <f>R104+R108+R114+R116+R125</f>
        <v>0</v>
      </c>
      <c r="S103" s="196"/>
      <c r="T103" s="198">
        <f>T104+T108+T114+T116+T125</f>
        <v>0</v>
      </c>
      <c r="AR103" s="199" t="s">
        <v>85</v>
      </c>
      <c r="AT103" s="200" t="s">
        <v>75</v>
      </c>
      <c r="AU103" s="200" t="s">
        <v>76</v>
      </c>
      <c r="AY103" s="199" t="s">
        <v>211</v>
      </c>
      <c r="BK103" s="201">
        <f>BK104+BK108+BK114+BK116+BK125</f>
        <v>0</v>
      </c>
    </row>
    <row r="104" spans="2:65" s="11" customFormat="1" ht="19.899999999999999" customHeight="1">
      <c r="B104" s="188"/>
      <c r="C104" s="189"/>
      <c r="D104" s="202" t="s">
        <v>75</v>
      </c>
      <c r="E104" s="203" t="s">
        <v>715</v>
      </c>
      <c r="F104" s="203" t="s">
        <v>716</v>
      </c>
      <c r="G104" s="189"/>
      <c r="H104" s="189"/>
      <c r="I104" s="192"/>
      <c r="J104" s="204">
        <f>BK104</f>
        <v>0</v>
      </c>
      <c r="K104" s="189"/>
      <c r="L104" s="194"/>
      <c r="M104" s="195"/>
      <c r="N104" s="196"/>
      <c r="O104" s="196"/>
      <c r="P104" s="197">
        <f>SUM(P105:P107)</f>
        <v>0</v>
      </c>
      <c r="Q104" s="196"/>
      <c r="R104" s="197">
        <f>SUM(R105:R107)</f>
        <v>0</v>
      </c>
      <c r="S104" s="196"/>
      <c r="T104" s="198">
        <f>SUM(T105:T107)</f>
        <v>0</v>
      </c>
      <c r="AR104" s="199" t="s">
        <v>85</v>
      </c>
      <c r="AT104" s="200" t="s">
        <v>75</v>
      </c>
      <c r="AU104" s="200" t="s">
        <v>83</v>
      </c>
      <c r="AY104" s="199" t="s">
        <v>211</v>
      </c>
      <c r="BK104" s="201">
        <f>SUM(BK105:BK107)</f>
        <v>0</v>
      </c>
    </row>
    <row r="105" spans="2:65" s="1" customFormat="1" ht="22.5" customHeight="1">
      <c r="B105" s="42"/>
      <c r="C105" s="205" t="s">
        <v>83</v>
      </c>
      <c r="D105" s="205" t="s">
        <v>213</v>
      </c>
      <c r="E105" s="206" t="s">
        <v>717</v>
      </c>
      <c r="F105" s="207" t="s">
        <v>718</v>
      </c>
      <c r="G105" s="208" t="s">
        <v>719</v>
      </c>
      <c r="H105" s="209">
        <v>190</v>
      </c>
      <c r="I105" s="210"/>
      <c r="J105" s="211">
        <f>ROUND(I105*H105,2)</f>
        <v>0</v>
      </c>
      <c r="K105" s="207" t="s">
        <v>21</v>
      </c>
      <c r="L105" s="62"/>
      <c r="M105" s="212" t="s">
        <v>21</v>
      </c>
      <c r="N105" s="213" t="s">
        <v>47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100</v>
      </c>
      <c r="AT105" s="25" t="s">
        <v>213</v>
      </c>
      <c r="AU105" s="25" t="s">
        <v>85</v>
      </c>
      <c r="AY105" s="25" t="s">
        <v>211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83</v>
      </c>
      <c r="BK105" s="216">
        <f>ROUND(I105*H105,2)</f>
        <v>0</v>
      </c>
      <c r="BL105" s="25" t="s">
        <v>100</v>
      </c>
      <c r="BM105" s="25" t="s">
        <v>850</v>
      </c>
    </row>
    <row r="106" spans="2:65" s="1" customFormat="1" ht="22.5" customHeight="1">
      <c r="B106" s="42"/>
      <c r="C106" s="205" t="s">
        <v>85</v>
      </c>
      <c r="D106" s="205" t="s">
        <v>213</v>
      </c>
      <c r="E106" s="206" t="s">
        <v>721</v>
      </c>
      <c r="F106" s="207" t="s">
        <v>722</v>
      </c>
      <c r="G106" s="208" t="s">
        <v>719</v>
      </c>
      <c r="H106" s="209">
        <v>40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47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100</v>
      </c>
      <c r="AT106" s="25" t="s">
        <v>213</v>
      </c>
      <c r="AU106" s="25" t="s">
        <v>85</v>
      </c>
      <c r="AY106" s="25" t="s">
        <v>211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83</v>
      </c>
      <c r="BK106" s="216">
        <f>ROUND(I106*H106,2)</f>
        <v>0</v>
      </c>
      <c r="BL106" s="25" t="s">
        <v>100</v>
      </c>
      <c r="BM106" s="25" t="s">
        <v>851</v>
      </c>
    </row>
    <row r="107" spans="2:65" s="1" customFormat="1" ht="57" customHeight="1">
      <c r="B107" s="42"/>
      <c r="C107" s="205" t="s">
        <v>93</v>
      </c>
      <c r="D107" s="205" t="s">
        <v>213</v>
      </c>
      <c r="E107" s="206" t="s">
        <v>724</v>
      </c>
      <c r="F107" s="207" t="s">
        <v>852</v>
      </c>
      <c r="G107" s="208" t="s">
        <v>726</v>
      </c>
      <c r="H107" s="209">
        <v>1700</v>
      </c>
      <c r="I107" s="210"/>
      <c r="J107" s="211">
        <f>ROUND(I107*H107,2)</f>
        <v>0</v>
      </c>
      <c r="K107" s="207" t="s">
        <v>21</v>
      </c>
      <c r="L107" s="62"/>
      <c r="M107" s="212" t="s">
        <v>21</v>
      </c>
      <c r="N107" s="213" t="s">
        <v>47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25" t="s">
        <v>100</v>
      </c>
      <c r="AT107" s="25" t="s">
        <v>213</v>
      </c>
      <c r="AU107" s="25" t="s">
        <v>85</v>
      </c>
      <c r="AY107" s="25" t="s">
        <v>211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83</v>
      </c>
      <c r="BK107" s="216">
        <f>ROUND(I107*H107,2)</f>
        <v>0</v>
      </c>
      <c r="BL107" s="25" t="s">
        <v>100</v>
      </c>
      <c r="BM107" s="25" t="s">
        <v>853</v>
      </c>
    </row>
    <row r="108" spans="2:65" s="11" customFormat="1" ht="29.85" customHeight="1">
      <c r="B108" s="188"/>
      <c r="C108" s="189"/>
      <c r="D108" s="202" t="s">
        <v>75</v>
      </c>
      <c r="E108" s="203" t="s">
        <v>728</v>
      </c>
      <c r="F108" s="203" t="s">
        <v>729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SUM(P109:P113)</f>
        <v>0</v>
      </c>
      <c r="Q108" s="196"/>
      <c r="R108" s="197">
        <f>SUM(R109:R113)</f>
        <v>0</v>
      </c>
      <c r="S108" s="196"/>
      <c r="T108" s="198">
        <f>SUM(T109:T113)</f>
        <v>0</v>
      </c>
      <c r="AR108" s="199" t="s">
        <v>85</v>
      </c>
      <c r="AT108" s="200" t="s">
        <v>75</v>
      </c>
      <c r="AU108" s="200" t="s">
        <v>83</v>
      </c>
      <c r="AY108" s="199" t="s">
        <v>211</v>
      </c>
      <c r="BK108" s="201">
        <f>SUM(BK109:BK113)</f>
        <v>0</v>
      </c>
    </row>
    <row r="109" spans="2:65" s="1" customFormat="1" ht="22.5" customHeight="1">
      <c r="B109" s="42"/>
      <c r="C109" s="205" t="s">
        <v>100</v>
      </c>
      <c r="D109" s="205" t="s">
        <v>213</v>
      </c>
      <c r="E109" s="206" t="s">
        <v>730</v>
      </c>
      <c r="F109" s="207" t="s">
        <v>731</v>
      </c>
      <c r="G109" s="208" t="s">
        <v>719</v>
      </c>
      <c r="H109" s="209">
        <v>40</v>
      </c>
      <c r="I109" s="210"/>
      <c r="J109" s="211">
        <f>ROUND(I109*H109,2)</f>
        <v>0</v>
      </c>
      <c r="K109" s="207" t="s">
        <v>21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100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100</v>
      </c>
      <c r="BM109" s="25" t="s">
        <v>854</v>
      </c>
    </row>
    <row r="110" spans="2:65" s="1" customFormat="1" ht="22.5" customHeight="1">
      <c r="B110" s="42"/>
      <c r="C110" s="205" t="s">
        <v>242</v>
      </c>
      <c r="D110" s="205" t="s">
        <v>213</v>
      </c>
      <c r="E110" s="206" t="s">
        <v>733</v>
      </c>
      <c r="F110" s="207" t="s">
        <v>734</v>
      </c>
      <c r="G110" s="208" t="s">
        <v>719</v>
      </c>
      <c r="H110" s="209">
        <v>15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47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100</v>
      </c>
      <c r="AT110" s="25" t="s">
        <v>213</v>
      </c>
      <c r="AU110" s="25" t="s">
        <v>85</v>
      </c>
      <c r="AY110" s="25" t="s">
        <v>211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83</v>
      </c>
      <c r="BK110" s="216">
        <f>ROUND(I110*H110,2)</f>
        <v>0</v>
      </c>
      <c r="BL110" s="25" t="s">
        <v>100</v>
      </c>
      <c r="BM110" s="25" t="s">
        <v>855</v>
      </c>
    </row>
    <row r="111" spans="2:65" s="1" customFormat="1" ht="31.5" customHeight="1">
      <c r="B111" s="42"/>
      <c r="C111" s="205" t="s">
        <v>250</v>
      </c>
      <c r="D111" s="205" t="s">
        <v>213</v>
      </c>
      <c r="E111" s="206" t="s">
        <v>736</v>
      </c>
      <c r="F111" s="207" t="s">
        <v>737</v>
      </c>
      <c r="G111" s="208" t="s">
        <v>719</v>
      </c>
      <c r="H111" s="209">
        <v>15</v>
      </c>
      <c r="I111" s="210"/>
      <c r="J111" s="211">
        <f>ROUND(I111*H111,2)</f>
        <v>0</v>
      </c>
      <c r="K111" s="207" t="s">
        <v>21</v>
      </c>
      <c r="L111" s="62"/>
      <c r="M111" s="212" t="s">
        <v>21</v>
      </c>
      <c r="N111" s="213" t="s">
        <v>47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25" t="s">
        <v>100</v>
      </c>
      <c r="AT111" s="25" t="s">
        <v>213</v>
      </c>
      <c r="AU111" s="25" t="s">
        <v>85</v>
      </c>
      <c r="AY111" s="25" t="s">
        <v>211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83</v>
      </c>
      <c r="BK111" s="216">
        <f>ROUND(I111*H111,2)</f>
        <v>0</v>
      </c>
      <c r="BL111" s="25" t="s">
        <v>100</v>
      </c>
      <c r="BM111" s="25" t="s">
        <v>856</v>
      </c>
    </row>
    <row r="112" spans="2:65" s="1" customFormat="1" ht="22.5" customHeight="1">
      <c r="B112" s="42"/>
      <c r="C112" s="205" t="s">
        <v>256</v>
      </c>
      <c r="D112" s="205" t="s">
        <v>213</v>
      </c>
      <c r="E112" s="206" t="s">
        <v>739</v>
      </c>
      <c r="F112" s="207" t="s">
        <v>740</v>
      </c>
      <c r="G112" s="208" t="s">
        <v>719</v>
      </c>
      <c r="H112" s="209">
        <v>3</v>
      </c>
      <c r="I112" s="210"/>
      <c r="J112" s="211">
        <f>ROUND(I112*H112,2)</f>
        <v>0</v>
      </c>
      <c r="K112" s="207" t="s">
        <v>21</v>
      </c>
      <c r="L112" s="62"/>
      <c r="M112" s="212" t="s">
        <v>21</v>
      </c>
      <c r="N112" s="213" t="s">
        <v>47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5" t="s">
        <v>100</v>
      </c>
      <c r="AT112" s="25" t="s">
        <v>213</v>
      </c>
      <c r="AU112" s="25" t="s">
        <v>85</v>
      </c>
      <c r="AY112" s="25" t="s">
        <v>211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83</v>
      </c>
      <c r="BK112" s="216">
        <f>ROUND(I112*H112,2)</f>
        <v>0</v>
      </c>
      <c r="BL112" s="25" t="s">
        <v>100</v>
      </c>
      <c r="BM112" s="25" t="s">
        <v>857</v>
      </c>
    </row>
    <row r="113" spans="2:65" s="1" customFormat="1" ht="22.5" customHeight="1">
      <c r="B113" s="42"/>
      <c r="C113" s="205" t="s">
        <v>261</v>
      </c>
      <c r="D113" s="205" t="s">
        <v>213</v>
      </c>
      <c r="E113" s="206" t="s">
        <v>742</v>
      </c>
      <c r="F113" s="207" t="s">
        <v>743</v>
      </c>
      <c r="G113" s="208" t="s">
        <v>744</v>
      </c>
      <c r="H113" s="209">
        <v>1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47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100</v>
      </c>
      <c r="AT113" s="25" t="s">
        <v>213</v>
      </c>
      <c r="AU113" s="25" t="s">
        <v>85</v>
      </c>
      <c r="AY113" s="25" t="s">
        <v>211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83</v>
      </c>
      <c r="BK113" s="216">
        <f>ROUND(I113*H113,2)</f>
        <v>0</v>
      </c>
      <c r="BL113" s="25" t="s">
        <v>100</v>
      </c>
      <c r="BM113" s="25" t="s">
        <v>858</v>
      </c>
    </row>
    <row r="114" spans="2:65" s="11" customFormat="1" ht="29.85" customHeight="1">
      <c r="B114" s="188"/>
      <c r="C114" s="189"/>
      <c r="D114" s="202" t="s">
        <v>75</v>
      </c>
      <c r="E114" s="203" t="s">
        <v>746</v>
      </c>
      <c r="F114" s="203" t="s">
        <v>747</v>
      </c>
      <c r="G114" s="189"/>
      <c r="H114" s="189"/>
      <c r="I114" s="192"/>
      <c r="J114" s="204">
        <f>BK114</f>
        <v>0</v>
      </c>
      <c r="K114" s="189"/>
      <c r="L114" s="194"/>
      <c r="M114" s="195"/>
      <c r="N114" s="196"/>
      <c r="O114" s="196"/>
      <c r="P114" s="197">
        <f>P115</f>
        <v>0</v>
      </c>
      <c r="Q114" s="196"/>
      <c r="R114" s="197">
        <f>R115</f>
        <v>0</v>
      </c>
      <c r="S114" s="196"/>
      <c r="T114" s="198">
        <f>T115</f>
        <v>0</v>
      </c>
      <c r="AR114" s="199" t="s">
        <v>85</v>
      </c>
      <c r="AT114" s="200" t="s">
        <v>75</v>
      </c>
      <c r="AU114" s="200" t="s">
        <v>83</v>
      </c>
      <c r="AY114" s="199" t="s">
        <v>211</v>
      </c>
      <c r="BK114" s="201">
        <f>BK115</f>
        <v>0</v>
      </c>
    </row>
    <row r="115" spans="2:65" s="1" customFormat="1" ht="31.5" customHeight="1">
      <c r="B115" s="42"/>
      <c r="C115" s="205" t="s">
        <v>267</v>
      </c>
      <c r="D115" s="205" t="s">
        <v>213</v>
      </c>
      <c r="E115" s="206" t="s">
        <v>748</v>
      </c>
      <c r="F115" s="207" t="s">
        <v>749</v>
      </c>
      <c r="G115" s="208" t="s">
        <v>719</v>
      </c>
      <c r="H115" s="209">
        <v>6</v>
      </c>
      <c r="I115" s="210"/>
      <c r="J115" s="211">
        <f>ROUND(I115*H115,2)</f>
        <v>0</v>
      </c>
      <c r="K115" s="207" t="s">
        <v>21</v>
      </c>
      <c r="L115" s="62"/>
      <c r="M115" s="212" t="s">
        <v>21</v>
      </c>
      <c r="N115" s="213" t="s">
        <v>47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25" t="s">
        <v>100</v>
      </c>
      <c r="AT115" s="25" t="s">
        <v>213</v>
      </c>
      <c r="AU115" s="25" t="s">
        <v>85</v>
      </c>
      <c r="AY115" s="25" t="s">
        <v>211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83</v>
      </c>
      <c r="BK115" s="216">
        <f>ROUND(I115*H115,2)</f>
        <v>0</v>
      </c>
      <c r="BL115" s="25" t="s">
        <v>100</v>
      </c>
      <c r="BM115" s="25" t="s">
        <v>859</v>
      </c>
    </row>
    <row r="116" spans="2:65" s="11" customFormat="1" ht="29.85" customHeight="1">
      <c r="B116" s="188"/>
      <c r="C116" s="189"/>
      <c r="D116" s="202" t="s">
        <v>75</v>
      </c>
      <c r="E116" s="203" t="s">
        <v>754</v>
      </c>
      <c r="F116" s="203" t="s">
        <v>755</v>
      </c>
      <c r="G116" s="189"/>
      <c r="H116" s="189"/>
      <c r="I116" s="192"/>
      <c r="J116" s="204">
        <f>BK116</f>
        <v>0</v>
      </c>
      <c r="K116" s="189"/>
      <c r="L116" s="194"/>
      <c r="M116" s="195"/>
      <c r="N116" s="196"/>
      <c r="O116" s="196"/>
      <c r="P116" s="197">
        <f>SUM(P117:P124)</f>
        <v>0</v>
      </c>
      <c r="Q116" s="196"/>
      <c r="R116" s="197">
        <f>SUM(R117:R124)</f>
        <v>0</v>
      </c>
      <c r="S116" s="196"/>
      <c r="T116" s="198">
        <f>SUM(T117:T124)</f>
        <v>0</v>
      </c>
      <c r="AR116" s="199" t="s">
        <v>85</v>
      </c>
      <c r="AT116" s="200" t="s">
        <v>75</v>
      </c>
      <c r="AU116" s="200" t="s">
        <v>83</v>
      </c>
      <c r="AY116" s="199" t="s">
        <v>211</v>
      </c>
      <c r="BK116" s="201">
        <f>SUM(BK117:BK124)</f>
        <v>0</v>
      </c>
    </row>
    <row r="117" spans="2:65" s="1" customFormat="1" ht="22.5" customHeight="1">
      <c r="B117" s="42"/>
      <c r="C117" s="268" t="s">
        <v>272</v>
      </c>
      <c r="D117" s="268" t="s">
        <v>429</v>
      </c>
      <c r="E117" s="269" t="s">
        <v>756</v>
      </c>
      <c r="F117" s="270" t="s">
        <v>757</v>
      </c>
      <c r="G117" s="271" t="s">
        <v>744</v>
      </c>
      <c r="H117" s="272">
        <v>1</v>
      </c>
      <c r="I117" s="273"/>
      <c r="J117" s="274">
        <f t="shared" ref="J117:J124" si="0">ROUND(I117*H117,2)</f>
        <v>0</v>
      </c>
      <c r="K117" s="270" t="s">
        <v>21</v>
      </c>
      <c r="L117" s="275"/>
      <c r="M117" s="276" t="s">
        <v>21</v>
      </c>
      <c r="N117" s="277" t="s">
        <v>47</v>
      </c>
      <c r="O117" s="43"/>
      <c r="P117" s="214">
        <f t="shared" ref="P117:P124" si="1">O117*H117</f>
        <v>0</v>
      </c>
      <c r="Q117" s="214">
        <v>0</v>
      </c>
      <c r="R117" s="214">
        <f t="shared" ref="R117:R124" si="2">Q117*H117</f>
        <v>0</v>
      </c>
      <c r="S117" s="214">
        <v>0</v>
      </c>
      <c r="T117" s="215">
        <f t="shared" ref="T117:T124" si="3">S117*H117</f>
        <v>0</v>
      </c>
      <c r="AR117" s="25" t="s">
        <v>261</v>
      </c>
      <c r="AT117" s="25" t="s">
        <v>429</v>
      </c>
      <c r="AU117" s="25" t="s">
        <v>85</v>
      </c>
      <c r="AY117" s="25" t="s">
        <v>211</v>
      </c>
      <c r="BE117" s="216">
        <f t="shared" ref="BE117:BE124" si="4">IF(N117="základní",J117,0)</f>
        <v>0</v>
      </c>
      <c r="BF117" s="216">
        <f t="shared" ref="BF117:BF124" si="5">IF(N117="snížená",J117,0)</f>
        <v>0</v>
      </c>
      <c r="BG117" s="216">
        <f t="shared" ref="BG117:BG124" si="6">IF(N117="zákl. přenesená",J117,0)</f>
        <v>0</v>
      </c>
      <c r="BH117" s="216">
        <f t="shared" ref="BH117:BH124" si="7">IF(N117="sníž. přenesená",J117,0)</f>
        <v>0</v>
      </c>
      <c r="BI117" s="216">
        <f t="shared" ref="BI117:BI124" si="8">IF(N117="nulová",J117,0)</f>
        <v>0</v>
      </c>
      <c r="BJ117" s="25" t="s">
        <v>83</v>
      </c>
      <c r="BK117" s="216">
        <f t="shared" ref="BK117:BK124" si="9">ROUND(I117*H117,2)</f>
        <v>0</v>
      </c>
      <c r="BL117" s="25" t="s">
        <v>100</v>
      </c>
      <c r="BM117" s="25" t="s">
        <v>860</v>
      </c>
    </row>
    <row r="118" spans="2:65" s="1" customFormat="1" ht="22.5" customHeight="1">
      <c r="B118" s="42"/>
      <c r="C118" s="268" t="s">
        <v>283</v>
      </c>
      <c r="D118" s="268" t="s">
        <v>429</v>
      </c>
      <c r="E118" s="269" t="s">
        <v>759</v>
      </c>
      <c r="F118" s="270" t="s">
        <v>861</v>
      </c>
      <c r="G118" s="271" t="s">
        <v>744</v>
      </c>
      <c r="H118" s="272">
        <v>2</v>
      </c>
      <c r="I118" s="273"/>
      <c r="J118" s="274">
        <f t="shared" si="0"/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si="1"/>
        <v>0</v>
      </c>
      <c r="Q118" s="214">
        <v>0</v>
      </c>
      <c r="R118" s="214">
        <f t="shared" si="2"/>
        <v>0</v>
      </c>
      <c r="S118" s="214">
        <v>0</v>
      </c>
      <c r="T118" s="215">
        <f t="shared" si="3"/>
        <v>0</v>
      </c>
      <c r="AR118" s="25" t="s">
        <v>261</v>
      </c>
      <c r="AT118" s="25" t="s">
        <v>429</v>
      </c>
      <c r="AU118" s="25" t="s">
        <v>85</v>
      </c>
      <c r="AY118" s="25" t="s">
        <v>211</v>
      </c>
      <c r="BE118" s="216">
        <f t="shared" si="4"/>
        <v>0</v>
      </c>
      <c r="BF118" s="216">
        <f t="shared" si="5"/>
        <v>0</v>
      </c>
      <c r="BG118" s="216">
        <f t="shared" si="6"/>
        <v>0</v>
      </c>
      <c r="BH118" s="216">
        <f t="shared" si="7"/>
        <v>0</v>
      </c>
      <c r="BI118" s="216">
        <f t="shared" si="8"/>
        <v>0</v>
      </c>
      <c r="BJ118" s="25" t="s">
        <v>83</v>
      </c>
      <c r="BK118" s="216">
        <f t="shared" si="9"/>
        <v>0</v>
      </c>
      <c r="BL118" s="25" t="s">
        <v>100</v>
      </c>
      <c r="BM118" s="25" t="s">
        <v>862</v>
      </c>
    </row>
    <row r="119" spans="2:65" s="1" customFormat="1" ht="22.5" customHeight="1">
      <c r="B119" s="42"/>
      <c r="C119" s="268" t="s">
        <v>290</v>
      </c>
      <c r="D119" s="268" t="s">
        <v>429</v>
      </c>
      <c r="E119" s="269" t="s">
        <v>762</v>
      </c>
      <c r="F119" s="270" t="s">
        <v>760</v>
      </c>
      <c r="G119" s="271" t="s">
        <v>744</v>
      </c>
      <c r="H119" s="272">
        <v>6</v>
      </c>
      <c r="I119" s="273"/>
      <c r="J119" s="274">
        <f t="shared" si="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"/>
        <v>0</v>
      </c>
      <c r="Q119" s="214">
        <v>0</v>
      </c>
      <c r="R119" s="214">
        <f t="shared" si="2"/>
        <v>0</v>
      </c>
      <c r="S119" s="214">
        <v>0</v>
      </c>
      <c r="T119" s="215">
        <f t="shared" si="3"/>
        <v>0</v>
      </c>
      <c r="AR119" s="25" t="s">
        <v>261</v>
      </c>
      <c r="AT119" s="25" t="s">
        <v>429</v>
      </c>
      <c r="AU119" s="25" t="s">
        <v>85</v>
      </c>
      <c r="AY119" s="25" t="s">
        <v>211</v>
      </c>
      <c r="BE119" s="216">
        <f t="shared" si="4"/>
        <v>0</v>
      </c>
      <c r="BF119" s="216">
        <f t="shared" si="5"/>
        <v>0</v>
      </c>
      <c r="BG119" s="216">
        <f t="shared" si="6"/>
        <v>0</v>
      </c>
      <c r="BH119" s="216">
        <f t="shared" si="7"/>
        <v>0</v>
      </c>
      <c r="BI119" s="216">
        <f t="shared" si="8"/>
        <v>0</v>
      </c>
      <c r="BJ119" s="25" t="s">
        <v>83</v>
      </c>
      <c r="BK119" s="216">
        <f t="shared" si="9"/>
        <v>0</v>
      </c>
      <c r="BL119" s="25" t="s">
        <v>100</v>
      </c>
      <c r="BM119" s="25" t="s">
        <v>863</v>
      </c>
    </row>
    <row r="120" spans="2:65" s="1" customFormat="1" ht="22.5" customHeight="1">
      <c r="B120" s="42"/>
      <c r="C120" s="268" t="s">
        <v>296</v>
      </c>
      <c r="D120" s="268" t="s">
        <v>429</v>
      </c>
      <c r="E120" s="269" t="s">
        <v>765</v>
      </c>
      <c r="F120" s="270" t="s">
        <v>864</v>
      </c>
      <c r="G120" s="271" t="s">
        <v>744</v>
      </c>
      <c r="H120" s="272">
        <v>5</v>
      </c>
      <c r="I120" s="273"/>
      <c r="J120" s="274">
        <f t="shared" si="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AR120" s="25" t="s">
        <v>261</v>
      </c>
      <c r="AT120" s="25" t="s">
        <v>429</v>
      </c>
      <c r="AU120" s="25" t="s">
        <v>85</v>
      </c>
      <c r="AY120" s="25" t="s">
        <v>211</v>
      </c>
      <c r="BE120" s="216">
        <f t="shared" si="4"/>
        <v>0</v>
      </c>
      <c r="BF120" s="216">
        <f t="shared" si="5"/>
        <v>0</v>
      </c>
      <c r="BG120" s="216">
        <f t="shared" si="6"/>
        <v>0</v>
      </c>
      <c r="BH120" s="216">
        <f t="shared" si="7"/>
        <v>0</v>
      </c>
      <c r="BI120" s="216">
        <f t="shared" si="8"/>
        <v>0</v>
      </c>
      <c r="BJ120" s="25" t="s">
        <v>83</v>
      </c>
      <c r="BK120" s="216">
        <f t="shared" si="9"/>
        <v>0</v>
      </c>
      <c r="BL120" s="25" t="s">
        <v>100</v>
      </c>
      <c r="BM120" s="25" t="s">
        <v>865</v>
      </c>
    </row>
    <row r="121" spans="2:65" s="1" customFormat="1" ht="22.5" customHeight="1">
      <c r="B121" s="42"/>
      <c r="C121" s="268" t="s">
        <v>300</v>
      </c>
      <c r="D121" s="268" t="s">
        <v>429</v>
      </c>
      <c r="E121" s="269" t="s">
        <v>768</v>
      </c>
      <c r="F121" s="270" t="s">
        <v>763</v>
      </c>
      <c r="G121" s="271" t="s">
        <v>744</v>
      </c>
      <c r="H121" s="272">
        <v>1</v>
      </c>
      <c r="I121" s="273"/>
      <c r="J121" s="274">
        <f t="shared" si="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AR121" s="25" t="s">
        <v>261</v>
      </c>
      <c r="AT121" s="25" t="s">
        <v>429</v>
      </c>
      <c r="AU121" s="25" t="s">
        <v>85</v>
      </c>
      <c r="AY121" s="25" t="s">
        <v>211</v>
      </c>
      <c r="BE121" s="216">
        <f t="shared" si="4"/>
        <v>0</v>
      </c>
      <c r="BF121" s="216">
        <f t="shared" si="5"/>
        <v>0</v>
      </c>
      <c r="BG121" s="216">
        <f t="shared" si="6"/>
        <v>0</v>
      </c>
      <c r="BH121" s="216">
        <f t="shared" si="7"/>
        <v>0</v>
      </c>
      <c r="BI121" s="216">
        <f t="shared" si="8"/>
        <v>0</v>
      </c>
      <c r="BJ121" s="25" t="s">
        <v>83</v>
      </c>
      <c r="BK121" s="216">
        <f t="shared" si="9"/>
        <v>0</v>
      </c>
      <c r="BL121" s="25" t="s">
        <v>100</v>
      </c>
      <c r="BM121" s="25" t="s">
        <v>866</v>
      </c>
    </row>
    <row r="122" spans="2:65" s="1" customFormat="1" ht="31.5" customHeight="1">
      <c r="B122" s="42"/>
      <c r="C122" s="268" t="s">
        <v>10</v>
      </c>
      <c r="D122" s="268" t="s">
        <v>429</v>
      </c>
      <c r="E122" s="269" t="s">
        <v>771</v>
      </c>
      <c r="F122" s="270" t="s">
        <v>766</v>
      </c>
      <c r="G122" s="271" t="s">
        <v>744</v>
      </c>
      <c r="H122" s="272">
        <v>15</v>
      </c>
      <c r="I122" s="273"/>
      <c r="J122" s="274">
        <f t="shared" si="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AR122" s="25" t="s">
        <v>261</v>
      </c>
      <c r="AT122" s="25" t="s">
        <v>429</v>
      </c>
      <c r="AU122" s="25" t="s">
        <v>85</v>
      </c>
      <c r="AY122" s="25" t="s">
        <v>211</v>
      </c>
      <c r="BE122" s="216">
        <f t="shared" si="4"/>
        <v>0</v>
      </c>
      <c r="BF122" s="216">
        <f t="shared" si="5"/>
        <v>0</v>
      </c>
      <c r="BG122" s="216">
        <f t="shared" si="6"/>
        <v>0</v>
      </c>
      <c r="BH122" s="216">
        <f t="shared" si="7"/>
        <v>0</v>
      </c>
      <c r="BI122" s="216">
        <f t="shared" si="8"/>
        <v>0</v>
      </c>
      <c r="BJ122" s="25" t="s">
        <v>83</v>
      </c>
      <c r="BK122" s="216">
        <f t="shared" si="9"/>
        <v>0</v>
      </c>
      <c r="BL122" s="25" t="s">
        <v>100</v>
      </c>
      <c r="BM122" s="25" t="s">
        <v>867</v>
      </c>
    </row>
    <row r="123" spans="2:65" s="1" customFormat="1" ht="22.5" customHeight="1">
      <c r="B123" s="42"/>
      <c r="C123" s="268" t="s">
        <v>309</v>
      </c>
      <c r="D123" s="268" t="s">
        <v>429</v>
      </c>
      <c r="E123" s="269" t="s">
        <v>774</v>
      </c>
      <c r="F123" s="270" t="s">
        <v>769</v>
      </c>
      <c r="G123" s="271" t="s">
        <v>744</v>
      </c>
      <c r="H123" s="272">
        <v>15</v>
      </c>
      <c r="I123" s="273"/>
      <c r="J123" s="274">
        <f t="shared" si="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AR123" s="25" t="s">
        <v>261</v>
      </c>
      <c r="AT123" s="25" t="s">
        <v>429</v>
      </c>
      <c r="AU123" s="25" t="s">
        <v>85</v>
      </c>
      <c r="AY123" s="25" t="s">
        <v>211</v>
      </c>
      <c r="BE123" s="216">
        <f t="shared" si="4"/>
        <v>0</v>
      </c>
      <c r="BF123" s="216">
        <f t="shared" si="5"/>
        <v>0</v>
      </c>
      <c r="BG123" s="216">
        <f t="shared" si="6"/>
        <v>0</v>
      </c>
      <c r="BH123" s="216">
        <f t="shared" si="7"/>
        <v>0</v>
      </c>
      <c r="BI123" s="216">
        <f t="shared" si="8"/>
        <v>0</v>
      </c>
      <c r="BJ123" s="25" t="s">
        <v>83</v>
      </c>
      <c r="BK123" s="216">
        <f t="shared" si="9"/>
        <v>0</v>
      </c>
      <c r="BL123" s="25" t="s">
        <v>100</v>
      </c>
      <c r="BM123" s="25" t="s">
        <v>868</v>
      </c>
    </row>
    <row r="124" spans="2:65" s="1" customFormat="1" ht="22.5" customHeight="1">
      <c r="B124" s="42"/>
      <c r="C124" s="268" t="s">
        <v>316</v>
      </c>
      <c r="D124" s="268" t="s">
        <v>429</v>
      </c>
      <c r="E124" s="269" t="s">
        <v>777</v>
      </c>
      <c r="F124" s="270" t="s">
        <v>772</v>
      </c>
      <c r="G124" s="271" t="s">
        <v>744</v>
      </c>
      <c r="H124" s="272">
        <v>15</v>
      </c>
      <c r="I124" s="273"/>
      <c r="J124" s="274">
        <f t="shared" si="0"/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si="1"/>
        <v>0</v>
      </c>
      <c r="Q124" s="214">
        <v>0</v>
      </c>
      <c r="R124" s="214">
        <f t="shared" si="2"/>
        <v>0</v>
      </c>
      <c r="S124" s="214">
        <v>0</v>
      </c>
      <c r="T124" s="215">
        <f t="shared" si="3"/>
        <v>0</v>
      </c>
      <c r="AR124" s="25" t="s">
        <v>261</v>
      </c>
      <c r="AT124" s="25" t="s">
        <v>429</v>
      </c>
      <c r="AU124" s="25" t="s">
        <v>85</v>
      </c>
      <c r="AY124" s="25" t="s">
        <v>211</v>
      </c>
      <c r="BE124" s="216">
        <f t="shared" si="4"/>
        <v>0</v>
      </c>
      <c r="BF124" s="216">
        <f t="shared" si="5"/>
        <v>0</v>
      </c>
      <c r="BG124" s="216">
        <f t="shared" si="6"/>
        <v>0</v>
      </c>
      <c r="BH124" s="216">
        <f t="shared" si="7"/>
        <v>0</v>
      </c>
      <c r="BI124" s="216">
        <f t="shared" si="8"/>
        <v>0</v>
      </c>
      <c r="BJ124" s="25" t="s">
        <v>83</v>
      </c>
      <c r="BK124" s="216">
        <f t="shared" si="9"/>
        <v>0</v>
      </c>
      <c r="BL124" s="25" t="s">
        <v>100</v>
      </c>
      <c r="BM124" s="25" t="s">
        <v>869</v>
      </c>
    </row>
    <row r="125" spans="2:65" s="11" customFormat="1" ht="29.85" customHeight="1">
      <c r="B125" s="188"/>
      <c r="C125" s="189"/>
      <c r="D125" s="202" t="s">
        <v>75</v>
      </c>
      <c r="E125" s="203" t="s">
        <v>789</v>
      </c>
      <c r="F125" s="203" t="s">
        <v>790</v>
      </c>
      <c r="G125" s="189"/>
      <c r="H125" s="189"/>
      <c r="I125" s="192"/>
      <c r="J125" s="204">
        <f>BK125</f>
        <v>0</v>
      </c>
      <c r="K125" s="189"/>
      <c r="L125" s="194"/>
      <c r="M125" s="195"/>
      <c r="N125" s="196"/>
      <c r="O125" s="196"/>
      <c r="P125" s="197">
        <f>SUM(P126:P129)</f>
        <v>0</v>
      </c>
      <c r="Q125" s="196"/>
      <c r="R125" s="197">
        <f>SUM(R126:R129)</f>
        <v>0</v>
      </c>
      <c r="S125" s="196"/>
      <c r="T125" s="198">
        <f>SUM(T126:T129)</f>
        <v>0</v>
      </c>
      <c r="AR125" s="199" t="s">
        <v>85</v>
      </c>
      <c r="AT125" s="200" t="s">
        <v>75</v>
      </c>
      <c r="AU125" s="200" t="s">
        <v>83</v>
      </c>
      <c r="AY125" s="199" t="s">
        <v>211</v>
      </c>
      <c r="BK125" s="201">
        <f>SUM(BK126:BK129)</f>
        <v>0</v>
      </c>
    </row>
    <row r="126" spans="2:65" s="1" customFormat="1" ht="22.5" customHeight="1">
      <c r="B126" s="42"/>
      <c r="C126" s="268" t="s">
        <v>324</v>
      </c>
      <c r="D126" s="268" t="s">
        <v>429</v>
      </c>
      <c r="E126" s="269" t="s">
        <v>791</v>
      </c>
      <c r="F126" s="270" t="s">
        <v>807</v>
      </c>
      <c r="G126" s="271" t="s">
        <v>611</v>
      </c>
      <c r="H126" s="272">
        <v>40</v>
      </c>
      <c r="I126" s="273"/>
      <c r="J126" s="274">
        <f>ROUND(I126*H126,2)</f>
        <v>0</v>
      </c>
      <c r="K126" s="270" t="s">
        <v>21</v>
      </c>
      <c r="L126" s="275"/>
      <c r="M126" s="276" t="s">
        <v>21</v>
      </c>
      <c r="N126" s="277" t="s">
        <v>47</v>
      </c>
      <c r="O126" s="4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5" t="s">
        <v>261</v>
      </c>
      <c r="AT126" s="25" t="s">
        <v>429</v>
      </c>
      <c r="AU126" s="25" t="s">
        <v>85</v>
      </c>
      <c r="AY126" s="25" t="s">
        <v>211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83</v>
      </c>
      <c r="BK126" s="216">
        <f>ROUND(I126*H126,2)</f>
        <v>0</v>
      </c>
      <c r="BL126" s="25" t="s">
        <v>100</v>
      </c>
      <c r="BM126" s="25" t="s">
        <v>870</v>
      </c>
    </row>
    <row r="127" spans="2:65" s="1" customFormat="1" ht="22.5" customHeight="1">
      <c r="B127" s="42"/>
      <c r="C127" s="268" t="s">
        <v>329</v>
      </c>
      <c r="D127" s="268" t="s">
        <v>429</v>
      </c>
      <c r="E127" s="269" t="s">
        <v>794</v>
      </c>
      <c r="F127" s="270" t="s">
        <v>834</v>
      </c>
      <c r="G127" s="271" t="s">
        <v>611</v>
      </c>
      <c r="H127" s="272">
        <v>6</v>
      </c>
      <c r="I127" s="273"/>
      <c r="J127" s="274">
        <f>ROUND(I127*H127,2)</f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25" t="s">
        <v>261</v>
      </c>
      <c r="AT127" s="25" t="s">
        <v>429</v>
      </c>
      <c r="AU127" s="25" t="s">
        <v>85</v>
      </c>
      <c r="AY127" s="25" t="s">
        <v>211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5" t="s">
        <v>83</v>
      </c>
      <c r="BK127" s="216">
        <f>ROUND(I127*H127,2)</f>
        <v>0</v>
      </c>
      <c r="BL127" s="25" t="s">
        <v>100</v>
      </c>
      <c r="BM127" s="25" t="s">
        <v>871</v>
      </c>
    </row>
    <row r="128" spans="2:65" s="1" customFormat="1" ht="31.5" customHeight="1">
      <c r="B128" s="42"/>
      <c r="C128" s="268" t="s">
        <v>365</v>
      </c>
      <c r="D128" s="268" t="s">
        <v>429</v>
      </c>
      <c r="E128" s="269" t="s">
        <v>836</v>
      </c>
      <c r="F128" s="270" t="s">
        <v>837</v>
      </c>
      <c r="G128" s="271" t="s">
        <v>553</v>
      </c>
      <c r="H128" s="272">
        <v>1</v>
      </c>
      <c r="I128" s="273"/>
      <c r="J128" s="274">
        <f>ROUND(I128*H128,2)</f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5" t="s">
        <v>261</v>
      </c>
      <c r="AT128" s="25" t="s">
        <v>429</v>
      </c>
      <c r="AU128" s="25" t="s">
        <v>85</v>
      </c>
      <c r="AY128" s="25" t="s">
        <v>211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5" t="s">
        <v>83</v>
      </c>
      <c r="BK128" s="216">
        <f>ROUND(I128*H128,2)</f>
        <v>0</v>
      </c>
      <c r="BL128" s="25" t="s">
        <v>100</v>
      </c>
      <c r="BM128" s="25" t="s">
        <v>872</v>
      </c>
    </row>
    <row r="129" spans="2:65" s="1" customFormat="1" ht="44.25" customHeight="1">
      <c r="B129" s="42"/>
      <c r="C129" s="268" t="s">
        <v>9</v>
      </c>
      <c r="D129" s="268" t="s">
        <v>429</v>
      </c>
      <c r="E129" s="269" t="s">
        <v>839</v>
      </c>
      <c r="F129" s="270" t="s">
        <v>840</v>
      </c>
      <c r="G129" s="271" t="s">
        <v>726</v>
      </c>
      <c r="H129" s="272">
        <v>30</v>
      </c>
      <c r="I129" s="273"/>
      <c r="J129" s="274">
        <f>ROUND(I129*H129,2)</f>
        <v>0</v>
      </c>
      <c r="K129" s="270" t="s">
        <v>21</v>
      </c>
      <c r="L129" s="275"/>
      <c r="M129" s="276" t="s">
        <v>21</v>
      </c>
      <c r="N129" s="284" t="s">
        <v>47</v>
      </c>
      <c r="O129" s="281"/>
      <c r="P129" s="282">
        <f>O129*H129</f>
        <v>0</v>
      </c>
      <c r="Q129" s="282">
        <v>0</v>
      </c>
      <c r="R129" s="282">
        <f>Q129*H129</f>
        <v>0</v>
      </c>
      <c r="S129" s="282">
        <v>0</v>
      </c>
      <c r="T129" s="283">
        <f>S129*H129</f>
        <v>0</v>
      </c>
      <c r="AR129" s="25" t="s">
        <v>261</v>
      </c>
      <c r="AT129" s="25" t="s">
        <v>429</v>
      </c>
      <c r="AU129" s="25" t="s">
        <v>85</v>
      </c>
      <c r="AY129" s="25" t="s">
        <v>211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83</v>
      </c>
      <c r="BK129" s="216">
        <f>ROUND(I129*H129,2)</f>
        <v>0</v>
      </c>
      <c r="BL129" s="25" t="s">
        <v>100</v>
      </c>
      <c r="BM129" s="25" t="s">
        <v>873</v>
      </c>
    </row>
    <row r="130" spans="2:65" s="1" customFormat="1" ht="6.95" customHeight="1">
      <c r="B130" s="57"/>
      <c r="C130" s="58"/>
      <c r="D130" s="58"/>
      <c r="E130" s="58"/>
      <c r="F130" s="58"/>
      <c r="G130" s="58"/>
      <c r="H130" s="58"/>
      <c r="I130" s="149"/>
      <c r="J130" s="58"/>
      <c r="K130" s="58"/>
      <c r="L130" s="62"/>
    </row>
  </sheetData>
  <sheetProtection password="CC35" sheet="1" objects="1" scenarios="1" formatCells="0" formatColumns="0" formatRows="0" sort="0" autoFilter="0"/>
  <autoFilter ref="C95:K129"/>
  <mergeCells count="15">
    <mergeCell ref="E86:H86"/>
    <mergeCell ref="E84:H84"/>
    <mergeCell ref="E88:H88"/>
    <mergeCell ref="G1:H1"/>
    <mergeCell ref="L2:V2"/>
    <mergeCell ref="E49:H49"/>
    <mergeCell ref="E53:H53"/>
    <mergeCell ref="E51:H51"/>
    <mergeCell ref="E55:H55"/>
    <mergeCell ref="E82:H82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170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874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ROUND(J101,2)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ROUND(SUM(BE101:BE584), 2)</f>
        <v>0</v>
      </c>
      <c r="G34" s="43"/>
      <c r="H34" s="43"/>
      <c r="I34" s="141">
        <v>0.21</v>
      </c>
      <c r="J34" s="140">
        <f>ROUND(ROUND((SUM(BE101:BE584)),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ROUND(SUM(BF101:BF584), 2)</f>
        <v>0</v>
      </c>
      <c r="G35" s="43"/>
      <c r="H35" s="43"/>
      <c r="I35" s="141">
        <v>0.15</v>
      </c>
      <c r="J35" s="140">
        <f>ROUND(ROUND((SUM(BF101:BF584)),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ROUND(SUM(BG101:BG584),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ROUND(SUM(BH101:BH584),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ROUND(SUM(BI101:BI584),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170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2_01_4.3 - Zařízení zdravotně technických instalací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J101</f>
        <v>0</v>
      </c>
      <c r="K64" s="46"/>
      <c r="AU64" s="25" t="s">
        <v>177</v>
      </c>
    </row>
    <row r="65" spans="2:11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J102</f>
        <v>0</v>
      </c>
      <c r="K65" s="165"/>
    </row>
    <row r="66" spans="2:11" s="9" customFormat="1" ht="19.899999999999999" customHeight="1">
      <c r="B66" s="166"/>
      <c r="C66" s="167"/>
      <c r="D66" s="168" t="s">
        <v>179</v>
      </c>
      <c r="E66" s="169"/>
      <c r="F66" s="169"/>
      <c r="G66" s="169"/>
      <c r="H66" s="169"/>
      <c r="I66" s="170"/>
      <c r="J66" s="171">
        <f>J103</f>
        <v>0</v>
      </c>
      <c r="K66" s="172"/>
    </row>
    <row r="67" spans="2:11" s="9" customFormat="1" ht="19.899999999999999" customHeight="1">
      <c r="B67" s="166"/>
      <c r="C67" s="167"/>
      <c r="D67" s="168" t="s">
        <v>180</v>
      </c>
      <c r="E67" s="169"/>
      <c r="F67" s="169"/>
      <c r="G67" s="169"/>
      <c r="H67" s="169"/>
      <c r="I67" s="170"/>
      <c r="J67" s="171">
        <f>J185</f>
        <v>0</v>
      </c>
      <c r="K67" s="172"/>
    </row>
    <row r="68" spans="2:11" s="9" customFormat="1" ht="19.899999999999999" customHeight="1">
      <c r="B68" s="166"/>
      <c r="C68" s="167"/>
      <c r="D68" s="168" t="s">
        <v>875</v>
      </c>
      <c r="E68" s="169"/>
      <c r="F68" s="169"/>
      <c r="G68" s="169"/>
      <c r="H68" s="169"/>
      <c r="I68" s="170"/>
      <c r="J68" s="171">
        <f>J195</f>
        <v>0</v>
      </c>
      <c r="K68" s="172"/>
    </row>
    <row r="69" spans="2:11" s="9" customFormat="1" ht="19.899999999999999" customHeight="1">
      <c r="B69" s="166"/>
      <c r="C69" s="167"/>
      <c r="D69" s="168" t="s">
        <v>876</v>
      </c>
      <c r="E69" s="169"/>
      <c r="F69" s="169"/>
      <c r="G69" s="169"/>
      <c r="H69" s="169"/>
      <c r="I69" s="170"/>
      <c r="J69" s="171">
        <f>J199</f>
        <v>0</v>
      </c>
      <c r="K69" s="172"/>
    </row>
    <row r="70" spans="2:11" s="9" customFormat="1" ht="19.899999999999999" customHeight="1">
      <c r="B70" s="166"/>
      <c r="C70" s="167"/>
      <c r="D70" s="168" t="s">
        <v>877</v>
      </c>
      <c r="E70" s="169"/>
      <c r="F70" s="169"/>
      <c r="G70" s="169"/>
      <c r="H70" s="169"/>
      <c r="I70" s="170"/>
      <c r="J70" s="171">
        <f>J213</f>
        <v>0</v>
      </c>
      <c r="K70" s="172"/>
    </row>
    <row r="71" spans="2:11" s="9" customFormat="1" ht="19.899999999999999" customHeight="1">
      <c r="B71" s="166"/>
      <c r="C71" s="167"/>
      <c r="D71" s="168" t="s">
        <v>183</v>
      </c>
      <c r="E71" s="169"/>
      <c r="F71" s="169"/>
      <c r="G71" s="169"/>
      <c r="H71" s="169"/>
      <c r="I71" s="170"/>
      <c r="J71" s="171">
        <f>J279</f>
        <v>0</v>
      </c>
      <c r="K71" s="172"/>
    </row>
    <row r="72" spans="2:11" s="9" customFormat="1" ht="19.899999999999999" customHeight="1">
      <c r="B72" s="166"/>
      <c r="C72" s="167"/>
      <c r="D72" s="168" t="s">
        <v>184</v>
      </c>
      <c r="E72" s="169"/>
      <c r="F72" s="169"/>
      <c r="G72" s="169"/>
      <c r="H72" s="169"/>
      <c r="I72" s="170"/>
      <c r="J72" s="171">
        <f>J289</f>
        <v>0</v>
      </c>
      <c r="K72" s="172"/>
    </row>
    <row r="73" spans="2:11" s="9" customFormat="1" ht="19.899999999999999" customHeight="1">
      <c r="B73" s="166"/>
      <c r="C73" s="167"/>
      <c r="D73" s="168" t="s">
        <v>185</v>
      </c>
      <c r="E73" s="169"/>
      <c r="F73" s="169"/>
      <c r="G73" s="169"/>
      <c r="H73" s="169"/>
      <c r="I73" s="170"/>
      <c r="J73" s="171">
        <f>J294</f>
        <v>0</v>
      </c>
      <c r="K73" s="172"/>
    </row>
    <row r="74" spans="2:11" s="8" customFormat="1" ht="24.95" customHeight="1">
      <c r="B74" s="159"/>
      <c r="C74" s="160"/>
      <c r="D74" s="161" t="s">
        <v>186</v>
      </c>
      <c r="E74" s="162"/>
      <c r="F74" s="162"/>
      <c r="G74" s="162"/>
      <c r="H74" s="162"/>
      <c r="I74" s="163"/>
      <c r="J74" s="164">
        <f>J296</f>
        <v>0</v>
      </c>
      <c r="K74" s="165"/>
    </row>
    <row r="75" spans="2:11" s="9" customFormat="1" ht="19.899999999999999" customHeight="1">
      <c r="B75" s="166"/>
      <c r="C75" s="167"/>
      <c r="D75" s="168" t="s">
        <v>878</v>
      </c>
      <c r="E75" s="169"/>
      <c r="F75" s="169"/>
      <c r="G75" s="169"/>
      <c r="H75" s="169"/>
      <c r="I75" s="170"/>
      <c r="J75" s="171">
        <f>J297</f>
        <v>0</v>
      </c>
      <c r="K75" s="172"/>
    </row>
    <row r="76" spans="2:11" s="9" customFormat="1" ht="19.899999999999999" customHeight="1">
      <c r="B76" s="166"/>
      <c r="C76" s="167"/>
      <c r="D76" s="168" t="s">
        <v>879</v>
      </c>
      <c r="E76" s="169"/>
      <c r="F76" s="169"/>
      <c r="G76" s="169"/>
      <c r="H76" s="169"/>
      <c r="I76" s="170"/>
      <c r="J76" s="171">
        <f>J353</f>
        <v>0</v>
      </c>
      <c r="K76" s="172"/>
    </row>
    <row r="77" spans="2:11" s="9" customFormat="1" ht="19.899999999999999" customHeight="1">
      <c r="B77" s="166"/>
      <c r="C77" s="167"/>
      <c r="D77" s="168" t="s">
        <v>880</v>
      </c>
      <c r="E77" s="169"/>
      <c r="F77" s="169"/>
      <c r="G77" s="169"/>
      <c r="H77" s="169"/>
      <c r="I77" s="170"/>
      <c r="J77" s="171">
        <f>J519</f>
        <v>0</v>
      </c>
      <c r="K77" s="172"/>
    </row>
    <row r="78" spans="2:11" s="1" customFormat="1" ht="21.75" customHeight="1">
      <c r="B78" s="42"/>
      <c r="C78" s="43"/>
      <c r="D78" s="43"/>
      <c r="E78" s="43"/>
      <c r="F78" s="43"/>
      <c r="G78" s="43"/>
      <c r="H78" s="43"/>
      <c r="I78" s="128"/>
      <c r="J78" s="43"/>
      <c r="K78" s="46"/>
    </row>
    <row r="79" spans="2:11" s="1" customFormat="1" ht="6.95" customHeight="1">
      <c r="B79" s="57"/>
      <c r="C79" s="58"/>
      <c r="D79" s="58"/>
      <c r="E79" s="58"/>
      <c r="F79" s="58"/>
      <c r="G79" s="58"/>
      <c r="H79" s="58"/>
      <c r="I79" s="149"/>
      <c r="J79" s="58"/>
      <c r="K79" s="59"/>
    </row>
    <row r="83" spans="2:12" s="1" customFormat="1" ht="6.95" customHeight="1">
      <c r="B83" s="60"/>
      <c r="C83" s="61"/>
      <c r="D83" s="61"/>
      <c r="E83" s="61"/>
      <c r="F83" s="61"/>
      <c r="G83" s="61"/>
      <c r="H83" s="61"/>
      <c r="I83" s="152"/>
      <c r="J83" s="61"/>
      <c r="K83" s="61"/>
      <c r="L83" s="62"/>
    </row>
    <row r="84" spans="2:12" s="1" customFormat="1" ht="36.950000000000003" customHeight="1">
      <c r="B84" s="42"/>
      <c r="C84" s="63" t="s">
        <v>195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12" s="1" customFormat="1" ht="6.95" customHeight="1">
      <c r="B85" s="42"/>
      <c r="C85" s="64"/>
      <c r="D85" s="64"/>
      <c r="E85" s="64"/>
      <c r="F85" s="64"/>
      <c r="G85" s="64"/>
      <c r="H85" s="64"/>
      <c r="I85" s="173"/>
      <c r="J85" s="64"/>
      <c r="K85" s="64"/>
      <c r="L85" s="62"/>
    </row>
    <row r="86" spans="2:12" s="1" customFormat="1" ht="14.45" customHeight="1">
      <c r="B86" s="42"/>
      <c r="C86" s="66" t="s">
        <v>18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12" s="1" customFormat="1" ht="22.5" customHeight="1">
      <c r="B87" s="42"/>
      <c r="C87" s="64"/>
      <c r="D87" s="64"/>
      <c r="E87" s="419" t="str">
        <f>E7</f>
        <v>Beroun, MŠ Pod Homolkou - technické instalace</v>
      </c>
      <c r="F87" s="420"/>
      <c r="G87" s="420"/>
      <c r="H87" s="420"/>
      <c r="I87" s="173"/>
      <c r="J87" s="64"/>
      <c r="K87" s="64"/>
      <c r="L87" s="62"/>
    </row>
    <row r="88" spans="2:12">
      <c r="B88" s="29"/>
      <c r="C88" s="66" t="s">
        <v>167</v>
      </c>
      <c r="D88" s="174"/>
      <c r="E88" s="174"/>
      <c r="F88" s="174"/>
      <c r="G88" s="174"/>
      <c r="H88" s="174"/>
      <c r="J88" s="174"/>
      <c r="K88" s="174"/>
      <c r="L88" s="175"/>
    </row>
    <row r="89" spans="2:12" ht="22.5" customHeight="1">
      <c r="B89" s="29"/>
      <c r="C89" s="174"/>
      <c r="D89" s="174"/>
      <c r="E89" s="419" t="s">
        <v>168</v>
      </c>
      <c r="F89" s="423"/>
      <c r="G89" s="423"/>
      <c r="H89" s="423"/>
      <c r="J89" s="174"/>
      <c r="K89" s="174"/>
      <c r="L89" s="175"/>
    </row>
    <row r="90" spans="2:12">
      <c r="B90" s="29"/>
      <c r="C90" s="66" t="s">
        <v>169</v>
      </c>
      <c r="D90" s="174"/>
      <c r="E90" s="174"/>
      <c r="F90" s="174"/>
      <c r="G90" s="174"/>
      <c r="H90" s="174"/>
      <c r="J90" s="174"/>
      <c r="K90" s="174"/>
      <c r="L90" s="175"/>
    </row>
    <row r="91" spans="2:12" s="1" customFormat="1" ht="22.5" customHeight="1">
      <c r="B91" s="42"/>
      <c r="C91" s="64"/>
      <c r="D91" s="64"/>
      <c r="E91" s="421" t="s">
        <v>170</v>
      </c>
      <c r="F91" s="422"/>
      <c r="G91" s="422"/>
      <c r="H91" s="422"/>
      <c r="I91" s="173"/>
      <c r="J91" s="64"/>
      <c r="K91" s="64"/>
      <c r="L91" s="62"/>
    </row>
    <row r="92" spans="2:12" s="1" customFormat="1" ht="14.45" customHeight="1">
      <c r="B92" s="42"/>
      <c r="C92" s="66" t="s">
        <v>171</v>
      </c>
      <c r="D92" s="64"/>
      <c r="E92" s="64"/>
      <c r="F92" s="64"/>
      <c r="G92" s="64"/>
      <c r="H92" s="64"/>
      <c r="I92" s="173"/>
      <c r="J92" s="64"/>
      <c r="K92" s="64"/>
      <c r="L92" s="62"/>
    </row>
    <row r="93" spans="2:12" s="1" customFormat="1" ht="23.25" customHeight="1">
      <c r="B93" s="42"/>
      <c r="C93" s="64"/>
      <c r="D93" s="64"/>
      <c r="E93" s="390" t="str">
        <f>E13</f>
        <v>2_01_4.3 - Zařízení zdravotně technických instalací</v>
      </c>
      <c r="F93" s="422"/>
      <c r="G93" s="422"/>
      <c r="H93" s="422"/>
      <c r="I93" s="173"/>
      <c r="J93" s="64"/>
      <c r="K93" s="64"/>
      <c r="L93" s="62"/>
    </row>
    <row r="94" spans="2:12" s="1" customFormat="1" ht="6.9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12" s="1" customFormat="1" ht="18" customHeight="1">
      <c r="B95" s="42"/>
      <c r="C95" s="66" t="s">
        <v>23</v>
      </c>
      <c r="D95" s="64"/>
      <c r="E95" s="64"/>
      <c r="F95" s="176" t="str">
        <f>F16</f>
        <v>Beroun</v>
      </c>
      <c r="G95" s="64"/>
      <c r="H95" s="64"/>
      <c r="I95" s="177" t="s">
        <v>25</v>
      </c>
      <c r="J95" s="74" t="str">
        <f>IF(J16="","",J16)</f>
        <v>21. 3. 2017</v>
      </c>
      <c r="K95" s="64"/>
      <c r="L95" s="62"/>
    </row>
    <row r="96" spans="2:12" s="1" customFormat="1" ht="6.95" customHeight="1">
      <c r="B96" s="42"/>
      <c r="C96" s="64"/>
      <c r="D96" s="64"/>
      <c r="E96" s="64"/>
      <c r="F96" s="64"/>
      <c r="G96" s="64"/>
      <c r="H96" s="64"/>
      <c r="I96" s="173"/>
      <c r="J96" s="64"/>
      <c r="K96" s="64"/>
      <c r="L96" s="62"/>
    </row>
    <row r="97" spans="2:65" s="1" customFormat="1">
      <c r="B97" s="42"/>
      <c r="C97" s="66" t="s">
        <v>27</v>
      </c>
      <c r="D97" s="64"/>
      <c r="E97" s="64"/>
      <c r="F97" s="176" t="str">
        <f>E19</f>
        <v>Město Beroun</v>
      </c>
      <c r="G97" s="64"/>
      <c r="H97" s="64"/>
      <c r="I97" s="177" t="s">
        <v>35</v>
      </c>
      <c r="J97" s="176" t="str">
        <f>E25</f>
        <v>SPECTA, s.r.o.</v>
      </c>
      <c r="K97" s="64"/>
      <c r="L97" s="62"/>
    </row>
    <row r="98" spans="2:65" s="1" customFormat="1" ht="14.45" customHeight="1">
      <c r="B98" s="42"/>
      <c r="C98" s="66" t="s">
        <v>33</v>
      </c>
      <c r="D98" s="64"/>
      <c r="E98" s="64"/>
      <c r="F98" s="176" t="str">
        <f>IF(E22="","",E22)</f>
        <v/>
      </c>
      <c r="G98" s="64"/>
      <c r="H98" s="64"/>
      <c r="I98" s="173"/>
      <c r="J98" s="64"/>
      <c r="K98" s="64"/>
      <c r="L98" s="62"/>
    </row>
    <row r="99" spans="2:65" s="1" customFormat="1" ht="10.35" customHeight="1">
      <c r="B99" s="42"/>
      <c r="C99" s="64"/>
      <c r="D99" s="64"/>
      <c r="E99" s="64"/>
      <c r="F99" s="64"/>
      <c r="G99" s="64"/>
      <c r="H99" s="64"/>
      <c r="I99" s="173"/>
      <c r="J99" s="64"/>
      <c r="K99" s="64"/>
      <c r="L99" s="62"/>
    </row>
    <row r="100" spans="2:65" s="10" customFormat="1" ht="29.25" customHeight="1">
      <c r="B100" s="178"/>
      <c r="C100" s="179" t="s">
        <v>196</v>
      </c>
      <c r="D100" s="180" t="s">
        <v>61</v>
      </c>
      <c r="E100" s="180" t="s">
        <v>57</v>
      </c>
      <c r="F100" s="180" t="s">
        <v>197</v>
      </c>
      <c r="G100" s="180" t="s">
        <v>198</v>
      </c>
      <c r="H100" s="180" t="s">
        <v>199</v>
      </c>
      <c r="I100" s="181" t="s">
        <v>200</v>
      </c>
      <c r="J100" s="180" t="s">
        <v>175</v>
      </c>
      <c r="K100" s="182" t="s">
        <v>201</v>
      </c>
      <c r="L100" s="183"/>
      <c r="M100" s="82" t="s">
        <v>202</v>
      </c>
      <c r="N100" s="83" t="s">
        <v>46</v>
      </c>
      <c r="O100" s="83" t="s">
        <v>203</v>
      </c>
      <c r="P100" s="83" t="s">
        <v>204</v>
      </c>
      <c r="Q100" s="83" t="s">
        <v>205</v>
      </c>
      <c r="R100" s="83" t="s">
        <v>206</v>
      </c>
      <c r="S100" s="83" t="s">
        <v>207</v>
      </c>
      <c r="T100" s="84" t="s">
        <v>208</v>
      </c>
    </row>
    <row r="101" spans="2:65" s="1" customFormat="1" ht="29.25" customHeight="1">
      <c r="B101" s="42"/>
      <c r="C101" s="88" t="s">
        <v>176</v>
      </c>
      <c r="D101" s="64"/>
      <c r="E101" s="64"/>
      <c r="F101" s="64"/>
      <c r="G101" s="64"/>
      <c r="H101" s="64"/>
      <c r="I101" s="173"/>
      <c r="J101" s="184">
        <f>BK101</f>
        <v>0</v>
      </c>
      <c r="K101" s="64"/>
      <c r="L101" s="62"/>
      <c r="M101" s="85"/>
      <c r="N101" s="86"/>
      <c r="O101" s="86"/>
      <c r="P101" s="185">
        <f>P102+P296</f>
        <v>0</v>
      </c>
      <c r="Q101" s="86"/>
      <c r="R101" s="185">
        <f>R102+R296</f>
        <v>47.708782099999993</v>
      </c>
      <c r="S101" s="86"/>
      <c r="T101" s="186">
        <f>T102+T296</f>
        <v>5.2079679999999993</v>
      </c>
      <c r="AT101" s="25" t="s">
        <v>75</v>
      </c>
      <c r="AU101" s="25" t="s">
        <v>177</v>
      </c>
      <c r="BK101" s="187">
        <f>BK102+BK296</f>
        <v>0</v>
      </c>
    </row>
    <row r="102" spans="2:65" s="11" customFormat="1" ht="37.35" customHeight="1">
      <c r="B102" s="188"/>
      <c r="C102" s="189"/>
      <c r="D102" s="190" t="s">
        <v>75</v>
      </c>
      <c r="E102" s="191" t="s">
        <v>209</v>
      </c>
      <c r="F102" s="191" t="s">
        <v>210</v>
      </c>
      <c r="G102" s="189"/>
      <c r="H102" s="189"/>
      <c r="I102" s="192"/>
      <c r="J102" s="193">
        <f>BK102</f>
        <v>0</v>
      </c>
      <c r="K102" s="189"/>
      <c r="L102" s="194"/>
      <c r="M102" s="195"/>
      <c r="N102" s="196"/>
      <c r="O102" s="196"/>
      <c r="P102" s="197">
        <f>P103+P185+P195+P199+P213+P279+P289+P294</f>
        <v>0</v>
      </c>
      <c r="Q102" s="196"/>
      <c r="R102" s="197">
        <f>R103+R185+R195+R199+R213+R279+R289+R294</f>
        <v>46.878006599999992</v>
      </c>
      <c r="S102" s="196"/>
      <c r="T102" s="198">
        <f>T103+T185+T195+T199+T213+T279+T289+T294</f>
        <v>0.49490000000000001</v>
      </c>
      <c r="AR102" s="199" t="s">
        <v>83</v>
      </c>
      <c r="AT102" s="200" t="s">
        <v>75</v>
      </c>
      <c r="AU102" s="200" t="s">
        <v>76</v>
      </c>
      <c r="AY102" s="199" t="s">
        <v>211</v>
      </c>
      <c r="BK102" s="201">
        <f>BK103+BK185+BK195+BK199+BK213+BK279+BK289+BK294</f>
        <v>0</v>
      </c>
    </row>
    <row r="103" spans="2:65" s="11" customFormat="1" ht="19.899999999999999" customHeight="1">
      <c r="B103" s="188"/>
      <c r="C103" s="189"/>
      <c r="D103" s="202" t="s">
        <v>75</v>
      </c>
      <c r="E103" s="203" t="s">
        <v>83</v>
      </c>
      <c r="F103" s="203" t="s">
        <v>212</v>
      </c>
      <c r="G103" s="189"/>
      <c r="H103" s="189"/>
      <c r="I103" s="192"/>
      <c r="J103" s="204">
        <f>BK103</f>
        <v>0</v>
      </c>
      <c r="K103" s="189"/>
      <c r="L103" s="194"/>
      <c r="M103" s="195"/>
      <c r="N103" s="196"/>
      <c r="O103" s="196"/>
      <c r="P103" s="197">
        <f>SUM(P104:P184)</f>
        <v>0</v>
      </c>
      <c r="Q103" s="196"/>
      <c r="R103" s="197">
        <f>SUM(R104:R184)</f>
        <v>44.504543999999996</v>
      </c>
      <c r="S103" s="196"/>
      <c r="T103" s="198">
        <f>SUM(T104:T184)</f>
        <v>0.49490000000000001</v>
      </c>
      <c r="AR103" s="199" t="s">
        <v>83</v>
      </c>
      <c r="AT103" s="200" t="s">
        <v>75</v>
      </c>
      <c r="AU103" s="200" t="s">
        <v>83</v>
      </c>
      <c r="AY103" s="199" t="s">
        <v>211</v>
      </c>
      <c r="BK103" s="201">
        <f>SUM(BK104:BK184)</f>
        <v>0</v>
      </c>
    </row>
    <row r="104" spans="2:65" s="1" customFormat="1" ht="44.25" customHeight="1">
      <c r="B104" s="42"/>
      <c r="C104" s="205" t="s">
        <v>83</v>
      </c>
      <c r="D104" s="205" t="s">
        <v>213</v>
      </c>
      <c r="E104" s="206" t="s">
        <v>881</v>
      </c>
      <c r="F104" s="207" t="s">
        <v>882</v>
      </c>
      <c r="G104" s="208" t="s">
        <v>235</v>
      </c>
      <c r="H104" s="209">
        <v>5.05</v>
      </c>
      <c r="I104" s="210"/>
      <c r="J104" s="211">
        <f>ROUND(I104*H104,2)</f>
        <v>0</v>
      </c>
      <c r="K104" s="207" t="s">
        <v>217</v>
      </c>
      <c r="L104" s="62"/>
      <c r="M104" s="212" t="s">
        <v>21</v>
      </c>
      <c r="N104" s="213" t="s">
        <v>47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9.8000000000000004E-2</v>
      </c>
      <c r="T104" s="215">
        <f>S104*H104</f>
        <v>0.49490000000000001</v>
      </c>
      <c r="AR104" s="25" t="s">
        <v>100</v>
      </c>
      <c r="AT104" s="25" t="s">
        <v>213</v>
      </c>
      <c r="AU104" s="25" t="s">
        <v>85</v>
      </c>
      <c r="AY104" s="25" t="s">
        <v>211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83</v>
      </c>
      <c r="BK104" s="216">
        <f>ROUND(I104*H104,2)</f>
        <v>0</v>
      </c>
      <c r="BL104" s="25" t="s">
        <v>100</v>
      </c>
      <c r="BM104" s="25" t="s">
        <v>883</v>
      </c>
    </row>
    <row r="105" spans="2:65" s="12" customFormat="1" ht="13.5">
      <c r="B105" s="217"/>
      <c r="C105" s="218"/>
      <c r="D105" s="219" t="s">
        <v>219</v>
      </c>
      <c r="E105" s="220" t="s">
        <v>21</v>
      </c>
      <c r="F105" s="221" t="s">
        <v>223</v>
      </c>
      <c r="G105" s="218"/>
      <c r="H105" s="222" t="s">
        <v>21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219</v>
      </c>
      <c r="AU105" s="228" t="s">
        <v>85</v>
      </c>
      <c r="AV105" s="12" t="s">
        <v>83</v>
      </c>
      <c r="AW105" s="12" t="s">
        <v>39</v>
      </c>
      <c r="AX105" s="12" t="s">
        <v>76</v>
      </c>
      <c r="AY105" s="228" t="s">
        <v>211</v>
      </c>
    </row>
    <row r="106" spans="2:65" s="13" customFormat="1" ht="13.5">
      <c r="B106" s="229"/>
      <c r="C106" s="230"/>
      <c r="D106" s="219" t="s">
        <v>219</v>
      </c>
      <c r="E106" s="231" t="s">
        <v>21</v>
      </c>
      <c r="F106" s="232" t="s">
        <v>254</v>
      </c>
      <c r="G106" s="230"/>
      <c r="H106" s="233">
        <v>2.5499999999999998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219</v>
      </c>
      <c r="AU106" s="239" t="s">
        <v>85</v>
      </c>
      <c r="AV106" s="13" t="s">
        <v>85</v>
      </c>
      <c r="AW106" s="13" t="s">
        <v>39</v>
      </c>
      <c r="AX106" s="13" t="s">
        <v>76</v>
      </c>
      <c r="AY106" s="239" t="s">
        <v>211</v>
      </c>
    </row>
    <row r="107" spans="2:65" s="13" customFormat="1" ht="13.5">
      <c r="B107" s="229"/>
      <c r="C107" s="230"/>
      <c r="D107" s="219" t="s">
        <v>219</v>
      </c>
      <c r="E107" s="231" t="s">
        <v>21</v>
      </c>
      <c r="F107" s="232" t="s">
        <v>255</v>
      </c>
      <c r="G107" s="230"/>
      <c r="H107" s="233">
        <v>2.5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219</v>
      </c>
      <c r="AU107" s="239" t="s">
        <v>85</v>
      </c>
      <c r="AV107" s="13" t="s">
        <v>85</v>
      </c>
      <c r="AW107" s="13" t="s">
        <v>39</v>
      </c>
      <c r="AX107" s="13" t="s">
        <v>76</v>
      </c>
      <c r="AY107" s="239" t="s">
        <v>211</v>
      </c>
    </row>
    <row r="108" spans="2:65" s="14" customFormat="1" ht="13.5">
      <c r="B108" s="240"/>
      <c r="C108" s="241"/>
      <c r="D108" s="219" t="s">
        <v>219</v>
      </c>
      <c r="E108" s="242" t="s">
        <v>21</v>
      </c>
      <c r="F108" s="243" t="s">
        <v>222</v>
      </c>
      <c r="G108" s="241"/>
      <c r="H108" s="244">
        <v>5.05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AT108" s="250" t="s">
        <v>219</v>
      </c>
      <c r="AU108" s="250" t="s">
        <v>85</v>
      </c>
      <c r="AV108" s="14" t="s">
        <v>93</v>
      </c>
      <c r="AW108" s="14" t="s">
        <v>39</v>
      </c>
      <c r="AX108" s="14" t="s">
        <v>76</v>
      </c>
      <c r="AY108" s="250" t="s">
        <v>211</v>
      </c>
    </row>
    <row r="109" spans="2:65" s="15" customFormat="1" ht="13.5">
      <c r="B109" s="251"/>
      <c r="C109" s="252"/>
      <c r="D109" s="262" t="s">
        <v>219</v>
      </c>
      <c r="E109" s="263" t="s">
        <v>21</v>
      </c>
      <c r="F109" s="264" t="s">
        <v>226</v>
      </c>
      <c r="G109" s="252"/>
      <c r="H109" s="265">
        <v>5.05</v>
      </c>
      <c r="I109" s="256"/>
      <c r="J109" s="252"/>
      <c r="K109" s="252"/>
      <c r="L109" s="257"/>
      <c r="M109" s="258"/>
      <c r="N109" s="259"/>
      <c r="O109" s="259"/>
      <c r="P109" s="259"/>
      <c r="Q109" s="259"/>
      <c r="R109" s="259"/>
      <c r="S109" s="259"/>
      <c r="T109" s="260"/>
      <c r="AT109" s="261" t="s">
        <v>219</v>
      </c>
      <c r="AU109" s="261" t="s">
        <v>85</v>
      </c>
      <c r="AV109" s="15" t="s">
        <v>100</v>
      </c>
      <c r="AW109" s="15" t="s">
        <v>39</v>
      </c>
      <c r="AX109" s="15" t="s">
        <v>83</v>
      </c>
      <c r="AY109" s="261" t="s">
        <v>211</v>
      </c>
    </row>
    <row r="110" spans="2:65" s="1" customFormat="1" ht="31.5" customHeight="1">
      <c r="B110" s="42"/>
      <c r="C110" s="205" t="s">
        <v>85</v>
      </c>
      <c r="D110" s="205" t="s">
        <v>213</v>
      </c>
      <c r="E110" s="206" t="s">
        <v>884</v>
      </c>
      <c r="F110" s="207" t="s">
        <v>885</v>
      </c>
      <c r="G110" s="208" t="s">
        <v>216</v>
      </c>
      <c r="H110" s="209">
        <v>10.375</v>
      </c>
      <c r="I110" s="210"/>
      <c r="J110" s="211">
        <f>ROUND(I110*H110,2)</f>
        <v>0</v>
      </c>
      <c r="K110" s="207" t="s">
        <v>217</v>
      </c>
      <c r="L110" s="62"/>
      <c r="M110" s="212" t="s">
        <v>21</v>
      </c>
      <c r="N110" s="213" t="s">
        <v>47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100</v>
      </c>
      <c r="AT110" s="25" t="s">
        <v>213</v>
      </c>
      <c r="AU110" s="25" t="s">
        <v>85</v>
      </c>
      <c r="AY110" s="25" t="s">
        <v>211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83</v>
      </c>
      <c r="BK110" s="216">
        <f>ROUND(I110*H110,2)</f>
        <v>0</v>
      </c>
      <c r="BL110" s="25" t="s">
        <v>100</v>
      </c>
      <c r="BM110" s="25" t="s">
        <v>886</v>
      </c>
    </row>
    <row r="111" spans="2:65" s="13" customFormat="1" ht="13.5">
      <c r="B111" s="229"/>
      <c r="C111" s="230"/>
      <c r="D111" s="219" t="s">
        <v>219</v>
      </c>
      <c r="E111" s="231" t="s">
        <v>21</v>
      </c>
      <c r="F111" s="232" t="s">
        <v>887</v>
      </c>
      <c r="G111" s="230"/>
      <c r="H111" s="233">
        <v>6.75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219</v>
      </c>
      <c r="AU111" s="239" t="s">
        <v>85</v>
      </c>
      <c r="AV111" s="13" t="s">
        <v>85</v>
      </c>
      <c r="AW111" s="13" t="s">
        <v>39</v>
      </c>
      <c r="AX111" s="13" t="s">
        <v>76</v>
      </c>
      <c r="AY111" s="239" t="s">
        <v>211</v>
      </c>
    </row>
    <row r="112" spans="2:65" s="13" customFormat="1" ht="13.5">
      <c r="B112" s="229"/>
      <c r="C112" s="230"/>
      <c r="D112" s="219" t="s">
        <v>219</v>
      </c>
      <c r="E112" s="231" t="s">
        <v>21</v>
      </c>
      <c r="F112" s="232" t="s">
        <v>888</v>
      </c>
      <c r="G112" s="230"/>
      <c r="H112" s="233">
        <v>3.625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219</v>
      </c>
      <c r="AU112" s="239" t="s">
        <v>85</v>
      </c>
      <c r="AV112" s="13" t="s">
        <v>85</v>
      </c>
      <c r="AW112" s="13" t="s">
        <v>39</v>
      </c>
      <c r="AX112" s="13" t="s">
        <v>76</v>
      </c>
      <c r="AY112" s="239" t="s">
        <v>211</v>
      </c>
    </row>
    <row r="113" spans="2:65" s="15" customFormat="1" ht="13.5">
      <c r="B113" s="251"/>
      <c r="C113" s="252"/>
      <c r="D113" s="262" t="s">
        <v>219</v>
      </c>
      <c r="E113" s="263" t="s">
        <v>21</v>
      </c>
      <c r="F113" s="264" t="s">
        <v>226</v>
      </c>
      <c r="G113" s="252"/>
      <c r="H113" s="265">
        <v>10.375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AT113" s="261" t="s">
        <v>219</v>
      </c>
      <c r="AU113" s="261" t="s">
        <v>85</v>
      </c>
      <c r="AV113" s="15" t="s">
        <v>100</v>
      </c>
      <c r="AW113" s="15" t="s">
        <v>39</v>
      </c>
      <c r="AX113" s="15" t="s">
        <v>83</v>
      </c>
      <c r="AY113" s="261" t="s">
        <v>211</v>
      </c>
    </row>
    <row r="114" spans="2:65" s="1" customFormat="1" ht="31.5" customHeight="1">
      <c r="B114" s="42"/>
      <c r="C114" s="205" t="s">
        <v>93</v>
      </c>
      <c r="D114" s="205" t="s">
        <v>213</v>
      </c>
      <c r="E114" s="206" t="s">
        <v>214</v>
      </c>
      <c r="F114" s="207" t="s">
        <v>215</v>
      </c>
      <c r="G114" s="208" t="s">
        <v>216</v>
      </c>
      <c r="H114" s="209">
        <v>2.665</v>
      </c>
      <c r="I114" s="210"/>
      <c r="J114" s="211">
        <f>ROUND(I114*H114,2)</f>
        <v>0</v>
      </c>
      <c r="K114" s="207" t="s">
        <v>217</v>
      </c>
      <c r="L114" s="62"/>
      <c r="M114" s="212" t="s">
        <v>21</v>
      </c>
      <c r="N114" s="213" t="s">
        <v>47</v>
      </c>
      <c r="O114" s="4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25" t="s">
        <v>100</v>
      </c>
      <c r="AT114" s="25" t="s">
        <v>213</v>
      </c>
      <c r="AU114" s="25" t="s">
        <v>85</v>
      </c>
      <c r="AY114" s="25" t="s">
        <v>211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25" t="s">
        <v>83</v>
      </c>
      <c r="BK114" s="216">
        <f>ROUND(I114*H114,2)</f>
        <v>0</v>
      </c>
      <c r="BL114" s="25" t="s">
        <v>100</v>
      </c>
      <c r="BM114" s="25" t="s">
        <v>889</v>
      </c>
    </row>
    <row r="115" spans="2:65" s="12" customFormat="1" ht="13.5">
      <c r="B115" s="217"/>
      <c r="C115" s="218"/>
      <c r="D115" s="219" t="s">
        <v>219</v>
      </c>
      <c r="E115" s="220" t="s">
        <v>21</v>
      </c>
      <c r="F115" s="221" t="s">
        <v>220</v>
      </c>
      <c r="G115" s="218"/>
      <c r="H115" s="222" t="s">
        <v>21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219</v>
      </c>
      <c r="AU115" s="228" t="s">
        <v>85</v>
      </c>
      <c r="AV115" s="12" t="s">
        <v>83</v>
      </c>
      <c r="AW115" s="12" t="s">
        <v>39</v>
      </c>
      <c r="AX115" s="12" t="s">
        <v>76</v>
      </c>
      <c r="AY115" s="228" t="s">
        <v>211</v>
      </c>
    </row>
    <row r="116" spans="2:65" s="13" customFormat="1" ht="13.5">
      <c r="B116" s="229"/>
      <c r="C116" s="230"/>
      <c r="D116" s="219" t="s">
        <v>219</v>
      </c>
      <c r="E116" s="231" t="s">
        <v>21</v>
      </c>
      <c r="F116" s="232" t="s">
        <v>221</v>
      </c>
      <c r="G116" s="230"/>
      <c r="H116" s="233">
        <v>0.08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219</v>
      </c>
      <c r="AU116" s="239" t="s">
        <v>85</v>
      </c>
      <c r="AV116" s="13" t="s">
        <v>85</v>
      </c>
      <c r="AW116" s="13" t="s">
        <v>39</v>
      </c>
      <c r="AX116" s="13" t="s">
        <v>76</v>
      </c>
      <c r="AY116" s="239" t="s">
        <v>211</v>
      </c>
    </row>
    <row r="117" spans="2:65" s="14" customFormat="1" ht="13.5">
      <c r="B117" s="240"/>
      <c r="C117" s="241"/>
      <c r="D117" s="219" t="s">
        <v>219</v>
      </c>
      <c r="E117" s="242" t="s">
        <v>21</v>
      </c>
      <c r="F117" s="243" t="s">
        <v>222</v>
      </c>
      <c r="G117" s="241"/>
      <c r="H117" s="244">
        <v>0.08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219</v>
      </c>
      <c r="AU117" s="250" t="s">
        <v>85</v>
      </c>
      <c r="AV117" s="14" t="s">
        <v>93</v>
      </c>
      <c r="AW117" s="14" t="s">
        <v>39</v>
      </c>
      <c r="AX117" s="14" t="s">
        <v>76</v>
      </c>
      <c r="AY117" s="250" t="s">
        <v>211</v>
      </c>
    </row>
    <row r="118" spans="2:65" s="12" customFormat="1" ht="13.5">
      <c r="B118" s="217"/>
      <c r="C118" s="218"/>
      <c r="D118" s="219" t="s">
        <v>219</v>
      </c>
      <c r="E118" s="220" t="s">
        <v>21</v>
      </c>
      <c r="F118" s="221" t="s">
        <v>223</v>
      </c>
      <c r="G118" s="218"/>
      <c r="H118" s="222" t="s">
        <v>21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219</v>
      </c>
      <c r="AU118" s="228" t="s">
        <v>85</v>
      </c>
      <c r="AV118" s="12" t="s">
        <v>83</v>
      </c>
      <c r="AW118" s="12" t="s">
        <v>39</v>
      </c>
      <c r="AX118" s="12" t="s">
        <v>76</v>
      </c>
      <c r="AY118" s="228" t="s">
        <v>211</v>
      </c>
    </row>
    <row r="119" spans="2:65" s="13" customFormat="1" ht="13.5">
      <c r="B119" s="229"/>
      <c r="C119" s="230"/>
      <c r="D119" s="219" t="s">
        <v>219</v>
      </c>
      <c r="E119" s="231" t="s">
        <v>21</v>
      </c>
      <c r="F119" s="232" t="s">
        <v>224</v>
      </c>
      <c r="G119" s="230"/>
      <c r="H119" s="233">
        <v>1.1850000000000001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219</v>
      </c>
      <c r="AU119" s="239" t="s">
        <v>85</v>
      </c>
      <c r="AV119" s="13" t="s">
        <v>85</v>
      </c>
      <c r="AW119" s="13" t="s">
        <v>39</v>
      </c>
      <c r="AX119" s="13" t="s">
        <v>76</v>
      </c>
      <c r="AY119" s="239" t="s">
        <v>211</v>
      </c>
    </row>
    <row r="120" spans="2:65" s="13" customFormat="1" ht="13.5">
      <c r="B120" s="229"/>
      <c r="C120" s="230"/>
      <c r="D120" s="219" t="s">
        <v>219</v>
      </c>
      <c r="E120" s="231" t="s">
        <v>21</v>
      </c>
      <c r="F120" s="232" t="s">
        <v>225</v>
      </c>
      <c r="G120" s="230"/>
      <c r="H120" s="233">
        <v>1.4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219</v>
      </c>
      <c r="AU120" s="239" t="s">
        <v>85</v>
      </c>
      <c r="AV120" s="13" t="s">
        <v>85</v>
      </c>
      <c r="AW120" s="13" t="s">
        <v>39</v>
      </c>
      <c r="AX120" s="13" t="s">
        <v>76</v>
      </c>
      <c r="AY120" s="239" t="s">
        <v>211</v>
      </c>
    </row>
    <row r="121" spans="2:65" s="14" customFormat="1" ht="13.5">
      <c r="B121" s="240"/>
      <c r="C121" s="241"/>
      <c r="D121" s="219" t="s">
        <v>219</v>
      </c>
      <c r="E121" s="242" t="s">
        <v>21</v>
      </c>
      <c r="F121" s="243" t="s">
        <v>222</v>
      </c>
      <c r="G121" s="241"/>
      <c r="H121" s="244">
        <v>2.585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219</v>
      </c>
      <c r="AU121" s="250" t="s">
        <v>85</v>
      </c>
      <c r="AV121" s="14" t="s">
        <v>93</v>
      </c>
      <c r="AW121" s="14" t="s">
        <v>39</v>
      </c>
      <c r="AX121" s="14" t="s">
        <v>76</v>
      </c>
      <c r="AY121" s="250" t="s">
        <v>211</v>
      </c>
    </row>
    <row r="122" spans="2:65" s="15" customFormat="1" ht="13.5">
      <c r="B122" s="251"/>
      <c r="C122" s="252"/>
      <c r="D122" s="262" t="s">
        <v>219</v>
      </c>
      <c r="E122" s="263" t="s">
        <v>21</v>
      </c>
      <c r="F122" s="264" t="s">
        <v>226</v>
      </c>
      <c r="G122" s="252"/>
      <c r="H122" s="265">
        <v>2.665</v>
      </c>
      <c r="I122" s="256"/>
      <c r="J122" s="252"/>
      <c r="K122" s="252"/>
      <c r="L122" s="257"/>
      <c r="M122" s="258"/>
      <c r="N122" s="259"/>
      <c r="O122" s="259"/>
      <c r="P122" s="259"/>
      <c r="Q122" s="259"/>
      <c r="R122" s="259"/>
      <c r="S122" s="259"/>
      <c r="T122" s="260"/>
      <c r="AT122" s="261" t="s">
        <v>219</v>
      </c>
      <c r="AU122" s="261" t="s">
        <v>85</v>
      </c>
      <c r="AV122" s="15" t="s">
        <v>100</v>
      </c>
      <c r="AW122" s="15" t="s">
        <v>39</v>
      </c>
      <c r="AX122" s="15" t="s">
        <v>83</v>
      </c>
      <c r="AY122" s="261" t="s">
        <v>211</v>
      </c>
    </row>
    <row r="123" spans="2:65" s="1" customFormat="1" ht="31.5" customHeight="1">
      <c r="B123" s="42"/>
      <c r="C123" s="205" t="s">
        <v>100</v>
      </c>
      <c r="D123" s="205" t="s">
        <v>213</v>
      </c>
      <c r="E123" s="206" t="s">
        <v>890</v>
      </c>
      <c r="F123" s="207" t="s">
        <v>891</v>
      </c>
      <c r="G123" s="208" t="s">
        <v>216</v>
      </c>
      <c r="H123" s="209">
        <v>46.350999999999999</v>
      </c>
      <c r="I123" s="210"/>
      <c r="J123" s="211">
        <f>ROUND(I123*H123,2)</f>
        <v>0</v>
      </c>
      <c r="K123" s="207" t="s">
        <v>217</v>
      </c>
      <c r="L123" s="62"/>
      <c r="M123" s="212" t="s">
        <v>21</v>
      </c>
      <c r="N123" s="213" t="s">
        <v>47</v>
      </c>
      <c r="O123" s="4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25" t="s">
        <v>100</v>
      </c>
      <c r="AT123" s="25" t="s">
        <v>213</v>
      </c>
      <c r="AU123" s="25" t="s">
        <v>85</v>
      </c>
      <c r="AY123" s="25" t="s">
        <v>211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5" t="s">
        <v>83</v>
      </c>
      <c r="BK123" s="216">
        <f>ROUND(I123*H123,2)</f>
        <v>0</v>
      </c>
      <c r="BL123" s="25" t="s">
        <v>100</v>
      </c>
      <c r="BM123" s="25" t="s">
        <v>892</v>
      </c>
    </row>
    <row r="124" spans="2:65" s="12" customFormat="1" ht="13.5">
      <c r="B124" s="217"/>
      <c r="C124" s="218"/>
      <c r="D124" s="219" t="s">
        <v>219</v>
      </c>
      <c r="E124" s="220" t="s">
        <v>21</v>
      </c>
      <c r="F124" s="221" t="s">
        <v>893</v>
      </c>
      <c r="G124" s="218"/>
      <c r="H124" s="222" t="s">
        <v>21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219</v>
      </c>
      <c r="AU124" s="228" t="s">
        <v>85</v>
      </c>
      <c r="AV124" s="12" t="s">
        <v>83</v>
      </c>
      <c r="AW124" s="12" t="s">
        <v>39</v>
      </c>
      <c r="AX124" s="12" t="s">
        <v>76</v>
      </c>
      <c r="AY124" s="228" t="s">
        <v>211</v>
      </c>
    </row>
    <row r="125" spans="2:65" s="13" customFormat="1" ht="13.5">
      <c r="B125" s="229"/>
      <c r="C125" s="230"/>
      <c r="D125" s="219" t="s">
        <v>219</v>
      </c>
      <c r="E125" s="231" t="s">
        <v>21</v>
      </c>
      <c r="F125" s="232" t="s">
        <v>894</v>
      </c>
      <c r="G125" s="230"/>
      <c r="H125" s="233">
        <v>46.350999999999999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219</v>
      </c>
      <c r="AU125" s="239" t="s">
        <v>85</v>
      </c>
      <c r="AV125" s="13" t="s">
        <v>85</v>
      </c>
      <c r="AW125" s="13" t="s">
        <v>39</v>
      </c>
      <c r="AX125" s="13" t="s">
        <v>76</v>
      </c>
      <c r="AY125" s="239" t="s">
        <v>211</v>
      </c>
    </row>
    <row r="126" spans="2:65" s="15" customFormat="1" ht="13.5">
      <c r="B126" s="251"/>
      <c r="C126" s="252"/>
      <c r="D126" s="262" t="s">
        <v>219</v>
      </c>
      <c r="E126" s="263" t="s">
        <v>21</v>
      </c>
      <c r="F126" s="264" t="s">
        <v>226</v>
      </c>
      <c r="G126" s="252"/>
      <c r="H126" s="265">
        <v>46.350999999999999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219</v>
      </c>
      <c r="AU126" s="261" t="s">
        <v>85</v>
      </c>
      <c r="AV126" s="15" t="s">
        <v>100</v>
      </c>
      <c r="AW126" s="15" t="s">
        <v>39</v>
      </c>
      <c r="AX126" s="15" t="s">
        <v>83</v>
      </c>
      <c r="AY126" s="261" t="s">
        <v>211</v>
      </c>
    </row>
    <row r="127" spans="2:65" s="1" customFormat="1" ht="31.5" customHeight="1">
      <c r="B127" s="42"/>
      <c r="C127" s="205" t="s">
        <v>242</v>
      </c>
      <c r="D127" s="205" t="s">
        <v>213</v>
      </c>
      <c r="E127" s="206" t="s">
        <v>895</v>
      </c>
      <c r="F127" s="207" t="s">
        <v>896</v>
      </c>
      <c r="G127" s="208" t="s">
        <v>216</v>
      </c>
      <c r="H127" s="209">
        <v>23.175999999999998</v>
      </c>
      <c r="I127" s="210"/>
      <c r="J127" s="211">
        <f>ROUND(I127*H127,2)</f>
        <v>0</v>
      </c>
      <c r="K127" s="207" t="s">
        <v>217</v>
      </c>
      <c r="L127" s="62"/>
      <c r="M127" s="212" t="s">
        <v>21</v>
      </c>
      <c r="N127" s="213" t="s">
        <v>47</v>
      </c>
      <c r="O127" s="4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25" t="s">
        <v>100</v>
      </c>
      <c r="AT127" s="25" t="s">
        <v>213</v>
      </c>
      <c r="AU127" s="25" t="s">
        <v>85</v>
      </c>
      <c r="AY127" s="25" t="s">
        <v>211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5" t="s">
        <v>83</v>
      </c>
      <c r="BK127" s="216">
        <f>ROUND(I127*H127,2)</f>
        <v>0</v>
      </c>
      <c r="BL127" s="25" t="s">
        <v>100</v>
      </c>
      <c r="BM127" s="25" t="s">
        <v>897</v>
      </c>
    </row>
    <row r="128" spans="2:65" s="13" customFormat="1" ht="13.5">
      <c r="B128" s="229"/>
      <c r="C128" s="230"/>
      <c r="D128" s="262" t="s">
        <v>219</v>
      </c>
      <c r="E128" s="230"/>
      <c r="F128" s="266" t="s">
        <v>898</v>
      </c>
      <c r="G128" s="230"/>
      <c r="H128" s="267">
        <v>23.175999999999998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219</v>
      </c>
      <c r="AU128" s="239" t="s">
        <v>85</v>
      </c>
      <c r="AV128" s="13" t="s">
        <v>85</v>
      </c>
      <c r="AW128" s="13" t="s">
        <v>6</v>
      </c>
      <c r="AX128" s="13" t="s">
        <v>83</v>
      </c>
      <c r="AY128" s="239" t="s">
        <v>211</v>
      </c>
    </row>
    <row r="129" spans="2:65" s="1" customFormat="1" ht="31.5" customHeight="1">
      <c r="B129" s="42"/>
      <c r="C129" s="205" t="s">
        <v>250</v>
      </c>
      <c r="D129" s="205" t="s">
        <v>213</v>
      </c>
      <c r="E129" s="206" t="s">
        <v>899</v>
      </c>
      <c r="F129" s="207" t="s">
        <v>900</v>
      </c>
      <c r="G129" s="208" t="s">
        <v>216</v>
      </c>
      <c r="H129" s="209">
        <v>34.799999999999997</v>
      </c>
      <c r="I129" s="210"/>
      <c r="J129" s="211">
        <f>ROUND(I129*H129,2)</f>
        <v>0</v>
      </c>
      <c r="K129" s="207" t="s">
        <v>217</v>
      </c>
      <c r="L129" s="62"/>
      <c r="M129" s="212" t="s">
        <v>21</v>
      </c>
      <c r="N129" s="213" t="s">
        <v>47</v>
      </c>
      <c r="O129" s="4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25" t="s">
        <v>100</v>
      </c>
      <c r="AT129" s="25" t="s">
        <v>213</v>
      </c>
      <c r="AU129" s="25" t="s">
        <v>85</v>
      </c>
      <c r="AY129" s="25" t="s">
        <v>211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83</v>
      </c>
      <c r="BK129" s="216">
        <f>ROUND(I129*H129,2)</f>
        <v>0</v>
      </c>
      <c r="BL129" s="25" t="s">
        <v>100</v>
      </c>
      <c r="BM129" s="25" t="s">
        <v>901</v>
      </c>
    </row>
    <row r="130" spans="2:65" s="12" customFormat="1" ht="13.5">
      <c r="B130" s="217"/>
      <c r="C130" s="218"/>
      <c r="D130" s="219" t="s">
        <v>219</v>
      </c>
      <c r="E130" s="220" t="s">
        <v>21</v>
      </c>
      <c r="F130" s="221" t="s">
        <v>902</v>
      </c>
      <c r="G130" s="218"/>
      <c r="H130" s="222" t="s">
        <v>21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219</v>
      </c>
      <c r="AU130" s="228" t="s">
        <v>85</v>
      </c>
      <c r="AV130" s="12" t="s">
        <v>83</v>
      </c>
      <c r="AW130" s="12" t="s">
        <v>39</v>
      </c>
      <c r="AX130" s="12" t="s">
        <v>76</v>
      </c>
      <c r="AY130" s="228" t="s">
        <v>211</v>
      </c>
    </row>
    <row r="131" spans="2:65" s="13" customFormat="1" ht="13.5">
      <c r="B131" s="229"/>
      <c r="C131" s="230"/>
      <c r="D131" s="219" t="s">
        <v>219</v>
      </c>
      <c r="E131" s="231" t="s">
        <v>21</v>
      </c>
      <c r="F131" s="232" t="s">
        <v>903</v>
      </c>
      <c r="G131" s="230"/>
      <c r="H131" s="233">
        <v>34.799999999999997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219</v>
      </c>
      <c r="AU131" s="239" t="s">
        <v>85</v>
      </c>
      <c r="AV131" s="13" t="s">
        <v>85</v>
      </c>
      <c r="AW131" s="13" t="s">
        <v>39</v>
      </c>
      <c r="AX131" s="13" t="s">
        <v>76</v>
      </c>
      <c r="AY131" s="239" t="s">
        <v>211</v>
      </c>
    </row>
    <row r="132" spans="2:65" s="15" customFormat="1" ht="13.5">
      <c r="B132" s="251"/>
      <c r="C132" s="252"/>
      <c r="D132" s="262" t="s">
        <v>219</v>
      </c>
      <c r="E132" s="263" t="s">
        <v>21</v>
      </c>
      <c r="F132" s="264" t="s">
        <v>226</v>
      </c>
      <c r="G132" s="252"/>
      <c r="H132" s="265">
        <v>34.799999999999997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AT132" s="261" t="s">
        <v>219</v>
      </c>
      <c r="AU132" s="261" t="s">
        <v>85</v>
      </c>
      <c r="AV132" s="15" t="s">
        <v>100</v>
      </c>
      <c r="AW132" s="15" t="s">
        <v>39</v>
      </c>
      <c r="AX132" s="15" t="s">
        <v>83</v>
      </c>
      <c r="AY132" s="261" t="s">
        <v>211</v>
      </c>
    </row>
    <row r="133" spans="2:65" s="1" customFormat="1" ht="31.5" customHeight="1">
      <c r="B133" s="42"/>
      <c r="C133" s="205" t="s">
        <v>256</v>
      </c>
      <c r="D133" s="205" t="s">
        <v>213</v>
      </c>
      <c r="E133" s="206" t="s">
        <v>904</v>
      </c>
      <c r="F133" s="207" t="s">
        <v>905</v>
      </c>
      <c r="G133" s="208" t="s">
        <v>216</v>
      </c>
      <c r="H133" s="209">
        <v>17.399999999999999</v>
      </c>
      <c r="I133" s="210"/>
      <c r="J133" s="211">
        <f>ROUND(I133*H133,2)</f>
        <v>0</v>
      </c>
      <c r="K133" s="207" t="s">
        <v>217</v>
      </c>
      <c r="L133" s="62"/>
      <c r="M133" s="212" t="s">
        <v>21</v>
      </c>
      <c r="N133" s="213" t="s">
        <v>47</v>
      </c>
      <c r="O133" s="4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25" t="s">
        <v>100</v>
      </c>
      <c r="AT133" s="25" t="s">
        <v>213</v>
      </c>
      <c r="AU133" s="25" t="s">
        <v>85</v>
      </c>
      <c r="AY133" s="25" t="s">
        <v>211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83</v>
      </c>
      <c r="BK133" s="216">
        <f>ROUND(I133*H133,2)</f>
        <v>0</v>
      </c>
      <c r="BL133" s="25" t="s">
        <v>100</v>
      </c>
      <c r="BM133" s="25" t="s">
        <v>906</v>
      </c>
    </row>
    <row r="134" spans="2:65" s="13" customFormat="1" ht="13.5">
      <c r="B134" s="229"/>
      <c r="C134" s="230"/>
      <c r="D134" s="262" t="s">
        <v>219</v>
      </c>
      <c r="E134" s="230"/>
      <c r="F134" s="266" t="s">
        <v>907</v>
      </c>
      <c r="G134" s="230"/>
      <c r="H134" s="267">
        <v>17.399999999999999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219</v>
      </c>
      <c r="AU134" s="239" t="s">
        <v>85</v>
      </c>
      <c r="AV134" s="13" t="s">
        <v>85</v>
      </c>
      <c r="AW134" s="13" t="s">
        <v>6</v>
      </c>
      <c r="AX134" s="13" t="s">
        <v>83</v>
      </c>
      <c r="AY134" s="239" t="s">
        <v>211</v>
      </c>
    </row>
    <row r="135" spans="2:65" s="1" customFormat="1" ht="31.5" customHeight="1">
      <c r="B135" s="42"/>
      <c r="C135" s="205" t="s">
        <v>261</v>
      </c>
      <c r="D135" s="205" t="s">
        <v>213</v>
      </c>
      <c r="E135" s="206" t="s">
        <v>908</v>
      </c>
      <c r="F135" s="207" t="s">
        <v>909</v>
      </c>
      <c r="G135" s="208" t="s">
        <v>235</v>
      </c>
      <c r="H135" s="209">
        <v>81.599999999999994</v>
      </c>
      <c r="I135" s="210"/>
      <c r="J135" s="211">
        <f>ROUND(I135*H135,2)</f>
        <v>0</v>
      </c>
      <c r="K135" s="207" t="s">
        <v>217</v>
      </c>
      <c r="L135" s="62"/>
      <c r="M135" s="212" t="s">
        <v>21</v>
      </c>
      <c r="N135" s="213" t="s">
        <v>47</v>
      </c>
      <c r="O135" s="43"/>
      <c r="P135" s="214">
        <f>O135*H135</f>
        <v>0</v>
      </c>
      <c r="Q135" s="214">
        <v>8.4000000000000003E-4</v>
      </c>
      <c r="R135" s="214">
        <f>Q135*H135</f>
        <v>6.8543999999999994E-2</v>
      </c>
      <c r="S135" s="214">
        <v>0</v>
      </c>
      <c r="T135" s="215">
        <f>S135*H135</f>
        <v>0</v>
      </c>
      <c r="AR135" s="25" t="s">
        <v>100</v>
      </c>
      <c r="AT135" s="25" t="s">
        <v>213</v>
      </c>
      <c r="AU135" s="25" t="s">
        <v>85</v>
      </c>
      <c r="AY135" s="25" t="s">
        <v>211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83</v>
      </c>
      <c r="BK135" s="216">
        <f>ROUND(I135*H135,2)</f>
        <v>0</v>
      </c>
      <c r="BL135" s="25" t="s">
        <v>100</v>
      </c>
      <c r="BM135" s="25" t="s">
        <v>910</v>
      </c>
    </row>
    <row r="136" spans="2:65" s="12" customFormat="1" ht="13.5">
      <c r="B136" s="217"/>
      <c r="C136" s="218"/>
      <c r="D136" s="219" t="s">
        <v>219</v>
      </c>
      <c r="E136" s="220" t="s">
        <v>21</v>
      </c>
      <c r="F136" s="221" t="s">
        <v>902</v>
      </c>
      <c r="G136" s="218"/>
      <c r="H136" s="222" t="s">
        <v>21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219</v>
      </c>
      <c r="AU136" s="228" t="s">
        <v>85</v>
      </c>
      <c r="AV136" s="12" t="s">
        <v>83</v>
      </c>
      <c r="AW136" s="12" t="s">
        <v>39</v>
      </c>
      <c r="AX136" s="12" t="s">
        <v>76</v>
      </c>
      <c r="AY136" s="228" t="s">
        <v>211</v>
      </c>
    </row>
    <row r="137" spans="2:65" s="13" customFormat="1" ht="13.5">
      <c r="B137" s="229"/>
      <c r="C137" s="230"/>
      <c r="D137" s="219" t="s">
        <v>219</v>
      </c>
      <c r="E137" s="231" t="s">
        <v>21</v>
      </c>
      <c r="F137" s="232" t="s">
        <v>911</v>
      </c>
      <c r="G137" s="230"/>
      <c r="H137" s="233">
        <v>81.599999999999994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219</v>
      </c>
      <c r="AU137" s="239" t="s">
        <v>85</v>
      </c>
      <c r="AV137" s="13" t="s">
        <v>85</v>
      </c>
      <c r="AW137" s="13" t="s">
        <v>39</v>
      </c>
      <c r="AX137" s="13" t="s">
        <v>76</v>
      </c>
      <c r="AY137" s="239" t="s">
        <v>211</v>
      </c>
    </row>
    <row r="138" spans="2:65" s="15" customFormat="1" ht="13.5">
      <c r="B138" s="251"/>
      <c r="C138" s="252"/>
      <c r="D138" s="262" t="s">
        <v>219</v>
      </c>
      <c r="E138" s="263" t="s">
        <v>21</v>
      </c>
      <c r="F138" s="264" t="s">
        <v>226</v>
      </c>
      <c r="G138" s="252"/>
      <c r="H138" s="265">
        <v>81.599999999999994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AT138" s="261" t="s">
        <v>219</v>
      </c>
      <c r="AU138" s="261" t="s">
        <v>85</v>
      </c>
      <c r="AV138" s="15" t="s">
        <v>100</v>
      </c>
      <c r="AW138" s="15" t="s">
        <v>39</v>
      </c>
      <c r="AX138" s="15" t="s">
        <v>83</v>
      </c>
      <c r="AY138" s="261" t="s">
        <v>211</v>
      </c>
    </row>
    <row r="139" spans="2:65" s="1" customFormat="1" ht="31.5" customHeight="1">
      <c r="B139" s="42"/>
      <c r="C139" s="205" t="s">
        <v>267</v>
      </c>
      <c r="D139" s="205" t="s">
        <v>213</v>
      </c>
      <c r="E139" s="206" t="s">
        <v>912</v>
      </c>
      <c r="F139" s="207" t="s">
        <v>913</v>
      </c>
      <c r="G139" s="208" t="s">
        <v>235</v>
      </c>
      <c r="H139" s="209">
        <v>81.599999999999994</v>
      </c>
      <c r="I139" s="210"/>
      <c r="J139" s="211">
        <f>ROUND(I139*H139,2)</f>
        <v>0</v>
      </c>
      <c r="K139" s="207" t="s">
        <v>217</v>
      </c>
      <c r="L139" s="62"/>
      <c r="M139" s="212" t="s">
        <v>21</v>
      </c>
      <c r="N139" s="213" t="s">
        <v>47</v>
      </c>
      <c r="O139" s="4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25" t="s">
        <v>100</v>
      </c>
      <c r="AT139" s="25" t="s">
        <v>213</v>
      </c>
      <c r="AU139" s="25" t="s">
        <v>85</v>
      </c>
      <c r="AY139" s="25" t="s">
        <v>211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5" t="s">
        <v>83</v>
      </c>
      <c r="BK139" s="216">
        <f>ROUND(I139*H139,2)</f>
        <v>0</v>
      </c>
      <c r="BL139" s="25" t="s">
        <v>100</v>
      </c>
      <c r="BM139" s="25" t="s">
        <v>914</v>
      </c>
    </row>
    <row r="140" spans="2:65" s="1" customFormat="1" ht="44.25" customHeight="1">
      <c r="B140" s="42"/>
      <c r="C140" s="205" t="s">
        <v>272</v>
      </c>
      <c r="D140" s="205" t="s">
        <v>213</v>
      </c>
      <c r="E140" s="206" t="s">
        <v>915</v>
      </c>
      <c r="F140" s="207" t="s">
        <v>916</v>
      </c>
      <c r="G140" s="208" t="s">
        <v>216</v>
      </c>
      <c r="H140" s="209">
        <v>83.816000000000003</v>
      </c>
      <c r="I140" s="210"/>
      <c r="J140" s="211">
        <f>ROUND(I140*H140,2)</f>
        <v>0</v>
      </c>
      <c r="K140" s="207" t="s">
        <v>217</v>
      </c>
      <c r="L140" s="62"/>
      <c r="M140" s="212" t="s">
        <v>21</v>
      </c>
      <c r="N140" s="213" t="s">
        <v>47</v>
      </c>
      <c r="O140" s="4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25" t="s">
        <v>100</v>
      </c>
      <c r="AT140" s="25" t="s">
        <v>213</v>
      </c>
      <c r="AU140" s="25" t="s">
        <v>85</v>
      </c>
      <c r="AY140" s="25" t="s">
        <v>211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25" t="s">
        <v>83</v>
      </c>
      <c r="BK140" s="216">
        <f>ROUND(I140*H140,2)</f>
        <v>0</v>
      </c>
      <c r="BL140" s="25" t="s">
        <v>100</v>
      </c>
      <c r="BM140" s="25" t="s">
        <v>917</v>
      </c>
    </row>
    <row r="141" spans="2:65" s="13" customFormat="1" ht="13.5">
      <c r="B141" s="229"/>
      <c r="C141" s="230"/>
      <c r="D141" s="262" t="s">
        <v>219</v>
      </c>
      <c r="E141" s="285" t="s">
        <v>21</v>
      </c>
      <c r="F141" s="266" t="s">
        <v>918</v>
      </c>
      <c r="G141" s="230"/>
      <c r="H141" s="267">
        <v>83.816000000000003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219</v>
      </c>
      <c r="AU141" s="239" t="s">
        <v>85</v>
      </c>
      <c r="AV141" s="13" t="s">
        <v>85</v>
      </c>
      <c r="AW141" s="13" t="s">
        <v>39</v>
      </c>
      <c r="AX141" s="13" t="s">
        <v>83</v>
      </c>
      <c r="AY141" s="239" t="s">
        <v>211</v>
      </c>
    </row>
    <row r="142" spans="2:65" s="1" customFormat="1" ht="44.25" customHeight="1">
      <c r="B142" s="42"/>
      <c r="C142" s="205" t="s">
        <v>283</v>
      </c>
      <c r="D142" s="205" t="s">
        <v>213</v>
      </c>
      <c r="E142" s="206" t="s">
        <v>919</v>
      </c>
      <c r="F142" s="207" t="s">
        <v>920</v>
      </c>
      <c r="G142" s="208" t="s">
        <v>216</v>
      </c>
      <c r="H142" s="209">
        <v>30.524000000000001</v>
      </c>
      <c r="I142" s="210"/>
      <c r="J142" s="211">
        <f>ROUND(I142*H142,2)</f>
        <v>0</v>
      </c>
      <c r="K142" s="207" t="s">
        <v>217</v>
      </c>
      <c r="L142" s="62"/>
      <c r="M142" s="212" t="s">
        <v>21</v>
      </c>
      <c r="N142" s="213" t="s">
        <v>47</v>
      </c>
      <c r="O142" s="4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25" t="s">
        <v>100</v>
      </c>
      <c r="AT142" s="25" t="s">
        <v>213</v>
      </c>
      <c r="AU142" s="25" t="s">
        <v>85</v>
      </c>
      <c r="AY142" s="25" t="s">
        <v>211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25" t="s">
        <v>83</v>
      </c>
      <c r="BK142" s="216">
        <f>ROUND(I142*H142,2)</f>
        <v>0</v>
      </c>
      <c r="BL142" s="25" t="s">
        <v>100</v>
      </c>
      <c r="BM142" s="25" t="s">
        <v>921</v>
      </c>
    </row>
    <row r="143" spans="2:65" s="13" customFormat="1" ht="13.5">
      <c r="B143" s="229"/>
      <c r="C143" s="230"/>
      <c r="D143" s="262" t="s">
        <v>219</v>
      </c>
      <c r="E143" s="285" t="s">
        <v>21</v>
      </c>
      <c r="F143" s="266" t="s">
        <v>922</v>
      </c>
      <c r="G143" s="230"/>
      <c r="H143" s="267">
        <v>30.524000000000001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219</v>
      </c>
      <c r="AU143" s="239" t="s">
        <v>85</v>
      </c>
      <c r="AV143" s="13" t="s">
        <v>85</v>
      </c>
      <c r="AW143" s="13" t="s">
        <v>39</v>
      </c>
      <c r="AX143" s="13" t="s">
        <v>83</v>
      </c>
      <c r="AY143" s="239" t="s">
        <v>211</v>
      </c>
    </row>
    <row r="144" spans="2:65" s="1" customFormat="1" ht="44.25" customHeight="1">
      <c r="B144" s="42"/>
      <c r="C144" s="205" t="s">
        <v>290</v>
      </c>
      <c r="D144" s="205" t="s">
        <v>213</v>
      </c>
      <c r="E144" s="206" t="s">
        <v>923</v>
      </c>
      <c r="F144" s="207" t="s">
        <v>924</v>
      </c>
      <c r="G144" s="208" t="s">
        <v>216</v>
      </c>
      <c r="H144" s="209">
        <v>152.62</v>
      </c>
      <c r="I144" s="210"/>
      <c r="J144" s="211">
        <f>ROUND(I144*H144,2)</f>
        <v>0</v>
      </c>
      <c r="K144" s="207" t="s">
        <v>217</v>
      </c>
      <c r="L144" s="62"/>
      <c r="M144" s="212" t="s">
        <v>21</v>
      </c>
      <c r="N144" s="213" t="s">
        <v>47</v>
      </c>
      <c r="O144" s="4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25" t="s">
        <v>100</v>
      </c>
      <c r="AT144" s="25" t="s">
        <v>213</v>
      </c>
      <c r="AU144" s="25" t="s">
        <v>85</v>
      </c>
      <c r="AY144" s="25" t="s">
        <v>211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5" t="s">
        <v>83</v>
      </c>
      <c r="BK144" s="216">
        <f>ROUND(I144*H144,2)</f>
        <v>0</v>
      </c>
      <c r="BL144" s="25" t="s">
        <v>100</v>
      </c>
      <c r="BM144" s="25" t="s">
        <v>925</v>
      </c>
    </row>
    <row r="145" spans="2:65" s="13" customFormat="1" ht="13.5">
      <c r="B145" s="229"/>
      <c r="C145" s="230"/>
      <c r="D145" s="262" t="s">
        <v>219</v>
      </c>
      <c r="E145" s="230"/>
      <c r="F145" s="266" t="s">
        <v>926</v>
      </c>
      <c r="G145" s="230"/>
      <c r="H145" s="267">
        <v>152.62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219</v>
      </c>
      <c r="AU145" s="239" t="s">
        <v>85</v>
      </c>
      <c r="AV145" s="13" t="s">
        <v>85</v>
      </c>
      <c r="AW145" s="13" t="s">
        <v>6</v>
      </c>
      <c r="AX145" s="13" t="s">
        <v>83</v>
      </c>
      <c r="AY145" s="239" t="s">
        <v>211</v>
      </c>
    </row>
    <row r="146" spans="2:65" s="1" customFormat="1" ht="44.25" customHeight="1">
      <c r="B146" s="42"/>
      <c r="C146" s="205" t="s">
        <v>296</v>
      </c>
      <c r="D146" s="205" t="s">
        <v>213</v>
      </c>
      <c r="E146" s="206" t="s">
        <v>927</v>
      </c>
      <c r="F146" s="207" t="s">
        <v>928</v>
      </c>
      <c r="G146" s="208" t="s">
        <v>216</v>
      </c>
      <c r="H146" s="209">
        <v>2.665</v>
      </c>
      <c r="I146" s="210"/>
      <c r="J146" s="211">
        <f>ROUND(I146*H146,2)</f>
        <v>0</v>
      </c>
      <c r="K146" s="207" t="s">
        <v>217</v>
      </c>
      <c r="L146" s="62"/>
      <c r="M146" s="212" t="s">
        <v>21</v>
      </c>
      <c r="N146" s="213" t="s">
        <v>47</v>
      </c>
      <c r="O146" s="4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25" t="s">
        <v>100</v>
      </c>
      <c r="AT146" s="25" t="s">
        <v>213</v>
      </c>
      <c r="AU146" s="25" t="s">
        <v>85</v>
      </c>
      <c r="AY146" s="25" t="s">
        <v>211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25" t="s">
        <v>83</v>
      </c>
      <c r="BK146" s="216">
        <f>ROUND(I146*H146,2)</f>
        <v>0</v>
      </c>
      <c r="BL146" s="25" t="s">
        <v>100</v>
      </c>
      <c r="BM146" s="25" t="s">
        <v>929</v>
      </c>
    </row>
    <row r="147" spans="2:65" s="1" customFormat="1" ht="44.25" customHeight="1">
      <c r="B147" s="42"/>
      <c r="C147" s="205" t="s">
        <v>300</v>
      </c>
      <c r="D147" s="205" t="s">
        <v>213</v>
      </c>
      <c r="E147" s="206" t="s">
        <v>930</v>
      </c>
      <c r="F147" s="207" t="s">
        <v>931</v>
      </c>
      <c r="G147" s="208" t="s">
        <v>216</v>
      </c>
      <c r="H147" s="209">
        <v>13.324999999999999</v>
      </c>
      <c r="I147" s="210"/>
      <c r="J147" s="211">
        <f>ROUND(I147*H147,2)</f>
        <v>0</v>
      </c>
      <c r="K147" s="207" t="s">
        <v>217</v>
      </c>
      <c r="L147" s="62"/>
      <c r="M147" s="212" t="s">
        <v>21</v>
      </c>
      <c r="N147" s="213" t="s">
        <v>47</v>
      </c>
      <c r="O147" s="4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25" t="s">
        <v>100</v>
      </c>
      <c r="AT147" s="25" t="s">
        <v>213</v>
      </c>
      <c r="AU147" s="25" t="s">
        <v>85</v>
      </c>
      <c r="AY147" s="25" t="s">
        <v>211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5" t="s">
        <v>83</v>
      </c>
      <c r="BK147" s="216">
        <f>ROUND(I147*H147,2)</f>
        <v>0</v>
      </c>
      <c r="BL147" s="25" t="s">
        <v>100</v>
      </c>
      <c r="BM147" s="25" t="s">
        <v>932</v>
      </c>
    </row>
    <row r="148" spans="2:65" s="13" customFormat="1" ht="13.5">
      <c r="B148" s="229"/>
      <c r="C148" s="230"/>
      <c r="D148" s="262" t="s">
        <v>219</v>
      </c>
      <c r="E148" s="230"/>
      <c r="F148" s="266" t="s">
        <v>933</v>
      </c>
      <c r="G148" s="230"/>
      <c r="H148" s="267">
        <v>13.324999999999999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219</v>
      </c>
      <c r="AU148" s="239" t="s">
        <v>85</v>
      </c>
      <c r="AV148" s="13" t="s">
        <v>85</v>
      </c>
      <c r="AW148" s="13" t="s">
        <v>6</v>
      </c>
      <c r="AX148" s="13" t="s">
        <v>83</v>
      </c>
      <c r="AY148" s="239" t="s">
        <v>211</v>
      </c>
    </row>
    <row r="149" spans="2:65" s="1" customFormat="1" ht="31.5" customHeight="1">
      <c r="B149" s="42"/>
      <c r="C149" s="205" t="s">
        <v>10</v>
      </c>
      <c r="D149" s="205" t="s">
        <v>213</v>
      </c>
      <c r="E149" s="206" t="s">
        <v>934</v>
      </c>
      <c r="F149" s="207" t="s">
        <v>935</v>
      </c>
      <c r="G149" s="208" t="s">
        <v>216</v>
      </c>
      <c r="H149" s="209">
        <v>30.524000000000001</v>
      </c>
      <c r="I149" s="210"/>
      <c r="J149" s="211">
        <f>ROUND(I149*H149,2)</f>
        <v>0</v>
      </c>
      <c r="K149" s="207" t="s">
        <v>217</v>
      </c>
      <c r="L149" s="62"/>
      <c r="M149" s="212" t="s">
        <v>21</v>
      </c>
      <c r="N149" s="213" t="s">
        <v>47</v>
      </c>
      <c r="O149" s="4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25" t="s">
        <v>100</v>
      </c>
      <c r="AT149" s="25" t="s">
        <v>213</v>
      </c>
      <c r="AU149" s="25" t="s">
        <v>85</v>
      </c>
      <c r="AY149" s="25" t="s">
        <v>211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25" t="s">
        <v>83</v>
      </c>
      <c r="BK149" s="216">
        <f>ROUND(I149*H149,2)</f>
        <v>0</v>
      </c>
      <c r="BL149" s="25" t="s">
        <v>100</v>
      </c>
      <c r="BM149" s="25" t="s">
        <v>936</v>
      </c>
    </row>
    <row r="150" spans="2:65" s="1" customFormat="1" ht="31.5" customHeight="1">
      <c r="B150" s="42"/>
      <c r="C150" s="205" t="s">
        <v>309</v>
      </c>
      <c r="D150" s="205" t="s">
        <v>213</v>
      </c>
      <c r="E150" s="206" t="s">
        <v>937</v>
      </c>
      <c r="F150" s="207" t="s">
        <v>938</v>
      </c>
      <c r="G150" s="208" t="s">
        <v>216</v>
      </c>
      <c r="H150" s="209">
        <v>2.665</v>
      </c>
      <c r="I150" s="210"/>
      <c r="J150" s="211">
        <f>ROUND(I150*H150,2)</f>
        <v>0</v>
      </c>
      <c r="K150" s="207" t="s">
        <v>217</v>
      </c>
      <c r="L150" s="62"/>
      <c r="M150" s="212" t="s">
        <v>21</v>
      </c>
      <c r="N150" s="213" t="s">
        <v>47</v>
      </c>
      <c r="O150" s="4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5" t="s">
        <v>100</v>
      </c>
      <c r="AT150" s="25" t="s">
        <v>213</v>
      </c>
      <c r="AU150" s="25" t="s">
        <v>85</v>
      </c>
      <c r="AY150" s="25" t="s">
        <v>211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83</v>
      </c>
      <c r="BK150" s="216">
        <f>ROUND(I150*H150,2)</f>
        <v>0</v>
      </c>
      <c r="BL150" s="25" t="s">
        <v>100</v>
      </c>
      <c r="BM150" s="25" t="s">
        <v>939</v>
      </c>
    </row>
    <row r="151" spans="2:65" s="1" customFormat="1" ht="22.5" customHeight="1">
      <c r="B151" s="42"/>
      <c r="C151" s="205" t="s">
        <v>316</v>
      </c>
      <c r="D151" s="205" t="s">
        <v>213</v>
      </c>
      <c r="E151" s="206" t="s">
        <v>940</v>
      </c>
      <c r="F151" s="207" t="s">
        <v>941</v>
      </c>
      <c r="G151" s="208" t="s">
        <v>216</v>
      </c>
      <c r="H151" s="209">
        <v>33.189</v>
      </c>
      <c r="I151" s="210"/>
      <c r="J151" s="211">
        <f>ROUND(I151*H151,2)</f>
        <v>0</v>
      </c>
      <c r="K151" s="207" t="s">
        <v>217</v>
      </c>
      <c r="L151" s="62"/>
      <c r="M151" s="212" t="s">
        <v>21</v>
      </c>
      <c r="N151" s="213" t="s">
        <v>47</v>
      </c>
      <c r="O151" s="4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5" t="s">
        <v>100</v>
      </c>
      <c r="AT151" s="25" t="s">
        <v>213</v>
      </c>
      <c r="AU151" s="25" t="s">
        <v>85</v>
      </c>
      <c r="AY151" s="25" t="s">
        <v>211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5" t="s">
        <v>83</v>
      </c>
      <c r="BK151" s="216">
        <f>ROUND(I151*H151,2)</f>
        <v>0</v>
      </c>
      <c r="BL151" s="25" t="s">
        <v>100</v>
      </c>
      <c r="BM151" s="25" t="s">
        <v>942</v>
      </c>
    </row>
    <row r="152" spans="2:65" s="13" customFormat="1" ht="13.5">
      <c r="B152" s="229"/>
      <c r="C152" s="230"/>
      <c r="D152" s="262" t="s">
        <v>219</v>
      </c>
      <c r="E152" s="285" t="s">
        <v>21</v>
      </c>
      <c r="F152" s="266" t="s">
        <v>943</v>
      </c>
      <c r="G152" s="230"/>
      <c r="H152" s="267">
        <v>33.189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219</v>
      </c>
      <c r="AU152" s="239" t="s">
        <v>85</v>
      </c>
      <c r="AV152" s="13" t="s">
        <v>85</v>
      </c>
      <c r="AW152" s="13" t="s">
        <v>39</v>
      </c>
      <c r="AX152" s="13" t="s">
        <v>83</v>
      </c>
      <c r="AY152" s="239" t="s">
        <v>211</v>
      </c>
    </row>
    <row r="153" spans="2:65" s="1" customFormat="1" ht="22.5" customHeight="1">
      <c r="B153" s="42"/>
      <c r="C153" s="205" t="s">
        <v>324</v>
      </c>
      <c r="D153" s="205" t="s">
        <v>213</v>
      </c>
      <c r="E153" s="206" t="s">
        <v>944</v>
      </c>
      <c r="F153" s="207" t="s">
        <v>945</v>
      </c>
      <c r="G153" s="208" t="s">
        <v>245</v>
      </c>
      <c r="H153" s="209">
        <v>58.286999999999999</v>
      </c>
      <c r="I153" s="210"/>
      <c r="J153" s="211">
        <f>ROUND(I153*H153,2)</f>
        <v>0</v>
      </c>
      <c r="K153" s="207" t="s">
        <v>217</v>
      </c>
      <c r="L153" s="62"/>
      <c r="M153" s="212" t="s">
        <v>21</v>
      </c>
      <c r="N153" s="213" t="s">
        <v>47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100</v>
      </c>
      <c r="AT153" s="25" t="s">
        <v>213</v>
      </c>
      <c r="AU153" s="25" t="s">
        <v>85</v>
      </c>
      <c r="AY153" s="25" t="s">
        <v>211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83</v>
      </c>
      <c r="BK153" s="216">
        <f>ROUND(I153*H153,2)</f>
        <v>0</v>
      </c>
      <c r="BL153" s="25" t="s">
        <v>100</v>
      </c>
      <c r="BM153" s="25" t="s">
        <v>946</v>
      </c>
    </row>
    <row r="154" spans="2:65" s="13" customFormat="1" ht="13.5">
      <c r="B154" s="229"/>
      <c r="C154" s="230"/>
      <c r="D154" s="219" t="s">
        <v>219</v>
      </c>
      <c r="E154" s="231" t="s">
        <v>21</v>
      </c>
      <c r="F154" s="232" t="s">
        <v>947</v>
      </c>
      <c r="G154" s="230"/>
      <c r="H154" s="233">
        <v>51.890999999999998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219</v>
      </c>
      <c r="AU154" s="239" t="s">
        <v>85</v>
      </c>
      <c r="AV154" s="13" t="s">
        <v>85</v>
      </c>
      <c r="AW154" s="13" t="s">
        <v>39</v>
      </c>
      <c r="AX154" s="13" t="s">
        <v>76</v>
      </c>
      <c r="AY154" s="239" t="s">
        <v>211</v>
      </c>
    </row>
    <row r="155" spans="2:65" s="13" customFormat="1" ht="13.5">
      <c r="B155" s="229"/>
      <c r="C155" s="230"/>
      <c r="D155" s="219" t="s">
        <v>219</v>
      </c>
      <c r="E155" s="231" t="s">
        <v>21</v>
      </c>
      <c r="F155" s="232" t="s">
        <v>948</v>
      </c>
      <c r="G155" s="230"/>
      <c r="H155" s="233">
        <v>6.3959999999999999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219</v>
      </c>
      <c r="AU155" s="239" t="s">
        <v>85</v>
      </c>
      <c r="AV155" s="13" t="s">
        <v>85</v>
      </c>
      <c r="AW155" s="13" t="s">
        <v>39</v>
      </c>
      <c r="AX155" s="13" t="s">
        <v>76</v>
      </c>
      <c r="AY155" s="239" t="s">
        <v>211</v>
      </c>
    </row>
    <row r="156" spans="2:65" s="15" customFormat="1" ht="13.5">
      <c r="B156" s="251"/>
      <c r="C156" s="252"/>
      <c r="D156" s="262" t="s">
        <v>219</v>
      </c>
      <c r="E156" s="263" t="s">
        <v>21</v>
      </c>
      <c r="F156" s="264" t="s">
        <v>226</v>
      </c>
      <c r="G156" s="252"/>
      <c r="H156" s="265">
        <v>58.286999999999999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AT156" s="261" t="s">
        <v>219</v>
      </c>
      <c r="AU156" s="261" t="s">
        <v>85</v>
      </c>
      <c r="AV156" s="15" t="s">
        <v>100</v>
      </c>
      <c r="AW156" s="15" t="s">
        <v>39</v>
      </c>
      <c r="AX156" s="15" t="s">
        <v>83</v>
      </c>
      <c r="AY156" s="261" t="s">
        <v>211</v>
      </c>
    </row>
    <row r="157" spans="2:65" s="1" customFormat="1" ht="31.5" customHeight="1">
      <c r="B157" s="42"/>
      <c r="C157" s="205" t="s">
        <v>329</v>
      </c>
      <c r="D157" s="205" t="s">
        <v>213</v>
      </c>
      <c r="E157" s="206" t="s">
        <v>949</v>
      </c>
      <c r="F157" s="207" t="s">
        <v>950</v>
      </c>
      <c r="G157" s="208" t="s">
        <v>216</v>
      </c>
      <c r="H157" s="209">
        <v>77.054000000000002</v>
      </c>
      <c r="I157" s="210"/>
      <c r="J157" s="211">
        <f>ROUND(I157*H157,2)</f>
        <v>0</v>
      </c>
      <c r="K157" s="207" t="s">
        <v>217</v>
      </c>
      <c r="L157" s="62"/>
      <c r="M157" s="212" t="s">
        <v>21</v>
      </c>
      <c r="N157" s="213" t="s">
        <v>47</v>
      </c>
      <c r="O157" s="4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25" t="s">
        <v>100</v>
      </c>
      <c r="AT157" s="25" t="s">
        <v>213</v>
      </c>
      <c r="AU157" s="25" t="s">
        <v>85</v>
      </c>
      <c r="AY157" s="25" t="s">
        <v>211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25" t="s">
        <v>83</v>
      </c>
      <c r="BK157" s="216">
        <f>ROUND(I157*H157,2)</f>
        <v>0</v>
      </c>
      <c r="BL157" s="25" t="s">
        <v>100</v>
      </c>
      <c r="BM157" s="25" t="s">
        <v>951</v>
      </c>
    </row>
    <row r="158" spans="2:65" s="12" customFormat="1" ht="13.5">
      <c r="B158" s="217"/>
      <c r="C158" s="218"/>
      <c r="D158" s="219" t="s">
        <v>219</v>
      </c>
      <c r="E158" s="220" t="s">
        <v>21</v>
      </c>
      <c r="F158" s="221" t="s">
        <v>952</v>
      </c>
      <c r="G158" s="218"/>
      <c r="H158" s="222" t="s">
        <v>21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219</v>
      </c>
      <c r="AU158" s="228" t="s">
        <v>85</v>
      </c>
      <c r="AV158" s="12" t="s">
        <v>83</v>
      </c>
      <c r="AW158" s="12" t="s">
        <v>39</v>
      </c>
      <c r="AX158" s="12" t="s">
        <v>76</v>
      </c>
      <c r="AY158" s="228" t="s">
        <v>211</v>
      </c>
    </row>
    <row r="159" spans="2:65" s="12" customFormat="1" ht="13.5">
      <c r="B159" s="217"/>
      <c r="C159" s="218"/>
      <c r="D159" s="219" t="s">
        <v>219</v>
      </c>
      <c r="E159" s="220" t="s">
        <v>21</v>
      </c>
      <c r="F159" s="221" t="s">
        <v>893</v>
      </c>
      <c r="G159" s="218"/>
      <c r="H159" s="222" t="s">
        <v>21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219</v>
      </c>
      <c r="AU159" s="228" t="s">
        <v>85</v>
      </c>
      <c r="AV159" s="12" t="s">
        <v>83</v>
      </c>
      <c r="AW159" s="12" t="s">
        <v>39</v>
      </c>
      <c r="AX159" s="12" t="s">
        <v>76</v>
      </c>
      <c r="AY159" s="228" t="s">
        <v>211</v>
      </c>
    </row>
    <row r="160" spans="2:65" s="13" customFormat="1" ht="13.5">
      <c r="B160" s="229"/>
      <c r="C160" s="230"/>
      <c r="D160" s="219" t="s">
        <v>219</v>
      </c>
      <c r="E160" s="231" t="s">
        <v>21</v>
      </c>
      <c r="F160" s="232" t="s">
        <v>953</v>
      </c>
      <c r="G160" s="230"/>
      <c r="H160" s="233">
        <v>7.2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219</v>
      </c>
      <c r="AU160" s="239" t="s">
        <v>85</v>
      </c>
      <c r="AV160" s="13" t="s">
        <v>85</v>
      </c>
      <c r="AW160" s="13" t="s">
        <v>39</v>
      </c>
      <c r="AX160" s="13" t="s">
        <v>76</v>
      </c>
      <c r="AY160" s="239" t="s">
        <v>211</v>
      </c>
    </row>
    <row r="161" spans="2:65" s="12" customFormat="1" ht="13.5">
      <c r="B161" s="217"/>
      <c r="C161" s="218"/>
      <c r="D161" s="219" t="s">
        <v>219</v>
      </c>
      <c r="E161" s="220" t="s">
        <v>21</v>
      </c>
      <c r="F161" s="221" t="s">
        <v>954</v>
      </c>
      <c r="G161" s="218"/>
      <c r="H161" s="222" t="s">
        <v>21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219</v>
      </c>
      <c r="AU161" s="228" t="s">
        <v>85</v>
      </c>
      <c r="AV161" s="12" t="s">
        <v>83</v>
      </c>
      <c r="AW161" s="12" t="s">
        <v>39</v>
      </c>
      <c r="AX161" s="12" t="s">
        <v>76</v>
      </c>
      <c r="AY161" s="228" t="s">
        <v>211</v>
      </c>
    </row>
    <row r="162" spans="2:65" s="13" customFormat="1" ht="13.5">
      <c r="B162" s="229"/>
      <c r="C162" s="230"/>
      <c r="D162" s="219" t="s">
        <v>219</v>
      </c>
      <c r="E162" s="231" t="s">
        <v>21</v>
      </c>
      <c r="F162" s="232" t="s">
        <v>955</v>
      </c>
      <c r="G162" s="230"/>
      <c r="H162" s="233">
        <v>3.9740000000000002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219</v>
      </c>
      <c r="AU162" s="239" t="s">
        <v>85</v>
      </c>
      <c r="AV162" s="13" t="s">
        <v>85</v>
      </c>
      <c r="AW162" s="13" t="s">
        <v>39</v>
      </c>
      <c r="AX162" s="13" t="s">
        <v>76</v>
      </c>
      <c r="AY162" s="239" t="s">
        <v>211</v>
      </c>
    </row>
    <row r="163" spans="2:65" s="14" customFormat="1" ht="13.5">
      <c r="B163" s="240"/>
      <c r="C163" s="241"/>
      <c r="D163" s="219" t="s">
        <v>219</v>
      </c>
      <c r="E163" s="242" t="s">
        <v>21</v>
      </c>
      <c r="F163" s="243" t="s">
        <v>222</v>
      </c>
      <c r="G163" s="241"/>
      <c r="H163" s="244">
        <v>11.173999999999999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219</v>
      </c>
      <c r="AU163" s="250" t="s">
        <v>85</v>
      </c>
      <c r="AV163" s="14" t="s">
        <v>93</v>
      </c>
      <c r="AW163" s="14" t="s">
        <v>39</v>
      </c>
      <c r="AX163" s="14" t="s">
        <v>76</v>
      </c>
      <c r="AY163" s="250" t="s">
        <v>211</v>
      </c>
    </row>
    <row r="164" spans="2:65" s="12" customFormat="1" ht="13.5">
      <c r="B164" s="217"/>
      <c r="C164" s="218"/>
      <c r="D164" s="219" t="s">
        <v>219</v>
      </c>
      <c r="E164" s="220" t="s">
        <v>21</v>
      </c>
      <c r="F164" s="221" t="s">
        <v>956</v>
      </c>
      <c r="G164" s="218"/>
      <c r="H164" s="222" t="s">
        <v>21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219</v>
      </c>
      <c r="AU164" s="228" t="s">
        <v>85</v>
      </c>
      <c r="AV164" s="12" t="s">
        <v>83</v>
      </c>
      <c r="AW164" s="12" t="s">
        <v>39</v>
      </c>
      <c r="AX164" s="12" t="s">
        <v>76</v>
      </c>
      <c r="AY164" s="228" t="s">
        <v>211</v>
      </c>
    </row>
    <row r="165" spans="2:65" s="12" customFormat="1" ht="13.5">
      <c r="B165" s="217"/>
      <c r="C165" s="218"/>
      <c r="D165" s="219" t="s">
        <v>219</v>
      </c>
      <c r="E165" s="220" t="s">
        <v>21</v>
      </c>
      <c r="F165" s="221" t="s">
        <v>902</v>
      </c>
      <c r="G165" s="218"/>
      <c r="H165" s="222" t="s">
        <v>21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219</v>
      </c>
      <c r="AU165" s="228" t="s">
        <v>85</v>
      </c>
      <c r="AV165" s="12" t="s">
        <v>83</v>
      </c>
      <c r="AW165" s="12" t="s">
        <v>39</v>
      </c>
      <c r="AX165" s="12" t="s">
        <v>76</v>
      </c>
      <c r="AY165" s="228" t="s">
        <v>211</v>
      </c>
    </row>
    <row r="166" spans="2:65" s="13" customFormat="1" ht="13.5">
      <c r="B166" s="229"/>
      <c r="C166" s="230"/>
      <c r="D166" s="219" t="s">
        <v>219</v>
      </c>
      <c r="E166" s="231" t="s">
        <v>21</v>
      </c>
      <c r="F166" s="232" t="s">
        <v>957</v>
      </c>
      <c r="G166" s="230"/>
      <c r="H166" s="233">
        <v>38.64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219</v>
      </c>
      <c r="AU166" s="239" t="s">
        <v>85</v>
      </c>
      <c r="AV166" s="13" t="s">
        <v>85</v>
      </c>
      <c r="AW166" s="13" t="s">
        <v>39</v>
      </c>
      <c r="AX166" s="13" t="s">
        <v>76</v>
      </c>
      <c r="AY166" s="239" t="s">
        <v>211</v>
      </c>
    </row>
    <row r="167" spans="2:65" s="14" customFormat="1" ht="13.5">
      <c r="B167" s="240"/>
      <c r="C167" s="241"/>
      <c r="D167" s="219" t="s">
        <v>219</v>
      </c>
      <c r="E167" s="242" t="s">
        <v>21</v>
      </c>
      <c r="F167" s="243" t="s">
        <v>222</v>
      </c>
      <c r="G167" s="241"/>
      <c r="H167" s="244">
        <v>38.64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219</v>
      </c>
      <c r="AU167" s="250" t="s">
        <v>85</v>
      </c>
      <c r="AV167" s="14" t="s">
        <v>93</v>
      </c>
      <c r="AW167" s="14" t="s">
        <v>39</v>
      </c>
      <c r="AX167" s="14" t="s">
        <v>76</v>
      </c>
      <c r="AY167" s="250" t="s">
        <v>211</v>
      </c>
    </row>
    <row r="168" spans="2:65" s="12" customFormat="1" ht="13.5">
      <c r="B168" s="217"/>
      <c r="C168" s="218"/>
      <c r="D168" s="219" t="s">
        <v>219</v>
      </c>
      <c r="E168" s="220" t="s">
        <v>21</v>
      </c>
      <c r="F168" s="221" t="s">
        <v>893</v>
      </c>
      <c r="G168" s="218"/>
      <c r="H168" s="222" t="s">
        <v>21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219</v>
      </c>
      <c r="AU168" s="228" t="s">
        <v>85</v>
      </c>
      <c r="AV168" s="12" t="s">
        <v>83</v>
      </c>
      <c r="AW168" s="12" t="s">
        <v>39</v>
      </c>
      <c r="AX168" s="12" t="s">
        <v>76</v>
      </c>
      <c r="AY168" s="228" t="s">
        <v>211</v>
      </c>
    </row>
    <row r="169" spans="2:65" s="13" customFormat="1" ht="13.5">
      <c r="B169" s="229"/>
      <c r="C169" s="230"/>
      <c r="D169" s="219" t="s">
        <v>219</v>
      </c>
      <c r="E169" s="231" t="s">
        <v>21</v>
      </c>
      <c r="F169" s="232" t="s">
        <v>958</v>
      </c>
      <c r="G169" s="230"/>
      <c r="H169" s="233">
        <v>28.064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219</v>
      </c>
      <c r="AU169" s="239" t="s">
        <v>85</v>
      </c>
      <c r="AV169" s="13" t="s">
        <v>85</v>
      </c>
      <c r="AW169" s="13" t="s">
        <v>39</v>
      </c>
      <c r="AX169" s="13" t="s">
        <v>76</v>
      </c>
      <c r="AY169" s="239" t="s">
        <v>211</v>
      </c>
    </row>
    <row r="170" spans="2:65" s="13" customFormat="1" ht="13.5">
      <c r="B170" s="229"/>
      <c r="C170" s="230"/>
      <c r="D170" s="219" t="s">
        <v>219</v>
      </c>
      <c r="E170" s="231" t="s">
        <v>21</v>
      </c>
      <c r="F170" s="232" t="s">
        <v>959</v>
      </c>
      <c r="G170" s="230"/>
      <c r="H170" s="233">
        <v>-0.82399999999999995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219</v>
      </c>
      <c r="AU170" s="239" t="s">
        <v>85</v>
      </c>
      <c r="AV170" s="13" t="s">
        <v>85</v>
      </c>
      <c r="AW170" s="13" t="s">
        <v>39</v>
      </c>
      <c r="AX170" s="13" t="s">
        <v>76</v>
      </c>
      <c r="AY170" s="239" t="s">
        <v>211</v>
      </c>
    </row>
    <row r="171" spans="2:65" s="14" customFormat="1" ht="13.5">
      <c r="B171" s="240"/>
      <c r="C171" s="241"/>
      <c r="D171" s="219" t="s">
        <v>219</v>
      </c>
      <c r="E171" s="242" t="s">
        <v>21</v>
      </c>
      <c r="F171" s="243" t="s">
        <v>222</v>
      </c>
      <c r="G171" s="241"/>
      <c r="H171" s="244">
        <v>27.24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219</v>
      </c>
      <c r="AU171" s="250" t="s">
        <v>85</v>
      </c>
      <c r="AV171" s="14" t="s">
        <v>93</v>
      </c>
      <c r="AW171" s="14" t="s">
        <v>39</v>
      </c>
      <c r="AX171" s="14" t="s">
        <v>76</v>
      </c>
      <c r="AY171" s="250" t="s">
        <v>211</v>
      </c>
    </row>
    <row r="172" spans="2:65" s="15" customFormat="1" ht="13.5">
      <c r="B172" s="251"/>
      <c r="C172" s="252"/>
      <c r="D172" s="262" t="s">
        <v>219</v>
      </c>
      <c r="E172" s="263" t="s">
        <v>21</v>
      </c>
      <c r="F172" s="264" t="s">
        <v>226</v>
      </c>
      <c r="G172" s="252"/>
      <c r="H172" s="265">
        <v>77.054000000000002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AT172" s="261" t="s">
        <v>219</v>
      </c>
      <c r="AU172" s="261" t="s">
        <v>85</v>
      </c>
      <c r="AV172" s="15" t="s">
        <v>100</v>
      </c>
      <c r="AW172" s="15" t="s">
        <v>39</v>
      </c>
      <c r="AX172" s="15" t="s">
        <v>83</v>
      </c>
      <c r="AY172" s="261" t="s">
        <v>211</v>
      </c>
    </row>
    <row r="173" spans="2:65" s="1" customFormat="1" ht="22.5" customHeight="1">
      <c r="B173" s="42"/>
      <c r="C173" s="268" t="s">
        <v>365</v>
      </c>
      <c r="D173" s="268" t="s">
        <v>429</v>
      </c>
      <c r="E173" s="269" t="s">
        <v>960</v>
      </c>
      <c r="F173" s="270" t="s">
        <v>961</v>
      </c>
      <c r="G173" s="271" t="s">
        <v>245</v>
      </c>
      <c r="H173" s="272">
        <v>22.347999999999999</v>
      </c>
      <c r="I173" s="273"/>
      <c r="J173" s="274">
        <f>ROUND(I173*H173,2)</f>
        <v>0</v>
      </c>
      <c r="K173" s="270" t="s">
        <v>217</v>
      </c>
      <c r="L173" s="275"/>
      <c r="M173" s="276" t="s">
        <v>21</v>
      </c>
      <c r="N173" s="277" t="s">
        <v>47</v>
      </c>
      <c r="O173" s="43"/>
      <c r="P173" s="214">
        <f>O173*H173</f>
        <v>0</v>
      </c>
      <c r="Q173" s="214">
        <v>1</v>
      </c>
      <c r="R173" s="214">
        <f>Q173*H173</f>
        <v>22.347999999999999</v>
      </c>
      <c r="S173" s="214">
        <v>0</v>
      </c>
      <c r="T173" s="215">
        <f>S173*H173</f>
        <v>0</v>
      </c>
      <c r="AR173" s="25" t="s">
        <v>261</v>
      </c>
      <c r="AT173" s="25" t="s">
        <v>429</v>
      </c>
      <c r="AU173" s="25" t="s">
        <v>85</v>
      </c>
      <c r="AY173" s="25" t="s">
        <v>211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25" t="s">
        <v>83</v>
      </c>
      <c r="BK173" s="216">
        <f>ROUND(I173*H173,2)</f>
        <v>0</v>
      </c>
      <c r="BL173" s="25" t="s">
        <v>100</v>
      </c>
      <c r="BM173" s="25" t="s">
        <v>962</v>
      </c>
    </row>
    <row r="174" spans="2:65" s="13" customFormat="1" ht="13.5">
      <c r="B174" s="229"/>
      <c r="C174" s="230"/>
      <c r="D174" s="262" t="s">
        <v>219</v>
      </c>
      <c r="E174" s="230"/>
      <c r="F174" s="266" t="s">
        <v>963</v>
      </c>
      <c r="G174" s="230"/>
      <c r="H174" s="267">
        <v>22.347999999999999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219</v>
      </c>
      <c r="AU174" s="239" t="s">
        <v>85</v>
      </c>
      <c r="AV174" s="13" t="s">
        <v>85</v>
      </c>
      <c r="AW174" s="13" t="s">
        <v>6</v>
      </c>
      <c r="AX174" s="13" t="s">
        <v>83</v>
      </c>
      <c r="AY174" s="239" t="s">
        <v>211</v>
      </c>
    </row>
    <row r="175" spans="2:65" s="1" customFormat="1" ht="44.25" customHeight="1">
      <c r="B175" s="42"/>
      <c r="C175" s="205" t="s">
        <v>9</v>
      </c>
      <c r="D175" s="205" t="s">
        <v>213</v>
      </c>
      <c r="E175" s="206" t="s">
        <v>964</v>
      </c>
      <c r="F175" s="207" t="s">
        <v>965</v>
      </c>
      <c r="G175" s="208" t="s">
        <v>216</v>
      </c>
      <c r="H175" s="209">
        <v>11.04</v>
      </c>
      <c r="I175" s="210"/>
      <c r="J175" s="211">
        <f>ROUND(I175*H175,2)</f>
        <v>0</v>
      </c>
      <c r="K175" s="207" t="s">
        <v>217</v>
      </c>
      <c r="L175" s="62"/>
      <c r="M175" s="212" t="s">
        <v>21</v>
      </c>
      <c r="N175" s="213" t="s">
        <v>47</v>
      </c>
      <c r="O175" s="43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AR175" s="25" t="s">
        <v>100</v>
      </c>
      <c r="AT175" s="25" t="s">
        <v>213</v>
      </c>
      <c r="AU175" s="25" t="s">
        <v>85</v>
      </c>
      <c r="AY175" s="25" t="s">
        <v>211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83</v>
      </c>
      <c r="BK175" s="216">
        <f>ROUND(I175*H175,2)</f>
        <v>0</v>
      </c>
      <c r="BL175" s="25" t="s">
        <v>100</v>
      </c>
      <c r="BM175" s="25" t="s">
        <v>966</v>
      </c>
    </row>
    <row r="176" spans="2:65" s="12" customFormat="1" ht="13.5">
      <c r="B176" s="217"/>
      <c r="C176" s="218"/>
      <c r="D176" s="219" t="s">
        <v>219</v>
      </c>
      <c r="E176" s="220" t="s">
        <v>21</v>
      </c>
      <c r="F176" s="221" t="s">
        <v>902</v>
      </c>
      <c r="G176" s="218"/>
      <c r="H176" s="222" t="s">
        <v>21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219</v>
      </c>
      <c r="AU176" s="228" t="s">
        <v>85</v>
      </c>
      <c r="AV176" s="12" t="s">
        <v>83</v>
      </c>
      <c r="AW176" s="12" t="s">
        <v>39</v>
      </c>
      <c r="AX176" s="12" t="s">
        <v>76</v>
      </c>
      <c r="AY176" s="228" t="s">
        <v>211</v>
      </c>
    </row>
    <row r="177" spans="2:65" s="13" customFormat="1" ht="13.5">
      <c r="B177" s="229"/>
      <c r="C177" s="230"/>
      <c r="D177" s="219" t="s">
        <v>219</v>
      </c>
      <c r="E177" s="231" t="s">
        <v>21</v>
      </c>
      <c r="F177" s="232" t="s">
        <v>967</v>
      </c>
      <c r="G177" s="230"/>
      <c r="H177" s="233">
        <v>11.04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219</v>
      </c>
      <c r="AU177" s="239" t="s">
        <v>85</v>
      </c>
      <c r="AV177" s="13" t="s">
        <v>85</v>
      </c>
      <c r="AW177" s="13" t="s">
        <v>39</v>
      </c>
      <c r="AX177" s="13" t="s">
        <v>76</v>
      </c>
      <c r="AY177" s="239" t="s">
        <v>211</v>
      </c>
    </row>
    <row r="178" spans="2:65" s="15" customFormat="1" ht="13.5">
      <c r="B178" s="251"/>
      <c r="C178" s="252"/>
      <c r="D178" s="262" t="s">
        <v>219</v>
      </c>
      <c r="E178" s="263" t="s">
        <v>21</v>
      </c>
      <c r="F178" s="264" t="s">
        <v>226</v>
      </c>
      <c r="G178" s="252"/>
      <c r="H178" s="265">
        <v>11.04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AT178" s="261" t="s">
        <v>219</v>
      </c>
      <c r="AU178" s="261" t="s">
        <v>85</v>
      </c>
      <c r="AV178" s="15" t="s">
        <v>100</v>
      </c>
      <c r="AW178" s="15" t="s">
        <v>39</v>
      </c>
      <c r="AX178" s="15" t="s">
        <v>83</v>
      </c>
      <c r="AY178" s="261" t="s">
        <v>211</v>
      </c>
    </row>
    <row r="179" spans="2:65" s="1" customFormat="1" ht="22.5" customHeight="1">
      <c r="B179" s="42"/>
      <c r="C179" s="268" t="s">
        <v>374</v>
      </c>
      <c r="D179" s="268" t="s">
        <v>429</v>
      </c>
      <c r="E179" s="269" t="s">
        <v>960</v>
      </c>
      <c r="F179" s="270" t="s">
        <v>961</v>
      </c>
      <c r="G179" s="271" t="s">
        <v>245</v>
      </c>
      <c r="H179" s="272">
        <v>22.088000000000001</v>
      </c>
      <c r="I179" s="273"/>
      <c r="J179" s="274">
        <f>ROUND(I179*H179,2)</f>
        <v>0</v>
      </c>
      <c r="K179" s="270" t="s">
        <v>217</v>
      </c>
      <c r="L179" s="275"/>
      <c r="M179" s="276" t="s">
        <v>21</v>
      </c>
      <c r="N179" s="277" t="s">
        <v>47</v>
      </c>
      <c r="O179" s="43"/>
      <c r="P179" s="214">
        <f>O179*H179</f>
        <v>0</v>
      </c>
      <c r="Q179" s="214">
        <v>1</v>
      </c>
      <c r="R179" s="214">
        <f>Q179*H179</f>
        <v>22.088000000000001</v>
      </c>
      <c r="S179" s="214">
        <v>0</v>
      </c>
      <c r="T179" s="215">
        <f>S179*H179</f>
        <v>0</v>
      </c>
      <c r="AR179" s="25" t="s">
        <v>261</v>
      </c>
      <c r="AT179" s="25" t="s">
        <v>429</v>
      </c>
      <c r="AU179" s="25" t="s">
        <v>85</v>
      </c>
      <c r="AY179" s="25" t="s">
        <v>211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83</v>
      </c>
      <c r="BK179" s="216">
        <f>ROUND(I179*H179,2)</f>
        <v>0</v>
      </c>
      <c r="BL179" s="25" t="s">
        <v>100</v>
      </c>
      <c r="BM179" s="25" t="s">
        <v>968</v>
      </c>
    </row>
    <row r="180" spans="2:65" s="13" customFormat="1" ht="13.5">
      <c r="B180" s="229"/>
      <c r="C180" s="230"/>
      <c r="D180" s="262" t="s">
        <v>219</v>
      </c>
      <c r="E180" s="230"/>
      <c r="F180" s="266" t="s">
        <v>969</v>
      </c>
      <c r="G180" s="230"/>
      <c r="H180" s="267">
        <v>22.088000000000001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219</v>
      </c>
      <c r="AU180" s="239" t="s">
        <v>85</v>
      </c>
      <c r="AV180" s="13" t="s">
        <v>85</v>
      </c>
      <c r="AW180" s="13" t="s">
        <v>6</v>
      </c>
      <c r="AX180" s="13" t="s">
        <v>83</v>
      </c>
      <c r="AY180" s="239" t="s">
        <v>211</v>
      </c>
    </row>
    <row r="181" spans="2:65" s="1" customFormat="1" ht="31.5" customHeight="1">
      <c r="B181" s="42"/>
      <c r="C181" s="205" t="s">
        <v>378</v>
      </c>
      <c r="D181" s="205" t="s">
        <v>213</v>
      </c>
      <c r="E181" s="206" t="s">
        <v>970</v>
      </c>
      <c r="F181" s="207" t="s">
        <v>971</v>
      </c>
      <c r="G181" s="208" t="s">
        <v>235</v>
      </c>
      <c r="H181" s="209">
        <v>10.375</v>
      </c>
      <c r="I181" s="210"/>
      <c r="J181" s="211">
        <f>ROUND(I181*H181,2)</f>
        <v>0</v>
      </c>
      <c r="K181" s="207" t="s">
        <v>217</v>
      </c>
      <c r="L181" s="62"/>
      <c r="M181" s="212" t="s">
        <v>21</v>
      </c>
      <c r="N181" s="213" t="s">
        <v>47</v>
      </c>
      <c r="O181" s="43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AR181" s="25" t="s">
        <v>100</v>
      </c>
      <c r="AT181" s="25" t="s">
        <v>213</v>
      </c>
      <c r="AU181" s="25" t="s">
        <v>85</v>
      </c>
      <c r="AY181" s="25" t="s">
        <v>211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25" t="s">
        <v>83</v>
      </c>
      <c r="BK181" s="216">
        <f>ROUND(I181*H181,2)</f>
        <v>0</v>
      </c>
      <c r="BL181" s="25" t="s">
        <v>100</v>
      </c>
      <c r="BM181" s="25" t="s">
        <v>972</v>
      </c>
    </row>
    <row r="182" spans="2:65" s="13" customFormat="1" ht="13.5">
      <c r="B182" s="229"/>
      <c r="C182" s="230"/>
      <c r="D182" s="219" t="s">
        <v>219</v>
      </c>
      <c r="E182" s="231" t="s">
        <v>21</v>
      </c>
      <c r="F182" s="232" t="s">
        <v>887</v>
      </c>
      <c r="G182" s="230"/>
      <c r="H182" s="233">
        <v>6.75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219</v>
      </c>
      <c r="AU182" s="239" t="s">
        <v>85</v>
      </c>
      <c r="AV182" s="13" t="s">
        <v>85</v>
      </c>
      <c r="AW182" s="13" t="s">
        <v>39</v>
      </c>
      <c r="AX182" s="13" t="s">
        <v>76</v>
      </c>
      <c r="AY182" s="239" t="s">
        <v>211</v>
      </c>
    </row>
    <row r="183" spans="2:65" s="13" customFormat="1" ht="13.5">
      <c r="B183" s="229"/>
      <c r="C183" s="230"/>
      <c r="D183" s="219" t="s">
        <v>219</v>
      </c>
      <c r="E183" s="231" t="s">
        <v>21</v>
      </c>
      <c r="F183" s="232" t="s">
        <v>888</v>
      </c>
      <c r="G183" s="230"/>
      <c r="H183" s="233">
        <v>3.625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219</v>
      </c>
      <c r="AU183" s="239" t="s">
        <v>85</v>
      </c>
      <c r="AV183" s="13" t="s">
        <v>85</v>
      </c>
      <c r="AW183" s="13" t="s">
        <v>39</v>
      </c>
      <c r="AX183" s="13" t="s">
        <v>76</v>
      </c>
      <c r="AY183" s="239" t="s">
        <v>211</v>
      </c>
    </row>
    <row r="184" spans="2:65" s="15" customFormat="1" ht="13.5">
      <c r="B184" s="251"/>
      <c r="C184" s="252"/>
      <c r="D184" s="219" t="s">
        <v>219</v>
      </c>
      <c r="E184" s="253" t="s">
        <v>21</v>
      </c>
      <c r="F184" s="254" t="s">
        <v>226</v>
      </c>
      <c r="G184" s="252"/>
      <c r="H184" s="255">
        <v>10.375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AT184" s="261" t="s">
        <v>219</v>
      </c>
      <c r="AU184" s="261" t="s">
        <v>85</v>
      </c>
      <c r="AV184" s="15" t="s">
        <v>100</v>
      </c>
      <c r="AW184" s="15" t="s">
        <v>39</v>
      </c>
      <c r="AX184" s="15" t="s">
        <v>83</v>
      </c>
      <c r="AY184" s="261" t="s">
        <v>211</v>
      </c>
    </row>
    <row r="185" spans="2:65" s="11" customFormat="1" ht="29.85" customHeight="1">
      <c r="B185" s="188"/>
      <c r="C185" s="189"/>
      <c r="D185" s="202" t="s">
        <v>75</v>
      </c>
      <c r="E185" s="203" t="s">
        <v>85</v>
      </c>
      <c r="F185" s="203" t="s">
        <v>227</v>
      </c>
      <c r="G185" s="189"/>
      <c r="H185" s="189"/>
      <c r="I185" s="192"/>
      <c r="J185" s="204">
        <f>BK185</f>
        <v>0</v>
      </c>
      <c r="K185" s="189"/>
      <c r="L185" s="194"/>
      <c r="M185" s="195"/>
      <c r="N185" s="196"/>
      <c r="O185" s="196"/>
      <c r="P185" s="197">
        <f>SUM(P186:P194)</f>
        <v>0</v>
      </c>
      <c r="Q185" s="196"/>
      <c r="R185" s="197">
        <f>SUM(R186:R194)</f>
        <v>0</v>
      </c>
      <c r="S185" s="196"/>
      <c r="T185" s="198">
        <f>SUM(T186:T194)</f>
        <v>0</v>
      </c>
      <c r="AR185" s="199" t="s">
        <v>83</v>
      </c>
      <c r="AT185" s="200" t="s">
        <v>75</v>
      </c>
      <c r="AU185" s="200" t="s">
        <v>83</v>
      </c>
      <c r="AY185" s="199" t="s">
        <v>211</v>
      </c>
      <c r="BK185" s="201">
        <f>SUM(BK186:BK194)</f>
        <v>0</v>
      </c>
    </row>
    <row r="186" spans="2:65" s="1" customFormat="1" ht="31.5" customHeight="1">
      <c r="B186" s="42"/>
      <c r="C186" s="205" t="s">
        <v>383</v>
      </c>
      <c r="D186" s="205" t="s">
        <v>213</v>
      </c>
      <c r="E186" s="206" t="s">
        <v>973</v>
      </c>
      <c r="F186" s="207" t="s">
        <v>974</v>
      </c>
      <c r="G186" s="208" t="s">
        <v>235</v>
      </c>
      <c r="H186" s="209">
        <v>34</v>
      </c>
      <c r="I186" s="210"/>
      <c r="J186" s="211">
        <f>ROUND(I186*H186,2)</f>
        <v>0</v>
      </c>
      <c r="K186" s="207" t="s">
        <v>217</v>
      </c>
      <c r="L186" s="62"/>
      <c r="M186" s="212" t="s">
        <v>21</v>
      </c>
      <c r="N186" s="213" t="s">
        <v>47</v>
      </c>
      <c r="O186" s="43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25" t="s">
        <v>100</v>
      </c>
      <c r="AT186" s="25" t="s">
        <v>213</v>
      </c>
      <c r="AU186" s="25" t="s">
        <v>85</v>
      </c>
      <c r="AY186" s="25" t="s">
        <v>211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5" t="s">
        <v>83</v>
      </c>
      <c r="BK186" s="216">
        <f>ROUND(I186*H186,2)</f>
        <v>0</v>
      </c>
      <c r="BL186" s="25" t="s">
        <v>100</v>
      </c>
      <c r="BM186" s="25" t="s">
        <v>975</v>
      </c>
    </row>
    <row r="187" spans="2:65" s="12" customFormat="1" ht="13.5">
      <c r="B187" s="217"/>
      <c r="C187" s="218"/>
      <c r="D187" s="219" t="s">
        <v>219</v>
      </c>
      <c r="E187" s="220" t="s">
        <v>21</v>
      </c>
      <c r="F187" s="221" t="s">
        <v>902</v>
      </c>
      <c r="G187" s="218"/>
      <c r="H187" s="222" t="s">
        <v>21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219</v>
      </c>
      <c r="AU187" s="228" t="s">
        <v>85</v>
      </c>
      <c r="AV187" s="12" t="s">
        <v>83</v>
      </c>
      <c r="AW187" s="12" t="s">
        <v>39</v>
      </c>
      <c r="AX187" s="12" t="s">
        <v>76</v>
      </c>
      <c r="AY187" s="228" t="s">
        <v>211</v>
      </c>
    </row>
    <row r="188" spans="2:65" s="13" customFormat="1" ht="13.5">
      <c r="B188" s="229"/>
      <c r="C188" s="230"/>
      <c r="D188" s="219" t="s">
        <v>219</v>
      </c>
      <c r="E188" s="231" t="s">
        <v>21</v>
      </c>
      <c r="F188" s="232" t="s">
        <v>976</v>
      </c>
      <c r="G188" s="230"/>
      <c r="H188" s="233">
        <v>24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219</v>
      </c>
      <c r="AU188" s="239" t="s">
        <v>85</v>
      </c>
      <c r="AV188" s="13" t="s">
        <v>85</v>
      </c>
      <c r="AW188" s="13" t="s">
        <v>39</v>
      </c>
      <c r="AX188" s="13" t="s">
        <v>76</v>
      </c>
      <c r="AY188" s="239" t="s">
        <v>211</v>
      </c>
    </row>
    <row r="189" spans="2:65" s="13" customFormat="1" ht="13.5">
      <c r="B189" s="229"/>
      <c r="C189" s="230"/>
      <c r="D189" s="219" t="s">
        <v>219</v>
      </c>
      <c r="E189" s="231" t="s">
        <v>21</v>
      </c>
      <c r="F189" s="232" t="s">
        <v>977</v>
      </c>
      <c r="G189" s="230"/>
      <c r="H189" s="233">
        <v>4.5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219</v>
      </c>
      <c r="AU189" s="239" t="s">
        <v>85</v>
      </c>
      <c r="AV189" s="13" t="s">
        <v>85</v>
      </c>
      <c r="AW189" s="13" t="s">
        <v>39</v>
      </c>
      <c r="AX189" s="13" t="s">
        <v>76</v>
      </c>
      <c r="AY189" s="239" t="s">
        <v>211</v>
      </c>
    </row>
    <row r="190" spans="2:65" s="14" customFormat="1" ht="13.5">
      <c r="B190" s="240"/>
      <c r="C190" s="241"/>
      <c r="D190" s="219" t="s">
        <v>219</v>
      </c>
      <c r="E190" s="242" t="s">
        <v>21</v>
      </c>
      <c r="F190" s="243" t="s">
        <v>222</v>
      </c>
      <c r="G190" s="241"/>
      <c r="H190" s="244">
        <v>28.5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219</v>
      </c>
      <c r="AU190" s="250" t="s">
        <v>85</v>
      </c>
      <c r="AV190" s="14" t="s">
        <v>93</v>
      </c>
      <c r="AW190" s="14" t="s">
        <v>39</v>
      </c>
      <c r="AX190" s="14" t="s">
        <v>76</v>
      </c>
      <c r="AY190" s="250" t="s">
        <v>211</v>
      </c>
    </row>
    <row r="191" spans="2:65" s="12" customFormat="1" ht="13.5">
      <c r="B191" s="217"/>
      <c r="C191" s="218"/>
      <c r="D191" s="219" t="s">
        <v>219</v>
      </c>
      <c r="E191" s="220" t="s">
        <v>21</v>
      </c>
      <c r="F191" s="221" t="s">
        <v>893</v>
      </c>
      <c r="G191" s="218"/>
      <c r="H191" s="222" t="s">
        <v>21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219</v>
      </c>
      <c r="AU191" s="228" t="s">
        <v>85</v>
      </c>
      <c r="AV191" s="12" t="s">
        <v>83</v>
      </c>
      <c r="AW191" s="12" t="s">
        <v>39</v>
      </c>
      <c r="AX191" s="12" t="s">
        <v>76</v>
      </c>
      <c r="AY191" s="228" t="s">
        <v>211</v>
      </c>
    </row>
    <row r="192" spans="2:65" s="13" customFormat="1" ht="13.5">
      <c r="B192" s="229"/>
      <c r="C192" s="230"/>
      <c r="D192" s="219" t="s">
        <v>219</v>
      </c>
      <c r="E192" s="231" t="s">
        <v>21</v>
      </c>
      <c r="F192" s="232" t="s">
        <v>978</v>
      </c>
      <c r="G192" s="230"/>
      <c r="H192" s="233">
        <v>5.5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219</v>
      </c>
      <c r="AU192" s="239" t="s">
        <v>85</v>
      </c>
      <c r="AV192" s="13" t="s">
        <v>85</v>
      </c>
      <c r="AW192" s="13" t="s">
        <v>39</v>
      </c>
      <c r="AX192" s="13" t="s">
        <v>76</v>
      </c>
      <c r="AY192" s="239" t="s">
        <v>211</v>
      </c>
    </row>
    <row r="193" spans="2:65" s="14" customFormat="1" ht="13.5">
      <c r="B193" s="240"/>
      <c r="C193" s="241"/>
      <c r="D193" s="219" t="s">
        <v>219</v>
      </c>
      <c r="E193" s="242" t="s">
        <v>21</v>
      </c>
      <c r="F193" s="243" t="s">
        <v>222</v>
      </c>
      <c r="G193" s="241"/>
      <c r="H193" s="244">
        <v>5.5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219</v>
      </c>
      <c r="AU193" s="250" t="s">
        <v>85</v>
      </c>
      <c r="AV193" s="14" t="s">
        <v>93</v>
      </c>
      <c r="AW193" s="14" t="s">
        <v>39</v>
      </c>
      <c r="AX193" s="14" t="s">
        <v>76</v>
      </c>
      <c r="AY193" s="250" t="s">
        <v>211</v>
      </c>
    </row>
    <row r="194" spans="2:65" s="15" customFormat="1" ht="13.5">
      <c r="B194" s="251"/>
      <c r="C194" s="252"/>
      <c r="D194" s="219" t="s">
        <v>219</v>
      </c>
      <c r="E194" s="253" t="s">
        <v>21</v>
      </c>
      <c r="F194" s="254" t="s">
        <v>226</v>
      </c>
      <c r="G194" s="252"/>
      <c r="H194" s="255">
        <v>34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AT194" s="261" t="s">
        <v>219</v>
      </c>
      <c r="AU194" s="261" t="s">
        <v>85</v>
      </c>
      <c r="AV194" s="15" t="s">
        <v>100</v>
      </c>
      <c r="AW194" s="15" t="s">
        <v>39</v>
      </c>
      <c r="AX194" s="15" t="s">
        <v>83</v>
      </c>
      <c r="AY194" s="261" t="s">
        <v>211</v>
      </c>
    </row>
    <row r="195" spans="2:65" s="11" customFormat="1" ht="29.85" customHeight="1">
      <c r="B195" s="188"/>
      <c r="C195" s="189"/>
      <c r="D195" s="202" t="s">
        <v>75</v>
      </c>
      <c r="E195" s="203" t="s">
        <v>93</v>
      </c>
      <c r="F195" s="203" t="s">
        <v>979</v>
      </c>
      <c r="G195" s="189"/>
      <c r="H195" s="189"/>
      <c r="I195" s="192"/>
      <c r="J195" s="204">
        <f>BK195</f>
        <v>0</v>
      </c>
      <c r="K195" s="189"/>
      <c r="L195" s="194"/>
      <c r="M195" s="195"/>
      <c r="N195" s="196"/>
      <c r="O195" s="196"/>
      <c r="P195" s="197">
        <f>SUM(P196:P198)</f>
        <v>0</v>
      </c>
      <c r="Q195" s="196"/>
      <c r="R195" s="197">
        <f>SUM(R196:R198)</f>
        <v>2.24742</v>
      </c>
      <c r="S195" s="196"/>
      <c r="T195" s="198">
        <f>SUM(T196:T198)</f>
        <v>0</v>
      </c>
      <c r="AR195" s="199" t="s">
        <v>83</v>
      </c>
      <c r="AT195" s="200" t="s">
        <v>75</v>
      </c>
      <c r="AU195" s="200" t="s">
        <v>83</v>
      </c>
      <c r="AY195" s="199" t="s">
        <v>211</v>
      </c>
      <c r="BK195" s="201">
        <f>SUM(BK196:BK198)</f>
        <v>0</v>
      </c>
    </row>
    <row r="196" spans="2:65" s="1" customFormat="1" ht="31.5" customHeight="1">
      <c r="B196" s="42"/>
      <c r="C196" s="205" t="s">
        <v>387</v>
      </c>
      <c r="D196" s="205" t="s">
        <v>213</v>
      </c>
      <c r="E196" s="206" t="s">
        <v>980</v>
      </c>
      <c r="F196" s="207" t="s">
        <v>981</v>
      </c>
      <c r="G196" s="208" t="s">
        <v>275</v>
      </c>
      <c r="H196" s="209">
        <v>1</v>
      </c>
      <c r="I196" s="210"/>
      <c r="J196" s="211">
        <f>ROUND(I196*H196,2)</f>
        <v>0</v>
      </c>
      <c r="K196" s="207" t="s">
        <v>21</v>
      </c>
      <c r="L196" s="62"/>
      <c r="M196" s="212" t="s">
        <v>21</v>
      </c>
      <c r="N196" s="213" t="s">
        <v>47</v>
      </c>
      <c r="O196" s="43"/>
      <c r="P196" s="214">
        <f>O196*H196</f>
        <v>0</v>
      </c>
      <c r="Q196" s="214">
        <v>2.0074200000000002</v>
      </c>
      <c r="R196" s="214">
        <f>Q196*H196</f>
        <v>2.0074200000000002</v>
      </c>
      <c r="S196" s="214">
        <v>0</v>
      </c>
      <c r="T196" s="215">
        <f>S196*H196</f>
        <v>0</v>
      </c>
      <c r="AR196" s="25" t="s">
        <v>100</v>
      </c>
      <c r="AT196" s="25" t="s">
        <v>213</v>
      </c>
      <c r="AU196" s="25" t="s">
        <v>85</v>
      </c>
      <c r="AY196" s="25" t="s">
        <v>211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25" t="s">
        <v>83</v>
      </c>
      <c r="BK196" s="216">
        <f>ROUND(I196*H196,2)</f>
        <v>0</v>
      </c>
      <c r="BL196" s="25" t="s">
        <v>100</v>
      </c>
      <c r="BM196" s="25" t="s">
        <v>982</v>
      </c>
    </row>
    <row r="197" spans="2:65" s="1" customFormat="1" ht="22.5" customHeight="1">
      <c r="B197" s="42"/>
      <c r="C197" s="205" t="s">
        <v>382</v>
      </c>
      <c r="D197" s="205" t="s">
        <v>213</v>
      </c>
      <c r="E197" s="206" t="s">
        <v>983</v>
      </c>
      <c r="F197" s="207" t="s">
        <v>984</v>
      </c>
      <c r="G197" s="208" t="s">
        <v>275</v>
      </c>
      <c r="H197" s="209">
        <v>1</v>
      </c>
      <c r="I197" s="210"/>
      <c r="J197" s="211">
        <f>ROUND(I197*H197,2)</f>
        <v>0</v>
      </c>
      <c r="K197" s="207" t="s">
        <v>217</v>
      </c>
      <c r="L197" s="62"/>
      <c r="M197" s="212" t="s">
        <v>21</v>
      </c>
      <c r="N197" s="213" t="s">
        <v>47</v>
      </c>
      <c r="O197" s="43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AR197" s="25" t="s">
        <v>100</v>
      </c>
      <c r="AT197" s="25" t="s">
        <v>213</v>
      </c>
      <c r="AU197" s="25" t="s">
        <v>85</v>
      </c>
      <c r="AY197" s="25" t="s">
        <v>211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25" t="s">
        <v>83</v>
      </c>
      <c r="BK197" s="216">
        <f>ROUND(I197*H197,2)</f>
        <v>0</v>
      </c>
      <c r="BL197" s="25" t="s">
        <v>100</v>
      </c>
      <c r="BM197" s="25" t="s">
        <v>985</v>
      </c>
    </row>
    <row r="198" spans="2:65" s="1" customFormat="1" ht="22.5" customHeight="1">
      <c r="B198" s="42"/>
      <c r="C198" s="268" t="s">
        <v>395</v>
      </c>
      <c r="D198" s="268" t="s">
        <v>429</v>
      </c>
      <c r="E198" s="269" t="s">
        <v>986</v>
      </c>
      <c r="F198" s="270" t="s">
        <v>987</v>
      </c>
      <c r="G198" s="271" t="s">
        <v>275</v>
      </c>
      <c r="H198" s="272">
        <v>1</v>
      </c>
      <c r="I198" s="273"/>
      <c r="J198" s="274">
        <f>ROUND(I198*H198,2)</f>
        <v>0</v>
      </c>
      <c r="K198" s="270" t="s">
        <v>217</v>
      </c>
      <c r="L198" s="275"/>
      <c r="M198" s="276" t="s">
        <v>21</v>
      </c>
      <c r="N198" s="277" t="s">
        <v>47</v>
      </c>
      <c r="O198" s="43"/>
      <c r="P198" s="214">
        <f>O198*H198</f>
        <v>0</v>
      </c>
      <c r="Q198" s="214">
        <v>0.24</v>
      </c>
      <c r="R198" s="214">
        <f>Q198*H198</f>
        <v>0.24</v>
      </c>
      <c r="S198" s="214">
        <v>0</v>
      </c>
      <c r="T198" s="215">
        <f>S198*H198</f>
        <v>0</v>
      </c>
      <c r="AR198" s="25" t="s">
        <v>261</v>
      </c>
      <c r="AT198" s="25" t="s">
        <v>429</v>
      </c>
      <c r="AU198" s="25" t="s">
        <v>85</v>
      </c>
      <c r="AY198" s="25" t="s">
        <v>211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25" t="s">
        <v>83</v>
      </c>
      <c r="BK198" s="216">
        <f>ROUND(I198*H198,2)</f>
        <v>0</v>
      </c>
      <c r="BL198" s="25" t="s">
        <v>100</v>
      </c>
      <c r="BM198" s="25" t="s">
        <v>988</v>
      </c>
    </row>
    <row r="199" spans="2:65" s="11" customFormat="1" ht="29.85" customHeight="1">
      <c r="B199" s="188"/>
      <c r="C199" s="189"/>
      <c r="D199" s="202" t="s">
        <v>75</v>
      </c>
      <c r="E199" s="203" t="s">
        <v>100</v>
      </c>
      <c r="F199" s="203" t="s">
        <v>989</v>
      </c>
      <c r="G199" s="189"/>
      <c r="H199" s="189"/>
      <c r="I199" s="192"/>
      <c r="J199" s="204">
        <f>BK199</f>
        <v>0</v>
      </c>
      <c r="K199" s="189"/>
      <c r="L199" s="194"/>
      <c r="M199" s="195"/>
      <c r="N199" s="196"/>
      <c r="O199" s="196"/>
      <c r="P199" s="197">
        <f>SUM(P200:P212)</f>
        <v>0</v>
      </c>
      <c r="Q199" s="196"/>
      <c r="R199" s="197">
        <f>SUM(R200:R212)</f>
        <v>0</v>
      </c>
      <c r="S199" s="196"/>
      <c r="T199" s="198">
        <f>SUM(T200:T212)</f>
        <v>0</v>
      </c>
      <c r="AR199" s="199" t="s">
        <v>83</v>
      </c>
      <c r="AT199" s="200" t="s">
        <v>75</v>
      </c>
      <c r="AU199" s="200" t="s">
        <v>83</v>
      </c>
      <c r="AY199" s="199" t="s">
        <v>211</v>
      </c>
      <c r="BK199" s="201">
        <f>SUM(BK200:BK212)</f>
        <v>0</v>
      </c>
    </row>
    <row r="200" spans="2:65" s="1" customFormat="1" ht="22.5" customHeight="1">
      <c r="B200" s="42"/>
      <c r="C200" s="205" t="s">
        <v>401</v>
      </c>
      <c r="D200" s="205" t="s">
        <v>213</v>
      </c>
      <c r="E200" s="206" t="s">
        <v>990</v>
      </c>
      <c r="F200" s="207" t="s">
        <v>991</v>
      </c>
      <c r="G200" s="208" t="s">
        <v>235</v>
      </c>
      <c r="H200" s="209">
        <v>5.5</v>
      </c>
      <c r="I200" s="210"/>
      <c r="J200" s="211">
        <f>ROUND(I200*H200,2)</f>
        <v>0</v>
      </c>
      <c r="K200" s="207" t="s">
        <v>217</v>
      </c>
      <c r="L200" s="62"/>
      <c r="M200" s="212" t="s">
        <v>21</v>
      </c>
      <c r="N200" s="213" t="s">
        <v>47</v>
      </c>
      <c r="O200" s="43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AR200" s="25" t="s">
        <v>100</v>
      </c>
      <c r="AT200" s="25" t="s">
        <v>213</v>
      </c>
      <c r="AU200" s="25" t="s">
        <v>85</v>
      </c>
      <c r="AY200" s="25" t="s">
        <v>211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83</v>
      </c>
      <c r="BK200" s="216">
        <f>ROUND(I200*H200,2)</f>
        <v>0</v>
      </c>
      <c r="BL200" s="25" t="s">
        <v>100</v>
      </c>
      <c r="BM200" s="25" t="s">
        <v>992</v>
      </c>
    </row>
    <row r="201" spans="2:65" s="12" customFormat="1" ht="13.5">
      <c r="B201" s="217"/>
      <c r="C201" s="218"/>
      <c r="D201" s="219" t="s">
        <v>219</v>
      </c>
      <c r="E201" s="220" t="s">
        <v>21</v>
      </c>
      <c r="F201" s="221" t="s">
        <v>893</v>
      </c>
      <c r="G201" s="218"/>
      <c r="H201" s="222" t="s">
        <v>21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219</v>
      </c>
      <c r="AU201" s="228" t="s">
        <v>85</v>
      </c>
      <c r="AV201" s="12" t="s">
        <v>83</v>
      </c>
      <c r="AW201" s="12" t="s">
        <v>39</v>
      </c>
      <c r="AX201" s="12" t="s">
        <v>76</v>
      </c>
      <c r="AY201" s="228" t="s">
        <v>211</v>
      </c>
    </row>
    <row r="202" spans="2:65" s="13" customFormat="1" ht="13.5">
      <c r="B202" s="229"/>
      <c r="C202" s="230"/>
      <c r="D202" s="219" t="s">
        <v>219</v>
      </c>
      <c r="E202" s="231" t="s">
        <v>21</v>
      </c>
      <c r="F202" s="232" t="s">
        <v>978</v>
      </c>
      <c r="G202" s="230"/>
      <c r="H202" s="233">
        <v>5.5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219</v>
      </c>
      <c r="AU202" s="239" t="s">
        <v>85</v>
      </c>
      <c r="AV202" s="13" t="s">
        <v>85</v>
      </c>
      <c r="AW202" s="13" t="s">
        <v>39</v>
      </c>
      <c r="AX202" s="13" t="s">
        <v>76</v>
      </c>
      <c r="AY202" s="239" t="s">
        <v>211</v>
      </c>
    </row>
    <row r="203" spans="2:65" s="14" customFormat="1" ht="13.5">
      <c r="B203" s="240"/>
      <c r="C203" s="241"/>
      <c r="D203" s="219" t="s">
        <v>219</v>
      </c>
      <c r="E203" s="242" t="s">
        <v>21</v>
      </c>
      <c r="F203" s="243" t="s">
        <v>222</v>
      </c>
      <c r="G203" s="241"/>
      <c r="H203" s="244">
        <v>5.5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219</v>
      </c>
      <c r="AU203" s="250" t="s">
        <v>85</v>
      </c>
      <c r="AV203" s="14" t="s">
        <v>93</v>
      </c>
      <c r="AW203" s="14" t="s">
        <v>39</v>
      </c>
      <c r="AX203" s="14" t="s">
        <v>76</v>
      </c>
      <c r="AY203" s="250" t="s">
        <v>211</v>
      </c>
    </row>
    <row r="204" spans="2:65" s="15" customFormat="1" ht="13.5">
      <c r="B204" s="251"/>
      <c r="C204" s="252"/>
      <c r="D204" s="262" t="s">
        <v>219</v>
      </c>
      <c r="E204" s="263" t="s">
        <v>21</v>
      </c>
      <c r="F204" s="264" t="s">
        <v>226</v>
      </c>
      <c r="G204" s="252"/>
      <c r="H204" s="265">
        <v>5.5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AT204" s="261" t="s">
        <v>219</v>
      </c>
      <c r="AU204" s="261" t="s">
        <v>85</v>
      </c>
      <c r="AV204" s="15" t="s">
        <v>100</v>
      </c>
      <c r="AW204" s="15" t="s">
        <v>39</v>
      </c>
      <c r="AX204" s="15" t="s">
        <v>83</v>
      </c>
      <c r="AY204" s="261" t="s">
        <v>211</v>
      </c>
    </row>
    <row r="205" spans="2:65" s="1" customFormat="1" ht="31.5" customHeight="1">
      <c r="B205" s="42"/>
      <c r="C205" s="205" t="s">
        <v>405</v>
      </c>
      <c r="D205" s="205" t="s">
        <v>213</v>
      </c>
      <c r="E205" s="206" t="s">
        <v>993</v>
      </c>
      <c r="F205" s="207" t="s">
        <v>994</v>
      </c>
      <c r="G205" s="208" t="s">
        <v>216</v>
      </c>
      <c r="H205" s="209">
        <v>4.26</v>
      </c>
      <c r="I205" s="210"/>
      <c r="J205" s="211">
        <f>ROUND(I205*H205,2)</f>
        <v>0</v>
      </c>
      <c r="K205" s="207" t="s">
        <v>217</v>
      </c>
      <c r="L205" s="62"/>
      <c r="M205" s="212" t="s">
        <v>21</v>
      </c>
      <c r="N205" s="213" t="s">
        <v>47</v>
      </c>
      <c r="O205" s="43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AR205" s="25" t="s">
        <v>100</v>
      </c>
      <c r="AT205" s="25" t="s">
        <v>213</v>
      </c>
      <c r="AU205" s="25" t="s">
        <v>85</v>
      </c>
      <c r="AY205" s="25" t="s">
        <v>211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25" t="s">
        <v>83</v>
      </c>
      <c r="BK205" s="216">
        <f>ROUND(I205*H205,2)</f>
        <v>0</v>
      </c>
      <c r="BL205" s="25" t="s">
        <v>100</v>
      </c>
      <c r="BM205" s="25" t="s">
        <v>995</v>
      </c>
    </row>
    <row r="206" spans="2:65" s="12" customFormat="1" ht="13.5">
      <c r="B206" s="217"/>
      <c r="C206" s="218"/>
      <c r="D206" s="219" t="s">
        <v>219</v>
      </c>
      <c r="E206" s="220" t="s">
        <v>21</v>
      </c>
      <c r="F206" s="221" t="s">
        <v>902</v>
      </c>
      <c r="G206" s="218"/>
      <c r="H206" s="222" t="s">
        <v>21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219</v>
      </c>
      <c r="AU206" s="228" t="s">
        <v>85</v>
      </c>
      <c r="AV206" s="12" t="s">
        <v>83</v>
      </c>
      <c r="AW206" s="12" t="s">
        <v>39</v>
      </c>
      <c r="AX206" s="12" t="s">
        <v>76</v>
      </c>
      <c r="AY206" s="228" t="s">
        <v>211</v>
      </c>
    </row>
    <row r="207" spans="2:65" s="13" customFormat="1" ht="13.5">
      <c r="B207" s="229"/>
      <c r="C207" s="230"/>
      <c r="D207" s="219" t="s">
        <v>219</v>
      </c>
      <c r="E207" s="231" t="s">
        <v>21</v>
      </c>
      <c r="F207" s="232" t="s">
        <v>996</v>
      </c>
      <c r="G207" s="230"/>
      <c r="H207" s="233">
        <v>3.68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219</v>
      </c>
      <c r="AU207" s="239" t="s">
        <v>85</v>
      </c>
      <c r="AV207" s="13" t="s">
        <v>85</v>
      </c>
      <c r="AW207" s="13" t="s">
        <v>39</v>
      </c>
      <c r="AX207" s="13" t="s">
        <v>76</v>
      </c>
      <c r="AY207" s="239" t="s">
        <v>211</v>
      </c>
    </row>
    <row r="208" spans="2:65" s="14" customFormat="1" ht="13.5">
      <c r="B208" s="240"/>
      <c r="C208" s="241"/>
      <c r="D208" s="219" t="s">
        <v>219</v>
      </c>
      <c r="E208" s="242" t="s">
        <v>21</v>
      </c>
      <c r="F208" s="243" t="s">
        <v>222</v>
      </c>
      <c r="G208" s="241"/>
      <c r="H208" s="244">
        <v>3.68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219</v>
      </c>
      <c r="AU208" s="250" t="s">
        <v>85</v>
      </c>
      <c r="AV208" s="14" t="s">
        <v>93</v>
      </c>
      <c r="AW208" s="14" t="s">
        <v>39</v>
      </c>
      <c r="AX208" s="14" t="s">
        <v>76</v>
      </c>
      <c r="AY208" s="250" t="s">
        <v>211</v>
      </c>
    </row>
    <row r="209" spans="2:65" s="12" customFormat="1" ht="13.5">
      <c r="B209" s="217"/>
      <c r="C209" s="218"/>
      <c r="D209" s="219" t="s">
        <v>219</v>
      </c>
      <c r="E209" s="220" t="s">
        <v>21</v>
      </c>
      <c r="F209" s="221" t="s">
        <v>997</v>
      </c>
      <c r="G209" s="218"/>
      <c r="H209" s="222" t="s">
        <v>21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219</v>
      </c>
      <c r="AU209" s="228" t="s">
        <v>85</v>
      </c>
      <c r="AV209" s="12" t="s">
        <v>83</v>
      </c>
      <c r="AW209" s="12" t="s">
        <v>39</v>
      </c>
      <c r="AX209" s="12" t="s">
        <v>76</v>
      </c>
      <c r="AY209" s="228" t="s">
        <v>211</v>
      </c>
    </row>
    <row r="210" spans="2:65" s="13" customFormat="1" ht="13.5">
      <c r="B210" s="229"/>
      <c r="C210" s="230"/>
      <c r="D210" s="219" t="s">
        <v>219</v>
      </c>
      <c r="E210" s="231" t="s">
        <v>21</v>
      </c>
      <c r="F210" s="232" t="s">
        <v>998</v>
      </c>
      <c r="G210" s="230"/>
      <c r="H210" s="233">
        <v>0.57999999999999996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219</v>
      </c>
      <c r="AU210" s="239" t="s">
        <v>85</v>
      </c>
      <c r="AV210" s="13" t="s">
        <v>85</v>
      </c>
      <c r="AW210" s="13" t="s">
        <v>39</v>
      </c>
      <c r="AX210" s="13" t="s">
        <v>76</v>
      </c>
      <c r="AY210" s="239" t="s">
        <v>211</v>
      </c>
    </row>
    <row r="211" spans="2:65" s="14" customFormat="1" ht="13.5">
      <c r="B211" s="240"/>
      <c r="C211" s="241"/>
      <c r="D211" s="219" t="s">
        <v>219</v>
      </c>
      <c r="E211" s="242" t="s">
        <v>21</v>
      </c>
      <c r="F211" s="243" t="s">
        <v>222</v>
      </c>
      <c r="G211" s="241"/>
      <c r="H211" s="244">
        <v>0.57999999999999996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219</v>
      </c>
      <c r="AU211" s="250" t="s">
        <v>85</v>
      </c>
      <c r="AV211" s="14" t="s">
        <v>93</v>
      </c>
      <c r="AW211" s="14" t="s">
        <v>39</v>
      </c>
      <c r="AX211" s="14" t="s">
        <v>76</v>
      </c>
      <c r="AY211" s="250" t="s">
        <v>211</v>
      </c>
    </row>
    <row r="212" spans="2:65" s="15" customFormat="1" ht="13.5">
      <c r="B212" s="251"/>
      <c r="C212" s="252"/>
      <c r="D212" s="219" t="s">
        <v>219</v>
      </c>
      <c r="E212" s="253" t="s">
        <v>21</v>
      </c>
      <c r="F212" s="254" t="s">
        <v>226</v>
      </c>
      <c r="G212" s="252"/>
      <c r="H212" s="255">
        <v>4.26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AT212" s="261" t="s">
        <v>219</v>
      </c>
      <c r="AU212" s="261" t="s">
        <v>85</v>
      </c>
      <c r="AV212" s="15" t="s">
        <v>100</v>
      </c>
      <c r="AW212" s="15" t="s">
        <v>39</v>
      </c>
      <c r="AX212" s="15" t="s">
        <v>83</v>
      </c>
      <c r="AY212" s="261" t="s">
        <v>211</v>
      </c>
    </row>
    <row r="213" spans="2:65" s="11" customFormat="1" ht="29.85" customHeight="1">
      <c r="B213" s="188"/>
      <c r="C213" s="189"/>
      <c r="D213" s="202" t="s">
        <v>75</v>
      </c>
      <c r="E213" s="203" t="s">
        <v>261</v>
      </c>
      <c r="F213" s="203" t="s">
        <v>999</v>
      </c>
      <c r="G213" s="189"/>
      <c r="H213" s="189"/>
      <c r="I213" s="192"/>
      <c r="J213" s="204">
        <f>BK213</f>
        <v>0</v>
      </c>
      <c r="K213" s="189"/>
      <c r="L213" s="194"/>
      <c r="M213" s="195"/>
      <c r="N213" s="196"/>
      <c r="O213" s="196"/>
      <c r="P213" s="197">
        <f>SUM(P214:P278)</f>
        <v>0</v>
      </c>
      <c r="Q213" s="196"/>
      <c r="R213" s="197">
        <f>SUM(R214:R278)</f>
        <v>0.12591399999999997</v>
      </c>
      <c r="S213" s="196"/>
      <c r="T213" s="198">
        <f>SUM(T214:T278)</f>
        <v>0</v>
      </c>
      <c r="AR213" s="199" t="s">
        <v>83</v>
      </c>
      <c r="AT213" s="200" t="s">
        <v>75</v>
      </c>
      <c r="AU213" s="200" t="s">
        <v>83</v>
      </c>
      <c r="AY213" s="199" t="s">
        <v>211</v>
      </c>
      <c r="BK213" s="201">
        <f>SUM(BK214:BK278)</f>
        <v>0</v>
      </c>
    </row>
    <row r="214" spans="2:65" s="1" customFormat="1" ht="31.5" customHeight="1">
      <c r="B214" s="42"/>
      <c r="C214" s="205" t="s">
        <v>410</v>
      </c>
      <c r="D214" s="205" t="s">
        <v>213</v>
      </c>
      <c r="E214" s="206" t="s">
        <v>1000</v>
      </c>
      <c r="F214" s="207" t="s">
        <v>1001</v>
      </c>
      <c r="G214" s="208" t="s">
        <v>275</v>
      </c>
      <c r="H214" s="209">
        <v>2</v>
      </c>
      <c r="I214" s="210"/>
      <c r="J214" s="211">
        <f>ROUND(I214*H214,2)</f>
        <v>0</v>
      </c>
      <c r="K214" s="207" t="s">
        <v>217</v>
      </c>
      <c r="L214" s="62"/>
      <c r="M214" s="212" t="s">
        <v>21</v>
      </c>
      <c r="N214" s="213" t="s">
        <v>47</v>
      </c>
      <c r="O214" s="43"/>
      <c r="P214" s="214">
        <f>O214*H214</f>
        <v>0</v>
      </c>
      <c r="Q214" s="214">
        <v>6.9999999999999994E-5</v>
      </c>
      <c r="R214" s="214">
        <f>Q214*H214</f>
        <v>1.3999999999999999E-4</v>
      </c>
      <c r="S214" s="214">
        <v>0</v>
      </c>
      <c r="T214" s="215">
        <f>S214*H214</f>
        <v>0</v>
      </c>
      <c r="AR214" s="25" t="s">
        <v>100</v>
      </c>
      <c r="AT214" s="25" t="s">
        <v>213</v>
      </c>
      <c r="AU214" s="25" t="s">
        <v>85</v>
      </c>
      <c r="AY214" s="25" t="s">
        <v>211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25" t="s">
        <v>83</v>
      </c>
      <c r="BK214" s="216">
        <f>ROUND(I214*H214,2)</f>
        <v>0</v>
      </c>
      <c r="BL214" s="25" t="s">
        <v>100</v>
      </c>
      <c r="BM214" s="25" t="s">
        <v>1002</v>
      </c>
    </row>
    <row r="215" spans="2:65" s="12" customFormat="1" ht="13.5">
      <c r="B215" s="217"/>
      <c r="C215" s="218"/>
      <c r="D215" s="219" t="s">
        <v>219</v>
      </c>
      <c r="E215" s="220" t="s">
        <v>21</v>
      </c>
      <c r="F215" s="221" t="s">
        <v>1003</v>
      </c>
      <c r="G215" s="218"/>
      <c r="H215" s="222" t="s">
        <v>21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219</v>
      </c>
      <c r="AU215" s="228" t="s">
        <v>85</v>
      </c>
      <c r="AV215" s="12" t="s">
        <v>83</v>
      </c>
      <c r="AW215" s="12" t="s">
        <v>39</v>
      </c>
      <c r="AX215" s="12" t="s">
        <v>76</v>
      </c>
      <c r="AY215" s="228" t="s">
        <v>211</v>
      </c>
    </row>
    <row r="216" spans="2:65" s="13" customFormat="1" ht="13.5">
      <c r="B216" s="229"/>
      <c r="C216" s="230"/>
      <c r="D216" s="219" t="s">
        <v>219</v>
      </c>
      <c r="E216" s="231" t="s">
        <v>21</v>
      </c>
      <c r="F216" s="232" t="s">
        <v>1004</v>
      </c>
      <c r="G216" s="230"/>
      <c r="H216" s="233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219</v>
      </c>
      <c r="AU216" s="239" t="s">
        <v>85</v>
      </c>
      <c r="AV216" s="13" t="s">
        <v>85</v>
      </c>
      <c r="AW216" s="13" t="s">
        <v>39</v>
      </c>
      <c r="AX216" s="13" t="s">
        <v>76</v>
      </c>
      <c r="AY216" s="239" t="s">
        <v>211</v>
      </c>
    </row>
    <row r="217" spans="2:65" s="14" customFormat="1" ht="13.5">
      <c r="B217" s="240"/>
      <c r="C217" s="241"/>
      <c r="D217" s="219" t="s">
        <v>219</v>
      </c>
      <c r="E217" s="242" t="s">
        <v>21</v>
      </c>
      <c r="F217" s="243" t="s">
        <v>222</v>
      </c>
      <c r="G217" s="241"/>
      <c r="H217" s="244">
        <v>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219</v>
      </c>
      <c r="AU217" s="250" t="s">
        <v>85</v>
      </c>
      <c r="AV217" s="14" t="s">
        <v>93</v>
      </c>
      <c r="AW217" s="14" t="s">
        <v>39</v>
      </c>
      <c r="AX217" s="14" t="s">
        <v>76</v>
      </c>
      <c r="AY217" s="250" t="s">
        <v>211</v>
      </c>
    </row>
    <row r="218" spans="2:65" s="12" customFormat="1" ht="13.5">
      <c r="B218" s="217"/>
      <c r="C218" s="218"/>
      <c r="D218" s="219" t="s">
        <v>219</v>
      </c>
      <c r="E218" s="220" t="s">
        <v>21</v>
      </c>
      <c r="F218" s="221" t="s">
        <v>1005</v>
      </c>
      <c r="G218" s="218"/>
      <c r="H218" s="222" t="s">
        <v>21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219</v>
      </c>
      <c r="AU218" s="228" t="s">
        <v>85</v>
      </c>
      <c r="AV218" s="12" t="s">
        <v>83</v>
      </c>
      <c r="AW218" s="12" t="s">
        <v>39</v>
      </c>
      <c r="AX218" s="12" t="s">
        <v>76</v>
      </c>
      <c r="AY218" s="228" t="s">
        <v>211</v>
      </c>
    </row>
    <row r="219" spans="2:65" s="13" customFormat="1" ht="13.5">
      <c r="B219" s="229"/>
      <c r="C219" s="230"/>
      <c r="D219" s="219" t="s">
        <v>219</v>
      </c>
      <c r="E219" s="231" t="s">
        <v>21</v>
      </c>
      <c r="F219" s="232" t="s">
        <v>83</v>
      </c>
      <c r="G219" s="230"/>
      <c r="H219" s="233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219</v>
      </c>
      <c r="AU219" s="239" t="s">
        <v>85</v>
      </c>
      <c r="AV219" s="13" t="s">
        <v>85</v>
      </c>
      <c r="AW219" s="13" t="s">
        <v>39</v>
      </c>
      <c r="AX219" s="13" t="s">
        <v>76</v>
      </c>
      <c r="AY219" s="239" t="s">
        <v>211</v>
      </c>
    </row>
    <row r="220" spans="2:65" s="14" customFormat="1" ht="13.5">
      <c r="B220" s="240"/>
      <c r="C220" s="241"/>
      <c r="D220" s="219" t="s">
        <v>219</v>
      </c>
      <c r="E220" s="242" t="s">
        <v>21</v>
      </c>
      <c r="F220" s="243" t="s">
        <v>222</v>
      </c>
      <c r="G220" s="241"/>
      <c r="H220" s="244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219</v>
      </c>
      <c r="AU220" s="250" t="s">
        <v>85</v>
      </c>
      <c r="AV220" s="14" t="s">
        <v>93</v>
      </c>
      <c r="AW220" s="14" t="s">
        <v>39</v>
      </c>
      <c r="AX220" s="14" t="s">
        <v>76</v>
      </c>
      <c r="AY220" s="250" t="s">
        <v>211</v>
      </c>
    </row>
    <row r="221" spans="2:65" s="15" customFormat="1" ht="13.5">
      <c r="B221" s="251"/>
      <c r="C221" s="252"/>
      <c r="D221" s="262" t="s">
        <v>219</v>
      </c>
      <c r="E221" s="263" t="s">
        <v>21</v>
      </c>
      <c r="F221" s="264" t="s">
        <v>226</v>
      </c>
      <c r="G221" s="252"/>
      <c r="H221" s="265">
        <v>2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AT221" s="261" t="s">
        <v>219</v>
      </c>
      <c r="AU221" s="261" t="s">
        <v>85</v>
      </c>
      <c r="AV221" s="15" t="s">
        <v>100</v>
      </c>
      <c r="AW221" s="15" t="s">
        <v>39</v>
      </c>
      <c r="AX221" s="15" t="s">
        <v>83</v>
      </c>
      <c r="AY221" s="261" t="s">
        <v>211</v>
      </c>
    </row>
    <row r="222" spans="2:65" s="1" customFormat="1" ht="22.5" customHeight="1">
      <c r="B222" s="42"/>
      <c r="C222" s="268" t="s">
        <v>416</v>
      </c>
      <c r="D222" s="268" t="s">
        <v>429</v>
      </c>
      <c r="E222" s="269" t="s">
        <v>1006</v>
      </c>
      <c r="F222" s="270" t="s">
        <v>1007</v>
      </c>
      <c r="G222" s="271" t="s">
        <v>275</v>
      </c>
      <c r="H222" s="272">
        <v>2</v>
      </c>
      <c r="I222" s="273"/>
      <c r="J222" s="274">
        <f>ROUND(I222*H222,2)</f>
        <v>0</v>
      </c>
      <c r="K222" s="270" t="s">
        <v>217</v>
      </c>
      <c r="L222" s="275"/>
      <c r="M222" s="276" t="s">
        <v>21</v>
      </c>
      <c r="N222" s="277" t="s">
        <v>47</v>
      </c>
      <c r="O222" s="43"/>
      <c r="P222" s="214">
        <f>O222*H222</f>
        <v>0</v>
      </c>
      <c r="Q222" s="214">
        <v>5.9000000000000003E-4</v>
      </c>
      <c r="R222" s="214">
        <f>Q222*H222</f>
        <v>1.1800000000000001E-3</v>
      </c>
      <c r="S222" s="214">
        <v>0</v>
      </c>
      <c r="T222" s="215">
        <f>S222*H222</f>
        <v>0</v>
      </c>
      <c r="AR222" s="25" t="s">
        <v>261</v>
      </c>
      <c r="AT222" s="25" t="s">
        <v>429</v>
      </c>
      <c r="AU222" s="25" t="s">
        <v>85</v>
      </c>
      <c r="AY222" s="25" t="s">
        <v>211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25" t="s">
        <v>83</v>
      </c>
      <c r="BK222" s="216">
        <f>ROUND(I222*H222,2)</f>
        <v>0</v>
      </c>
      <c r="BL222" s="25" t="s">
        <v>100</v>
      </c>
      <c r="BM222" s="25" t="s">
        <v>1008</v>
      </c>
    </row>
    <row r="223" spans="2:65" s="1" customFormat="1" ht="27">
      <c r="B223" s="42"/>
      <c r="C223" s="64"/>
      <c r="D223" s="219" t="s">
        <v>433</v>
      </c>
      <c r="E223" s="64"/>
      <c r="F223" s="278" t="s">
        <v>1009</v>
      </c>
      <c r="G223" s="64"/>
      <c r="H223" s="64"/>
      <c r="I223" s="173"/>
      <c r="J223" s="64"/>
      <c r="K223" s="64"/>
      <c r="L223" s="62"/>
      <c r="M223" s="279"/>
      <c r="N223" s="43"/>
      <c r="O223" s="43"/>
      <c r="P223" s="43"/>
      <c r="Q223" s="43"/>
      <c r="R223" s="43"/>
      <c r="S223" s="43"/>
      <c r="T223" s="79"/>
      <c r="AT223" s="25" t="s">
        <v>433</v>
      </c>
      <c r="AU223" s="25" t="s">
        <v>85</v>
      </c>
    </row>
    <row r="224" spans="2:65" s="13" customFormat="1" ht="13.5">
      <c r="B224" s="229"/>
      <c r="C224" s="230"/>
      <c r="D224" s="262" t="s">
        <v>219</v>
      </c>
      <c r="E224" s="230"/>
      <c r="F224" s="266" t="s">
        <v>1010</v>
      </c>
      <c r="G224" s="230"/>
      <c r="H224" s="267">
        <v>2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219</v>
      </c>
      <c r="AU224" s="239" t="s">
        <v>85</v>
      </c>
      <c r="AV224" s="13" t="s">
        <v>85</v>
      </c>
      <c r="AW224" s="13" t="s">
        <v>6</v>
      </c>
      <c r="AX224" s="13" t="s">
        <v>83</v>
      </c>
      <c r="AY224" s="239" t="s">
        <v>211</v>
      </c>
    </row>
    <row r="225" spans="2:65" s="1" customFormat="1" ht="31.5" customHeight="1">
      <c r="B225" s="42"/>
      <c r="C225" s="205" t="s">
        <v>424</v>
      </c>
      <c r="D225" s="205" t="s">
        <v>213</v>
      </c>
      <c r="E225" s="206" t="s">
        <v>1011</v>
      </c>
      <c r="F225" s="207" t="s">
        <v>1012</v>
      </c>
      <c r="G225" s="208" t="s">
        <v>611</v>
      </c>
      <c r="H225" s="209">
        <v>10</v>
      </c>
      <c r="I225" s="210"/>
      <c r="J225" s="211">
        <f>ROUND(I225*H225,2)</f>
        <v>0</v>
      </c>
      <c r="K225" s="207" t="s">
        <v>217</v>
      </c>
      <c r="L225" s="62"/>
      <c r="M225" s="212" t="s">
        <v>21</v>
      </c>
      <c r="N225" s="213" t="s">
        <v>47</v>
      </c>
      <c r="O225" s="43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AR225" s="25" t="s">
        <v>100</v>
      </c>
      <c r="AT225" s="25" t="s">
        <v>213</v>
      </c>
      <c r="AU225" s="25" t="s">
        <v>85</v>
      </c>
      <c r="AY225" s="25" t="s">
        <v>211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25" t="s">
        <v>83</v>
      </c>
      <c r="BK225" s="216">
        <f>ROUND(I225*H225,2)</f>
        <v>0</v>
      </c>
      <c r="BL225" s="25" t="s">
        <v>100</v>
      </c>
      <c r="BM225" s="25" t="s">
        <v>1013</v>
      </c>
    </row>
    <row r="226" spans="2:65" s="12" customFormat="1" ht="13.5">
      <c r="B226" s="217"/>
      <c r="C226" s="218"/>
      <c r="D226" s="219" t="s">
        <v>219</v>
      </c>
      <c r="E226" s="220" t="s">
        <v>21</v>
      </c>
      <c r="F226" s="221" t="s">
        <v>1014</v>
      </c>
      <c r="G226" s="218"/>
      <c r="H226" s="222" t="s">
        <v>21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219</v>
      </c>
      <c r="AU226" s="228" t="s">
        <v>85</v>
      </c>
      <c r="AV226" s="12" t="s">
        <v>83</v>
      </c>
      <c r="AW226" s="12" t="s">
        <v>39</v>
      </c>
      <c r="AX226" s="12" t="s">
        <v>76</v>
      </c>
      <c r="AY226" s="228" t="s">
        <v>211</v>
      </c>
    </row>
    <row r="227" spans="2:65" s="13" customFormat="1" ht="13.5">
      <c r="B227" s="229"/>
      <c r="C227" s="230"/>
      <c r="D227" s="219" t="s">
        <v>219</v>
      </c>
      <c r="E227" s="231" t="s">
        <v>21</v>
      </c>
      <c r="F227" s="232" t="s">
        <v>1015</v>
      </c>
      <c r="G227" s="230"/>
      <c r="H227" s="233">
        <v>10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219</v>
      </c>
      <c r="AU227" s="239" t="s">
        <v>85</v>
      </c>
      <c r="AV227" s="13" t="s">
        <v>85</v>
      </c>
      <c r="AW227" s="13" t="s">
        <v>39</v>
      </c>
      <c r="AX227" s="13" t="s">
        <v>76</v>
      </c>
      <c r="AY227" s="239" t="s">
        <v>211</v>
      </c>
    </row>
    <row r="228" spans="2:65" s="15" customFormat="1" ht="13.5">
      <c r="B228" s="251"/>
      <c r="C228" s="252"/>
      <c r="D228" s="262" t="s">
        <v>219</v>
      </c>
      <c r="E228" s="263" t="s">
        <v>21</v>
      </c>
      <c r="F228" s="264" t="s">
        <v>226</v>
      </c>
      <c r="G228" s="252"/>
      <c r="H228" s="265">
        <v>10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AT228" s="261" t="s">
        <v>219</v>
      </c>
      <c r="AU228" s="261" t="s">
        <v>85</v>
      </c>
      <c r="AV228" s="15" t="s">
        <v>100</v>
      </c>
      <c r="AW228" s="15" t="s">
        <v>39</v>
      </c>
      <c r="AX228" s="15" t="s">
        <v>83</v>
      </c>
      <c r="AY228" s="261" t="s">
        <v>211</v>
      </c>
    </row>
    <row r="229" spans="2:65" s="1" customFormat="1" ht="22.5" customHeight="1">
      <c r="B229" s="42"/>
      <c r="C229" s="268" t="s">
        <v>428</v>
      </c>
      <c r="D229" s="268" t="s">
        <v>429</v>
      </c>
      <c r="E229" s="269" t="s">
        <v>1016</v>
      </c>
      <c r="F229" s="270" t="s">
        <v>1017</v>
      </c>
      <c r="G229" s="271" t="s">
        <v>611</v>
      </c>
      <c r="H229" s="272">
        <v>11</v>
      </c>
      <c r="I229" s="273"/>
      <c r="J229" s="274">
        <f>ROUND(I229*H229,2)</f>
        <v>0</v>
      </c>
      <c r="K229" s="270" t="s">
        <v>217</v>
      </c>
      <c r="L229" s="275"/>
      <c r="M229" s="276" t="s">
        <v>21</v>
      </c>
      <c r="N229" s="277" t="s">
        <v>47</v>
      </c>
      <c r="O229" s="43"/>
      <c r="P229" s="214">
        <f>O229*H229</f>
        <v>0</v>
      </c>
      <c r="Q229" s="214">
        <v>6.6E-4</v>
      </c>
      <c r="R229" s="214">
        <f>Q229*H229</f>
        <v>7.26E-3</v>
      </c>
      <c r="S229" s="214">
        <v>0</v>
      </c>
      <c r="T229" s="215">
        <f>S229*H229</f>
        <v>0</v>
      </c>
      <c r="AR229" s="25" t="s">
        <v>261</v>
      </c>
      <c r="AT229" s="25" t="s">
        <v>429</v>
      </c>
      <c r="AU229" s="25" t="s">
        <v>85</v>
      </c>
      <c r="AY229" s="25" t="s">
        <v>211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25" t="s">
        <v>83</v>
      </c>
      <c r="BK229" s="216">
        <f>ROUND(I229*H229,2)</f>
        <v>0</v>
      </c>
      <c r="BL229" s="25" t="s">
        <v>100</v>
      </c>
      <c r="BM229" s="25" t="s">
        <v>1018</v>
      </c>
    </row>
    <row r="230" spans="2:65" s="13" customFormat="1" ht="13.5">
      <c r="B230" s="229"/>
      <c r="C230" s="230"/>
      <c r="D230" s="262" t="s">
        <v>219</v>
      </c>
      <c r="E230" s="230"/>
      <c r="F230" s="266" t="s">
        <v>1019</v>
      </c>
      <c r="G230" s="230"/>
      <c r="H230" s="267">
        <v>11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219</v>
      </c>
      <c r="AU230" s="239" t="s">
        <v>85</v>
      </c>
      <c r="AV230" s="13" t="s">
        <v>85</v>
      </c>
      <c r="AW230" s="13" t="s">
        <v>6</v>
      </c>
      <c r="AX230" s="13" t="s">
        <v>83</v>
      </c>
      <c r="AY230" s="239" t="s">
        <v>211</v>
      </c>
    </row>
    <row r="231" spans="2:65" s="1" customFormat="1" ht="31.5" customHeight="1">
      <c r="B231" s="42"/>
      <c r="C231" s="205" t="s">
        <v>436</v>
      </c>
      <c r="D231" s="205" t="s">
        <v>213</v>
      </c>
      <c r="E231" s="206" t="s">
        <v>1020</v>
      </c>
      <c r="F231" s="207" t="s">
        <v>1021</v>
      </c>
      <c r="G231" s="208" t="s">
        <v>611</v>
      </c>
      <c r="H231" s="209">
        <v>4.0999999999999996</v>
      </c>
      <c r="I231" s="210"/>
      <c r="J231" s="211">
        <f>ROUND(I231*H231,2)</f>
        <v>0</v>
      </c>
      <c r="K231" s="207" t="s">
        <v>217</v>
      </c>
      <c r="L231" s="62"/>
      <c r="M231" s="212" t="s">
        <v>21</v>
      </c>
      <c r="N231" s="213" t="s">
        <v>47</v>
      </c>
      <c r="O231" s="43"/>
      <c r="P231" s="214">
        <f>O231*H231</f>
        <v>0</v>
      </c>
      <c r="Q231" s="214">
        <v>1.7799999999999999E-3</v>
      </c>
      <c r="R231" s="214">
        <f>Q231*H231</f>
        <v>7.2979999999999989E-3</v>
      </c>
      <c r="S231" s="214">
        <v>0</v>
      </c>
      <c r="T231" s="215">
        <f>S231*H231</f>
        <v>0</v>
      </c>
      <c r="AR231" s="25" t="s">
        <v>100</v>
      </c>
      <c r="AT231" s="25" t="s">
        <v>213</v>
      </c>
      <c r="AU231" s="25" t="s">
        <v>85</v>
      </c>
      <c r="AY231" s="25" t="s">
        <v>211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25" t="s">
        <v>83</v>
      </c>
      <c r="BK231" s="216">
        <f>ROUND(I231*H231,2)</f>
        <v>0</v>
      </c>
      <c r="BL231" s="25" t="s">
        <v>100</v>
      </c>
      <c r="BM231" s="25" t="s">
        <v>1022</v>
      </c>
    </row>
    <row r="232" spans="2:65" s="12" customFormat="1" ht="13.5">
      <c r="B232" s="217"/>
      <c r="C232" s="218"/>
      <c r="D232" s="219" t="s">
        <v>219</v>
      </c>
      <c r="E232" s="220" t="s">
        <v>21</v>
      </c>
      <c r="F232" s="221" t="s">
        <v>1023</v>
      </c>
      <c r="G232" s="218"/>
      <c r="H232" s="222" t="s">
        <v>21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219</v>
      </c>
      <c r="AU232" s="228" t="s">
        <v>85</v>
      </c>
      <c r="AV232" s="12" t="s">
        <v>83</v>
      </c>
      <c r="AW232" s="12" t="s">
        <v>39</v>
      </c>
      <c r="AX232" s="12" t="s">
        <v>76</v>
      </c>
      <c r="AY232" s="228" t="s">
        <v>211</v>
      </c>
    </row>
    <row r="233" spans="2:65" s="13" customFormat="1" ht="13.5">
      <c r="B233" s="229"/>
      <c r="C233" s="230"/>
      <c r="D233" s="219" t="s">
        <v>219</v>
      </c>
      <c r="E233" s="231" t="s">
        <v>21</v>
      </c>
      <c r="F233" s="232" t="s">
        <v>1024</v>
      </c>
      <c r="G233" s="230"/>
      <c r="H233" s="233">
        <v>4.0999999999999996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219</v>
      </c>
      <c r="AU233" s="239" t="s">
        <v>85</v>
      </c>
      <c r="AV233" s="13" t="s">
        <v>85</v>
      </c>
      <c r="AW233" s="13" t="s">
        <v>39</v>
      </c>
      <c r="AX233" s="13" t="s">
        <v>76</v>
      </c>
      <c r="AY233" s="239" t="s">
        <v>211</v>
      </c>
    </row>
    <row r="234" spans="2:65" s="15" customFormat="1" ht="13.5">
      <c r="B234" s="251"/>
      <c r="C234" s="252"/>
      <c r="D234" s="262" t="s">
        <v>219</v>
      </c>
      <c r="E234" s="263" t="s">
        <v>21</v>
      </c>
      <c r="F234" s="264" t="s">
        <v>226</v>
      </c>
      <c r="G234" s="252"/>
      <c r="H234" s="265">
        <v>4.0999999999999996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AT234" s="261" t="s">
        <v>219</v>
      </c>
      <c r="AU234" s="261" t="s">
        <v>85</v>
      </c>
      <c r="AV234" s="15" t="s">
        <v>100</v>
      </c>
      <c r="AW234" s="15" t="s">
        <v>39</v>
      </c>
      <c r="AX234" s="15" t="s">
        <v>83</v>
      </c>
      <c r="AY234" s="261" t="s">
        <v>211</v>
      </c>
    </row>
    <row r="235" spans="2:65" s="1" customFormat="1" ht="31.5" customHeight="1">
      <c r="B235" s="42"/>
      <c r="C235" s="205" t="s">
        <v>440</v>
      </c>
      <c r="D235" s="205" t="s">
        <v>213</v>
      </c>
      <c r="E235" s="206" t="s">
        <v>1025</v>
      </c>
      <c r="F235" s="207" t="s">
        <v>1026</v>
      </c>
      <c r="G235" s="208" t="s">
        <v>611</v>
      </c>
      <c r="H235" s="209">
        <v>31.9</v>
      </c>
      <c r="I235" s="210"/>
      <c r="J235" s="211">
        <f>ROUND(I235*H235,2)</f>
        <v>0</v>
      </c>
      <c r="K235" s="207" t="s">
        <v>217</v>
      </c>
      <c r="L235" s="62"/>
      <c r="M235" s="212" t="s">
        <v>21</v>
      </c>
      <c r="N235" s="213" t="s">
        <v>47</v>
      </c>
      <c r="O235" s="43"/>
      <c r="P235" s="214">
        <f>O235*H235</f>
        <v>0</v>
      </c>
      <c r="Q235" s="214">
        <v>2.7399999999999998E-3</v>
      </c>
      <c r="R235" s="214">
        <f>Q235*H235</f>
        <v>8.7405999999999984E-2</v>
      </c>
      <c r="S235" s="214">
        <v>0</v>
      </c>
      <c r="T235" s="215">
        <f>S235*H235</f>
        <v>0</v>
      </c>
      <c r="AR235" s="25" t="s">
        <v>100</v>
      </c>
      <c r="AT235" s="25" t="s">
        <v>213</v>
      </c>
      <c r="AU235" s="25" t="s">
        <v>85</v>
      </c>
      <c r="AY235" s="25" t="s">
        <v>211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25" t="s">
        <v>83</v>
      </c>
      <c r="BK235" s="216">
        <f>ROUND(I235*H235,2)</f>
        <v>0</v>
      </c>
      <c r="BL235" s="25" t="s">
        <v>100</v>
      </c>
      <c r="BM235" s="25" t="s">
        <v>1027</v>
      </c>
    </row>
    <row r="236" spans="2:65" s="12" customFormat="1" ht="13.5">
      <c r="B236" s="217"/>
      <c r="C236" s="218"/>
      <c r="D236" s="219" t="s">
        <v>219</v>
      </c>
      <c r="E236" s="220" t="s">
        <v>21</v>
      </c>
      <c r="F236" s="221" t="s">
        <v>1003</v>
      </c>
      <c r="G236" s="218"/>
      <c r="H236" s="222" t="s">
        <v>21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219</v>
      </c>
      <c r="AU236" s="228" t="s">
        <v>85</v>
      </c>
      <c r="AV236" s="12" t="s">
        <v>83</v>
      </c>
      <c r="AW236" s="12" t="s">
        <v>39</v>
      </c>
      <c r="AX236" s="12" t="s">
        <v>76</v>
      </c>
      <c r="AY236" s="228" t="s">
        <v>211</v>
      </c>
    </row>
    <row r="237" spans="2:65" s="13" customFormat="1" ht="13.5">
      <c r="B237" s="229"/>
      <c r="C237" s="230"/>
      <c r="D237" s="219" t="s">
        <v>219</v>
      </c>
      <c r="E237" s="231" t="s">
        <v>21</v>
      </c>
      <c r="F237" s="232" t="s">
        <v>1028</v>
      </c>
      <c r="G237" s="230"/>
      <c r="H237" s="233">
        <v>25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219</v>
      </c>
      <c r="AU237" s="239" t="s">
        <v>85</v>
      </c>
      <c r="AV237" s="13" t="s">
        <v>85</v>
      </c>
      <c r="AW237" s="13" t="s">
        <v>39</v>
      </c>
      <c r="AX237" s="13" t="s">
        <v>76</v>
      </c>
      <c r="AY237" s="239" t="s">
        <v>211</v>
      </c>
    </row>
    <row r="238" spans="2:65" s="14" customFormat="1" ht="13.5">
      <c r="B238" s="240"/>
      <c r="C238" s="241"/>
      <c r="D238" s="219" t="s">
        <v>219</v>
      </c>
      <c r="E238" s="242" t="s">
        <v>21</v>
      </c>
      <c r="F238" s="243" t="s">
        <v>222</v>
      </c>
      <c r="G238" s="241"/>
      <c r="H238" s="244">
        <v>25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219</v>
      </c>
      <c r="AU238" s="250" t="s">
        <v>85</v>
      </c>
      <c r="AV238" s="14" t="s">
        <v>93</v>
      </c>
      <c r="AW238" s="14" t="s">
        <v>39</v>
      </c>
      <c r="AX238" s="14" t="s">
        <v>76</v>
      </c>
      <c r="AY238" s="250" t="s">
        <v>211</v>
      </c>
    </row>
    <row r="239" spans="2:65" s="12" customFormat="1" ht="13.5">
      <c r="B239" s="217"/>
      <c r="C239" s="218"/>
      <c r="D239" s="219" t="s">
        <v>219</v>
      </c>
      <c r="E239" s="220" t="s">
        <v>21</v>
      </c>
      <c r="F239" s="221" t="s">
        <v>1005</v>
      </c>
      <c r="G239" s="218"/>
      <c r="H239" s="222" t="s">
        <v>21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219</v>
      </c>
      <c r="AU239" s="228" t="s">
        <v>85</v>
      </c>
      <c r="AV239" s="12" t="s">
        <v>83</v>
      </c>
      <c r="AW239" s="12" t="s">
        <v>39</v>
      </c>
      <c r="AX239" s="12" t="s">
        <v>76</v>
      </c>
      <c r="AY239" s="228" t="s">
        <v>211</v>
      </c>
    </row>
    <row r="240" spans="2:65" s="13" customFormat="1" ht="13.5">
      <c r="B240" s="229"/>
      <c r="C240" s="230"/>
      <c r="D240" s="219" t="s">
        <v>219</v>
      </c>
      <c r="E240" s="231" t="s">
        <v>21</v>
      </c>
      <c r="F240" s="232" t="s">
        <v>1029</v>
      </c>
      <c r="G240" s="230"/>
      <c r="H240" s="233">
        <v>6.9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219</v>
      </c>
      <c r="AU240" s="239" t="s">
        <v>85</v>
      </c>
      <c r="AV240" s="13" t="s">
        <v>85</v>
      </c>
      <c r="AW240" s="13" t="s">
        <v>39</v>
      </c>
      <c r="AX240" s="13" t="s">
        <v>76</v>
      </c>
      <c r="AY240" s="239" t="s">
        <v>211</v>
      </c>
    </row>
    <row r="241" spans="2:65" s="14" customFormat="1" ht="13.5">
      <c r="B241" s="240"/>
      <c r="C241" s="241"/>
      <c r="D241" s="219" t="s">
        <v>219</v>
      </c>
      <c r="E241" s="242" t="s">
        <v>21</v>
      </c>
      <c r="F241" s="243" t="s">
        <v>222</v>
      </c>
      <c r="G241" s="241"/>
      <c r="H241" s="244">
        <v>6.9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219</v>
      </c>
      <c r="AU241" s="250" t="s">
        <v>85</v>
      </c>
      <c r="AV241" s="14" t="s">
        <v>93</v>
      </c>
      <c r="AW241" s="14" t="s">
        <v>39</v>
      </c>
      <c r="AX241" s="14" t="s">
        <v>76</v>
      </c>
      <c r="AY241" s="250" t="s">
        <v>211</v>
      </c>
    </row>
    <row r="242" spans="2:65" s="15" customFormat="1" ht="13.5">
      <c r="B242" s="251"/>
      <c r="C242" s="252"/>
      <c r="D242" s="262" t="s">
        <v>219</v>
      </c>
      <c r="E242" s="263" t="s">
        <v>21</v>
      </c>
      <c r="F242" s="264" t="s">
        <v>226</v>
      </c>
      <c r="G242" s="252"/>
      <c r="H242" s="265">
        <v>31.9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AT242" s="261" t="s">
        <v>219</v>
      </c>
      <c r="AU242" s="261" t="s">
        <v>85</v>
      </c>
      <c r="AV242" s="15" t="s">
        <v>100</v>
      </c>
      <c r="AW242" s="15" t="s">
        <v>39</v>
      </c>
      <c r="AX242" s="15" t="s">
        <v>83</v>
      </c>
      <c r="AY242" s="261" t="s">
        <v>211</v>
      </c>
    </row>
    <row r="243" spans="2:65" s="1" customFormat="1" ht="31.5" customHeight="1">
      <c r="B243" s="42"/>
      <c r="C243" s="205" t="s">
        <v>446</v>
      </c>
      <c r="D243" s="205" t="s">
        <v>213</v>
      </c>
      <c r="E243" s="206" t="s">
        <v>1030</v>
      </c>
      <c r="F243" s="207" t="s">
        <v>1031</v>
      </c>
      <c r="G243" s="208" t="s">
        <v>275</v>
      </c>
      <c r="H243" s="209">
        <v>3</v>
      </c>
      <c r="I243" s="210"/>
      <c r="J243" s="211">
        <f>ROUND(I243*H243,2)</f>
        <v>0</v>
      </c>
      <c r="K243" s="207" t="s">
        <v>217</v>
      </c>
      <c r="L243" s="62"/>
      <c r="M243" s="212" t="s">
        <v>21</v>
      </c>
      <c r="N243" s="213" t="s">
        <v>47</v>
      </c>
      <c r="O243" s="43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AR243" s="25" t="s">
        <v>100</v>
      </c>
      <c r="AT243" s="25" t="s">
        <v>213</v>
      </c>
      <c r="AU243" s="25" t="s">
        <v>85</v>
      </c>
      <c r="AY243" s="25" t="s">
        <v>211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25" t="s">
        <v>83</v>
      </c>
      <c r="BK243" s="216">
        <f>ROUND(I243*H243,2)</f>
        <v>0</v>
      </c>
      <c r="BL243" s="25" t="s">
        <v>100</v>
      </c>
      <c r="BM243" s="25" t="s">
        <v>1032</v>
      </c>
    </row>
    <row r="244" spans="2:65" s="12" customFormat="1" ht="13.5">
      <c r="B244" s="217"/>
      <c r="C244" s="218"/>
      <c r="D244" s="219" t="s">
        <v>219</v>
      </c>
      <c r="E244" s="220" t="s">
        <v>21</v>
      </c>
      <c r="F244" s="221" t="s">
        <v>1014</v>
      </c>
      <c r="G244" s="218"/>
      <c r="H244" s="222" t="s">
        <v>21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219</v>
      </c>
      <c r="AU244" s="228" t="s">
        <v>85</v>
      </c>
      <c r="AV244" s="12" t="s">
        <v>83</v>
      </c>
      <c r="AW244" s="12" t="s">
        <v>39</v>
      </c>
      <c r="AX244" s="12" t="s">
        <v>76</v>
      </c>
      <c r="AY244" s="228" t="s">
        <v>211</v>
      </c>
    </row>
    <row r="245" spans="2:65" s="13" customFormat="1" ht="13.5">
      <c r="B245" s="229"/>
      <c r="C245" s="230"/>
      <c r="D245" s="219" t="s">
        <v>219</v>
      </c>
      <c r="E245" s="231" t="s">
        <v>21</v>
      </c>
      <c r="F245" s="232" t="s">
        <v>1033</v>
      </c>
      <c r="G245" s="230"/>
      <c r="H245" s="233">
        <v>2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219</v>
      </c>
      <c r="AU245" s="239" t="s">
        <v>85</v>
      </c>
      <c r="AV245" s="13" t="s">
        <v>85</v>
      </c>
      <c r="AW245" s="13" t="s">
        <v>39</v>
      </c>
      <c r="AX245" s="13" t="s">
        <v>76</v>
      </c>
      <c r="AY245" s="239" t="s">
        <v>211</v>
      </c>
    </row>
    <row r="246" spans="2:65" s="13" customFormat="1" ht="13.5">
      <c r="B246" s="229"/>
      <c r="C246" s="230"/>
      <c r="D246" s="219" t="s">
        <v>219</v>
      </c>
      <c r="E246" s="231" t="s">
        <v>21</v>
      </c>
      <c r="F246" s="232" t="s">
        <v>1034</v>
      </c>
      <c r="G246" s="230"/>
      <c r="H246" s="233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219</v>
      </c>
      <c r="AU246" s="239" t="s">
        <v>85</v>
      </c>
      <c r="AV246" s="13" t="s">
        <v>85</v>
      </c>
      <c r="AW246" s="13" t="s">
        <v>39</v>
      </c>
      <c r="AX246" s="13" t="s">
        <v>76</v>
      </c>
      <c r="AY246" s="239" t="s">
        <v>211</v>
      </c>
    </row>
    <row r="247" spans="2:65" s="15" customFormat="1" ht="13.5">
      <c r="B247" s="251"/>
      <c r="C247" s="252"/>
      <c r="D247" s="262" t="s">
        <v>219</v>
      </c>
      <c r="E247" s="263" t="s">
        <v>21</v>
      </c>
      <c r="F247" s="264" t="s">
        <v>226</v>
      </c>
      <c r="G247" s="252"/>
      <c r="H247" s="265">
        <v>3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AT247" s="261" t="s">
        <v>219</v>
      </c>
      <c r="AU247" s="261" t="s">
        <v>85</v>
      </c>
      <c r="AV247" s="15" t="s">
        <v>100</v>
      </c>
      <c r="AW247" s="15" t="s">
        <v>39</v>
      </c>
      <c r="AX247" s="15" t="s">
        <v>83</v>
      </c>
      <c r="AY247" s="261" t="s">
        <v>211</v>
      </c>
    </row>
    <row r="248" spans="2:65" s="1" customFormat="1" ht="22.5" customHeight="1">
      <c r="B248" s="42"/>
      <c r="C248" s="268" t="s">
        <v>451</v>
      </c>
      <c r="D248" s="268" t="s">
        <v>429</v>
      </c>
      <c r="E248" s="269" t="s">
        <v>1035</v>
      </c>
      <c r="F248" s="270" t="s">
        <v>1036</v>
      </c>
      <c r="G248" s="271" t="s">
        <v>275</v>
      </c>
      <c r="H248" s="272">
        <v>1</v>
      </c>
      <c r="I248" s="273"/>
      <c r="J248" s="274">
        <f>ROUND(I248*H248,2)</f>
        <v>0</v>
      </c>
      <c r="K248" s="270" t="s">
        <v>217</v>
      </c>
      <c r="L248" s="275"/>
      <c r="M248" s="276" t="s">
        <v>21</v>
      </c>
      <c r="N248" s="277" t="s">
        <v>47</v>
      </c>
      <c r="O248" s="43"/>
      <c r="P248" s="214">
        <f>O248*H248</f>
        <v>0</v>
      </c>
      <c r="Q248" s="214">
        <v>2.0000000000000001E-4</v>
      </c>
      <c r="R248" s="214">
        <f>Q248*H248</f>
        <v>2.0000000000000001E-4</v>
      </c>
      <c r="S248" s="214">
        <v>0</v>
      </c>
      <c r="T248" s="215">
        <f>S248*H248</f>
        <v>0</v>
      </c>
      <c r="AR248" s="25" t="s">
        <v>261</v>
      </c>
      <c r="AT248" s="25" t="s">
        <v>429</v>
      </c>
      <c r="AU248" s="25" t="s">
        <v>85</v>
      </c>
      <c r="AY248" s="25" t="s">
        <v>211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83</v>
      </c>
      <c r="BK248" s="216">
        <f>ROUND(I248*H248,2)</f>
        <v>0</v>
      </c>
      <c r="BL248" s="25" t="s">
        <v>100</v>
      </c>
      <c r="BM248" s="25" t="s">
        <v>1037</v>
      </c>
    </row>
    <row r="249" spans="2:65" s="1" customFormat="1" ht="22.5" customHeight="1">
      <c r="B249" s="42"/>
      <c r="C249" s="268" t="s">
        <v>455</v>
      </c>
      <c r="D249" s="268" t="s">
        <v>429</v>
      </c>
      <c r="E249" s="269" t="s">
        <v>1038</v>
      </c>
      <c r="F249" s="270" t="s">
        <v>1039</v>
      </c>
      <c r="G249" s="271" t="s">
        <v>275</v>
      </c>
      <c r="H249" s="272">
        <v>2</v>
      </c>
      <c r="I249" s="273"/>
      <c r="J249" s="274">
        <f>ROUND(I249*H249,2)</f>
        <v>0</v>
      </c>
      <c r="K249" s="270" t="s">
        <v>217</v>
      </c>
      <c r="L249" s="275"/>
      <c r="M249" s="276" t="s">
        <v>21</v>
      </c>
      <c r="N249" s="277" t="s">
        <v>47</v>
      </c>
      <c r="O249" s="43"/>
      <c r="P249" s="214">
        <f>O249*H249</f>
        <v>0</v>
      </c>
      <c r="Q249" s="214">
        <v>1.6000000000000001E-4</v>
      </c>
      <c r="R249" s="214">
        <f>Q249*H249</f>
        <v>3.2000000000000003E-4</v>
      </c>
      <c r="S249" s="214">
        <v>0</v>
      </c>
      <c r="T249" s="215">
        <f>S249*H249</f>
        <v>0</v>
      </c>
      <c r="AR249" s="25" t="s">
        <v>261</v>
      </c>
      <c r="AT249" s="25" t="s">
        <v>429</v>
      </c>
      <c r="AU249" s="25" t="s">
        <v>85</v>
      </c>
      <c r="AY249" s="25" t="s">
        <v>211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25" t="s">
        <v>83</v>
      </c>
      <c r="BK249" s="216">
        <f>ROUND(I249*H249,2)</f>
        <v>0</v>
      </c>
      <c r="BL249" s="25" t="s">
        <v>100</v>
      </c>
      <c r="BM249" s="25" t="s">
        <v>1040</v>
      </c>
    </row>
    <row r="250" spans="2:65" s="1" customFormat="1" ht="31.5" customHeight="1">
      <c r="B250" s="42"/>
      <c r="C250" s="205" t="s">
        <v>461</v>
      </c>
      <c r="D250" s="205" t="s">
        <v>213</v>
      </c>
      <c r="E250" s="206" t="s">
        <v>1041</v>
      </c>
      <c r="F250" s="207" t="s">
        <v>1042</v>
      </c>
      <c r="G250" s="208" t="s">
        <v>275</v>
      </c>
      <c r="H250" s="209">
        <v>3</v>
      </c>
      <c r="I250" s="210"/>
      <c r="J250" s="211">
        <f>ROUND(I250*H250,2)</f>
        <v>0</v>
      </c>
      <c r="K250" s="207" t="s">
        <v>217</v>
      </c>
      <c r="L250" s="62"/>
      <c r="M250" s="212" t="s">
        <v>21</v>
      </c>
      <c r="N250" s="213" t="s">
        <v>47</v>
      </c>
      <c r="O250" s="4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25" t="s">
        <v>100</v>
      </c>
      <c r="AT250" s="25" t="s">
        <v>213</v>
      </c>
      <c r="AU250" s="25" t="s">
        <v>85</v>
      </c>
      <c r="AY250" s="25" t="s">
        <v>211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83</v>
      </c>
      <c r="BK250" s="216">
        <f>ROUND(I250*H250,2)</f>
        <v>0</v>
      </c>
      <c r="BL250" s="25" t="s">
        <v>100</v>
      </c>
      <c r="BM250" s="25" t="s">
        <v>1043</v>
      </c>
    </row>
    <row r="251" spans="2:65" s="12" customFormat="1" ht="13.5">
      <c r="B251" s="217"/>
      <c r="C251" s="218"/>
      <c r="D251" s="219" t="s">
        <v>219</v>
      </c>
      <c r="E251" s="220" t="s">
        <v>21</v>
      </c>
      <c r="F251" s="221" t="s">
        <v>1005</v>
      </c>
      <c r="G251" s="218"/>
      <c r="H251" s="222" t="s">
        <v>21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219</v>
      </c>
      <c r="AU251" s="228" t="s">
        <v>85</v>
      </c>
      <c r="AV251" s="12" t="s">
        <v>83</v>
      </c>
      <c r="AW251" s="12" t="s">
        <v>39</v>
      </c>
      <c r="AX251" s="12" t="s">
        <v>76</v>
      </c>
      <c r="AY251" s="228" t="s">
        <v>211</v>
      </c>
    </row>
    <row r="252" spans="2:65" s="13" customFormat="1" ht="13.5">
      <c r="B252" s="229"/>
      <c r="C252" s="230"/>
      <c r="D252" s="219" t="s">
        <v>219</v>
      </c>
      <c r="E252" s="231" t="s">
        <v>21</v>
      </c>
      <c r="F252" s="232" t="s">
        <v>1044</v>
      </c>
      <c r="G252" s="230"/>
      <c r="H252" s="233">
        <v>3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219</v>
      </c>
      <c r="AU252" s="239" t="s">
        <v>85</v>
      </c>
      <c r="AV252" s="13" t="s">
        <v>85</v>
      </c>
      <c r="AW252" s="13" t="s">
        <v>39</v>
      </c>
      <c r="AX252" s="13" t="s">
        <v>76</v>
      </c>
      <c r="AY252" s="239" t="s">
        <v>211</v>
      </c>
    </row>
    <row r="253" spans="2:65" s="15" customFormat="1" ht="13.5">
      <c r="B253" s="251"/>
      <c r="C253" s="252"/>
      <c r="D253" s="262" t="s">
        <v>219</v>
      </c>
      <c r="E253" s="263" t="s">
        <v>21</v>
      </c>
      <c r="F253" s="264" t="s">
        <v>226</v>
      </c>
      <c r="G253" s="252"/>
      <c r="H253" s="265">
        <v>3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AT253" s="261" t="s">
        <v>219</v>
      </c>
      <c r="AU253" s="261" t="s">
        <v>85</v>
      </c>
      <c r="AV253" s="15" t="s">
        <v>100</v>
      </c>
      <c r="AW253" s="15" t="s">
        <v>39</v>
      </c>
      <c r="AX253" s="15" t="s">
        <v>83</v>
      </c>
      <c r="AY253" s="261" t="s">
        <v>211</v>
      </c>
    </row>
    <row r="254" spans="2:65" s="1" customFormat="1" ht="22.5" customHeight="1">
      <c r="B254" s="42"/>
      <c r="C254" s="268" t="s">
        <v>466</v>
      </c>
      <c r="D254" s="268" t="s">
        <v>429</v>
      </c>
      <c r="E254" s="269" t="s">
        <v>1045</v>
      </c>
      <c r="F254" s="270" t="s">
        <v>1046</v>
      </c>
      <c r="G254" s="271" t="s">
        <v>275</v>
      </c>
      <c r="H254" s="272">
        <v>3</v>
      </c>
      <c r="I254" s="273"/>
      <c r="J254" s="274">
        <f>ROUND(I254*H254,2)</f>
        <v>0</v>
      </c>
      <c r="K254" s="270" t="s">
        <v>217</v>
      </c>
      <c r="L254" s="275"/>
      <c r="M254" s="276" t="s">
        <v>21</v>
      </c>
      <c r="N254" s="277" t="s">
        <v>47</v>
      </c>
      <c r="O254" s="43"/>
      <c r="P254" s="214">
        <f>O254*H254</f>
        <v>0</v>
      </c>
      <c r="Q254" s="214">
        <v>3.5E-4</v>
      </c>
      <c r="R254" s="214">
        <f>Q254*H254</f>
        <v>1.0499999999999999E-3</v>
      </c>
      <c r="S254" s="214">
        <v>0</v>
      </c>
      <c r="T254" s="215">
        <f>S254*H254</f>
        <v>0</v>
      </c>
      <c r="AR254" s="25" t="s">
        <v>261</v>
      </c>
      <c r="AT254" s="25" t="s">
        <v>429</v>
      </c>
      <c r="AU254" s="25" t="s">
        <v>85</v>
      </c>
      <c r="AY254" s="25" t="s">
        <v>211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25" t="s">
        <v>83</v>
      </c>
      <c r="BK254" s="216">
        <f>ROUND(I254*H254,2)</f>
        <v>0</v>
      </c>
      <c r="BL254" s="25" t="s">
        <v>100</v>
      </c>
      <c r="BM254" s="25" t="s">
        <v>1047</v>
      </c>
    </row>
    <row r="255" spans="2:65" s="1" customFormat="1" ht="31.5" customHeight="1">
      <c r="B255" s="42"/>
      <c r="C255" s="205" t="s">
        <v>471</v>
      </c>
      <c r="D255" s="205" t="s">
        <v>213</v>
      </c>
      <c r="E255" s="206" t="s">
        <v>1048</v>
      </c>
      <c r="F255" s="207" t="s">
        <v>1049</v>
      </c>
      <c r="G255" s="208" t="s">
        <v>275</v>
      </c>
      <c r="H255" s="209">
        <v>11</v>
      </c>
      <c r="I255" s="210"/>
      <c r="J255" s="211">
        <f>ROUND(I255*H255,2)</f>
        <v>0</v>
      </c>
      <c r="K255" s="207" t="s">
        <v>217</v>
      </c>
      <c r="L255" s="62"/>
      <c r="M255" s="212" t="s">
        <v>21</v>
      </c>
      <c r="N255" s="213" t="s">
        <v>47</v>
      </c>
      <c r="O255" s="43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25" t="s">
        <v>100</v>
      </c>
      <c r="AT255" s="25" t="s">
        <v>213</v>
      </c>
      <c r="AU255" s="25" t="s">
        <v>85</v>
      </c>
      <c r="AY255" s="25" t="s">
        <v>211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83</v>
      </c>
      <c r="BK255" s="216">
        <f>ROUND(I255*H255,2)</f>
        <v>0</v>
      </c>
      <c r="BL255" s="25" t="s">
        <v>100</v>
      </c>
      <c r="BM255" s="25" t="s">
        <v>1050</v>
      </c>
    </row>
    <row r="256" spans="2:65" s="12" customFormat="1" ht="13.5">
      <c r="B256" s="217"/>
      <c r="C256" s="218"/>
      <c r="D256" s="219" t="s">
        <v>219</v>
      </c>
      <c r="E256" s="220" t="s">
        <v>21</v>
      </c>
      <c r="F256" s="221" t="s">
        <v>1003</v>
      </c>
      <c r="G256" s="218"/>
      <c r="H256" s="222" t="s">
        <v>21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219</v>
      </c>
      <c r="AU256" s="228" t="s">
        <v>85</v>
      </c>
      <c r="AV256" s="12" t="s">
        <v>83</v>
      </c>
      <c r="AW256" s="12" t="s">
        <v>39</v>
      </c>
      <c r="AX256" s="12" t="s">
        <v>76</v>
      </c>
      <c r="AY256" s="228" t="s">
        <v>211</v>
      </c>
    </row>
    <row r="257" spans="2:65" s="13" customFormat="1" ht="13.5">
      <c r="B257" s="229"/>
      <c r="C257" s="230"/>
      <c r="D257" s="219" t="s">
        <v>219</v>
      </c>
      <c r="E257" s="231" t="s">
        <v>21</v>
      </c>
      <c r="F257" s="232" t="s">
        <v>1051</v>
      </c>
      <c r="G257" s="230"/>
      <c r="H257" s="233">
        <v>4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219</v>
      </c>
      <c r="AU257" s="239" t="s">
        <v>85</v>
      </c>
      <c r="AV257" s="13" t="s">
        <v>85</v>
      </c>
      <c r="AW257" s="13" t="s">
        <v>39</v>
      </c>
      <c r="AX257" s="13" t="s">
        <v>76</v>
      </c>
      <c r="AY257" s="239" t="s">
        <v>211</v>
      </c>
    </row>
    <row r="258" spans="2:65" s="14" customFormat="1" ht="13.5">
      <c r="B258" s="240"/>
      <c r="C258" s="241"/>
      <c r="D258" s="219" t="s">
        <v>219</v>
      </c>
      <c r="E258" s="242" t="s">
        <v>21</v>
      </c>
      <c r="F258" s="243" t="s">
        <v>222</v>
      </c>
      <c r="G258" s="241"/>
      <c r="H258" s="244">
        <v>4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219</v>
      </c>
      <c r="AU258" s="250" t="s">
        <v>85</v>
      </c>
      <c r="AV258" s="14" t="s">
        <v>93</v>
      </c>
      <c r="AW258" s="14" t="s">
        <v>39</v>
      </c>
      <c r="AX258" s="14" t="s">
        <v>76</v>
      </c>
      <c r="AY258" s="250" t="s">
        <v>211</v>
      </c>
    </row>
    <row r="259" spans="2:65" s="12" customFormat="1" ht="13.5">
      <c r="B259" s="217"/>
      <c r="C259" s="218"/>
      <c r="D259" s="219" t="s">
        <v>219</v>
      </c>
      <c r="E259" s="220" t="s">
        <v>21</v>
      </c>
      <c r="F259" s="221" t="s">
        <v>1005</v>
      </c>
      <c r="G259" s="218"/>
      <c r="H259" s="222" t="s">
        <v>21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219</v>
      </c>
      <c r="AU259" s="228" t="s">
        <v>85</v>
      </c>
      <c r="AV259" s="12" t="s">
        <v>83</v>
      </c>
      <c r="AW259" s="12" t="s">
        <v>39</v>
      </c>
      <c r="AX259" s="12" t="s">
        <v>76</v>
      </c>
      <c r="AY259" s="228" t="s">
        <v>211</v>
      </c>
    </row>
    <row r="260" spans="2:65" s="13" customFormat="1" ht="13.5">
      <c r="B260" s="229"/>
      <c r="C260" s="230"/>
      <c r="D260" s="219" t="s">
        <v>219</v>
      </c>
      <c r="E260" s="231" t="s">
        <v>21</v>
      </c>
      <c r="F260" s="232" t="s">
        <v>1052</v>
      </c>
      <c r="G260" s="230"/>
      <c r="H260" s="233">
        <v>7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219</v>
      </c>
      <c r="AU260" s="239" t="s">
        <v>85</v>
      </c>
      <c r="AV260" s="13" t="s">
        <v>85</v>
      </c>
      <c r="AW260" s="13" t="s">
        <v>39</v>
      </c>
      <c r="AX260" s="13" t="s">
        <v>76</v>
      </c>
      <c r="AY260" s="239" t="s">
        <v>211</v>
      </c>
    </row>
    <row r="261" spans="2:65" s="14" customFormat="1" ht="13.5">
      <c r="B261" s="240"/>
      <c r="C261" s="241"/>
      <c r="D261" s="219" t="s">
        <v>219</v>
      </c>
      <c r="E261" s="242" t="s">
        <v>21</v>
      </c>
      <c r="F261" s="243" t="s">
        <v>222</v>
      </c>
      <c r="G261" s="241"/>
      <c r="H261" s="244">
        <v>7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219</v>
      </c>
      <c r="AU261" s="250" t="s">
        <v>85</v>
      </c>
      <c r="AV261" s="14" t="s">
        <v>93</v>
      </c>
      <c r="AW261" s="14" t="s">
        <v>39</v>
      </c>
      <c r="AX261" s="14" t="s">
        <v>76</v>
      </c>
      <c r="AY261" s="250" t="s">
        <v>211</v>
      </c>
    </row>
    <row r="262" spans="2:65" s="15" customFormat="1" ht="13.5">
      <c r="B262" s="251"/>
      <c r="C262" s="252"/>
      <c r="D262" s="262" t="s">
        <v>219</v>
      </c>
      <c r="E262" s="263" t="s">
        <v>21</v>
      </c>
      <c r="F262" s="264" t="s">
        <v>226</v>
      </c>
      <c r="G262" s="252"/>
      <c r="H262" s="265">
        <v>11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AT262" s="261" t="s">
        <v>219</v>
      </c>
      <c r="AU262" s="261" t="s">
        <v>85</v>
      </c>
      <c r="AV262" s="15" t="s">
        <v>100</v>
      </c>
      <c r="AW262" s="15" t="s">
        <v>39</v>
      </c>
      <c r="AX262" s="15" t="s">
        <v>83</v>
      </c>
      <c r="AY262" s="261" t="s">
        <v>211</v>
      </c>
    </row>
    <row r="263" spans="2:65" s="1" customFormat="1" ht="22.5" customHeight="1">
      <c r="B263" s="42"/>
      <c r="C263" s="268" t="s">
        <v>475</v>
      </c>
      <c r="D263" s="268" t="s">
        <v>429</v>
      </c>
      <c r="E263" s="269" t="s">
        <v>1053</v>
      </c>
      <c r="F263" s="270" t="s">
        <v>1054</v>
      </c>
      <c r="G263" s="271" t="s">
        <v>275</v>
      </c>
      <c r="H263" s="272">
        <v>11</v>
      </c>
      <c r="I263" s="273"/>
      <c r="J263" s="274">
        <f>ROUND(I263*H263,2)</f>
        <v>0</v>
      </c>
      <c r="K263" s="270" t="s">
        <v>217</v>
      </c>
      <c r="L263" s="275"/>
      <c r="M263" s="276" t="s">
        <v>21</v>
      </c>
      <c r="N263" s="277" t="s">
        <v>47</v>
      </c>
      <c r="O263" s="43"/>
      <c r="P263" s="214">
        <f>O263*H263</f>
        <v>0</v>
      </c>
      <c r="Q263" s="214">
        <v>6.4999999999999997E-4</v>
      </c>
      <c r="R263" s="214">
        <f>Q263*H263</f>
        <v>7.1500000000000001E-3</v>
      </c>
      <c r="S263" s="214">
        <v>0</v>
      </c>
      <c r="T263" s="215">
        <f>S263*H263</f>
        <v>0</v>
      </c>
      <c r="AR263" s="25" t="s">
        <v>261</v>
      </c>
      <c r="AT263" s="25" t="s">
        <v>429</v>
      </c>
      <c r="AU263" s="25" t="s">
        <v>85</v>
      </c>
      <c r="AY263" s="25" t="s">
        <v>211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83</v>
      </c>
      <c r="BK263" s="216">
        <f>ROUND(I263*H263,2)</f>
        <v>0</v>
      </c>
      <c r="BL263" s="25" t="s">
        <v>100</v>
      </c>
      <c r="BM263" s="25" t="s">
        <v>1055</v>
      </c>
    </row>
    <row r="264" spans="2:65" s="1" customFormat="1" ht="31.5" customHeight="1">
      <c r="B264" s="42"/>
      <c r="C264" s="205" t="s">
        <v>481</v>
      </c>
      <c r="D264" s="205" t="s">
        <v>213</v>
      </c>
      <c r="E264" s="206" t="s">
        <v>1056</v>
      </c>
      <c r="F264" s="207" t="s">
        <v>1057</v>
      </c>
      <c r="G264" s="208" t="s">
        <v>275</v>
      </c>
      <c r="H264" s="209">
        <v>1</v>
      </c>
      <c r="I264" s="210"/>
      <c r="J264" s="211">
        <f>ROUND(I264*H264,2)</f>
        <v>0</v>
      </c>
      <c r="K264" s="207" t="s">
        <v>217</v>
      </c>
      <c r="L264" s="62"/>
      <c r="M264" s="212" t="s">
        <v>21</v>
      </c>
      <c r="N264" s="213" t="s">
        <v>47</v>
      </c>
      <c r="O264" s="43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25" t="s">
        <v>100</v>
      </c>
      <c r="AT264" s="25" t="s">
        <v>213</v>
      </c>
      <c r="AU264" s="25" t="s">
        <v>85</v>
      </c>
      <c r="AY264" s="25" t="s">
        <v>211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25" t="s">
        <v>83</v>
      </c>
      <c r="BK264" s="216">
        <f>ROUND(I264*H264,2)</f>
        <v>0</v>
      </c>
      <c r="BL264" s="25" t="s">
        <v>100</v>
      </c>
      <c r="BM264" s="25" t="s">
        <v>1058</v>
      </c>
    </row>
    <row r="265" spans="2:65" s="12" customFormat="1" ht="13.5">
      <c r="B265" s="217"/>
      <c r="C265" s="218"/>
      <c r="D265" s="219" t="s">
        <v>219</v>
      </c>
      <c r="E265" s="220" t="s">
        <v>21</v>
      </c>
      <c r="F265" s="221" t="s">
        <v>1005</v>
      </c>
      <c r="G265" s="218"/>
      <c r="H265" s="222" t="s">
        <v>21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219</v>
      </c>
      <c r="AU265" s="228" t="s">
        <v>85</v>
      </c>
      <c r="AV265" s="12" t="s">
        <v>83</v>
      </c>
      <c r="AW265" s="12" t="s">
        <v>39</v>
      </c>
      <c r="AX265" s="12" t="s">
        <v>76</v>
      </c>
      <c r="AY265" s="228" t="s">
        <v>211</v>
      </c>
    </row>
    <row r="266" spans="2:65" s="13" customFormat="1" ht="13.5">
      <c r="B266" s="229"/>
      <c r="C266" s="230"/>
      <c r="D266" s="219" t="s">
        <v>219</v>
      </c>
      <c r="E266" s="231" t="s">
        <v>21</v>
      </c>
      <c r="F266" s="232" t="s">
        <v>1059</v>
      </c>
      <c r="G266" s="230"/>
      <c r="H266" s="233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219</v>
      </c>
      <c r="AU266" s="239" t="s">
        <v>85</v>
      </c>
      <c r="AV266" s="13" t="s">
        <v>85</v>
      </c>
      <c r="AW266" s="13" t="s">
        <v>39</v>
      </c>
      <c r="AX266" s="13" t="s">
        <v>76</v>
      </c>
      <c r="AY266" s="239" t="s">
        <v>211</v>
      </c>
    </row>
    <row r="267" spans="2:65" s="14" customFormat="1" ht="13.5">
      <c r="B267" s="240"/>
      <c r="C267" s="241"/>
      <c r="D267" s="219" t="s">
        <v>219</v>
      </c>
      <c r="E267" s="242" t="s">
        <v>21</v>
      </c>
      <c r="F267" s="243" t="s">
        <v>222</v>
      </c>
      <c r="G267" s="241"/>
      <c r="H267" s="244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219</v>
      </c>
      <c r="AU267" s="250" t="s">
        <v>85</v>
      </c>
      <c r="AV267" s="14" t="s">
        <v>93</v>
      </c>
      <c r="AW267" s="14" t="s">
        <v>39</v>
      </c>
      <c r="AX267" s="14" t="s">
        <v>76</v>
      </c>
      <c r="AY267" s="250" t="s">
        <v>211</v>
      </c>
    </row>
    <row r="268" spans="2:65" s="15" customFormat="1" ht="13.5">
      <c r="B268" s="251"/>
      <c r="C268" s="252"/>
      <c r="D268" s="262" t="s">
        <v>219</v>
      </c>
      <c r="E268" s="263" t="s">
        <v>21</v>
      </c>
      <c r="F268" s="264" t="s">
        <v>226</v>
      </c>
      <c r="G268" s="252"/>
      <c r="H268" s="265">
        <v>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AT268" s="261" t="s">
        <v>219</v>
      </c>
      <c r="AU268" s="261" t="s">
        <v>85</v>
      </c>
      <c r="AV268" s="15" t="s">
        <v>100</v>
      </c>
      <c r="AW268" s="15" t="s">
        <v>39</v>
      </c>
      <c r="AX268" s="15" t="s">
        <v>83</v>
      </c>
      <c r="AY268" s="261" t="s">
        <v>211</v>
      </c>
    </row>
    <row r="269" spans="2:65" s="1" customFormat="1" ht="22.5" customHeight="1">
      <c r="B269" s="42"/>
      <c r="C269" s="268" t="s">
        <v>484</v>
      </c>
      <c r="D269" s="268" t="s">
        <v>429</v>
      </c>
      <c r="E269" s="269" t="s">
        <v>1060</v>
      </c>
      <c r="F269" s="270" t="s">
        <v>1061</v>
      </c>
      <c r="G269" s="271" t="s">
        <v>275</v>
      </c>
      <c r="H269" s="272">
        <v>1</v>
      </c>
      <c r="I269" s="273"/>
      <c r="J269" s="274">
        <f>ROUND(I269*H269,2)</f>
        <v>0</v>
      </c>
      <c r="K269" s="270" t="s">
        <v>217</v>
      </c>
      <c r="L269" s="275"/>
      <c r="M269" s="276" t="s">
        <v>21</v>
      </c>
      <c r="N269" s="277" t="s">
        <v>47</v>
      </c>
      <c r="O269" s="43"/>
      <c r="P269" s="214">
        <f>O269*H269</f>
        <v>0</v>
      </c>
      <c r="Q269" s="214">
        <v>1.5399999999999999E-3</v>
      </c>
      <c r="R269" s="214">
        <f>Q269*H269</f>
        <v>1.5399999999999999E-3</v>
      </c>
      <c r="S269" s="214">
        <v>0</v>
      </c>
      <c r="T269" s="215">
        <f>S269*H269</f>
        <v>0</v>
      </c>
      <c r="AR269" s="25" t="s">
        <v>261</v>
      </c>
      <c r="AT269" s="25" t="s">
        <v>429</v>
      </c>
      <c r="AU269" s="25" t="s">
        <v>85</v>
      </c>
      <c r="AY269" s="25" t="s">
        <v>211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25" t="s">
        <v>83</v>
      </c>
      <c r="BK269" s="216">
        <f>ROUND(I269*H269,2)</f>
        <v>0</v>
      </c>
      <c r="BL269" s="25" t="s">
        <v>100</v>
      </c>
      <c r="BM269" s="25" t="s">
        <v>1062</v>
      </c>
    </row>
    <row r="270" spans="2:65" s="1" customFormat="1" ht="31.5" customHeight="1">
      <c r="B270" s="42"/>
      <c r="C270" s="205" t="s">
        <v>490</v>
      </c>
      <c r="D270" s="205" t="s">
        <v>213</v>
      </c>
      <c r="E270" s="206" t="s">
        <v>1063</v>
      </c>
      <c r="F270" s="207" t="s">
        <v>1064</v>
      </c>
      <c r="G270" s="208" t="s">
        <v>275</v>
      </c>
      <c r="H270" s="209">
        <v>1</v>
      </c>
      <c r="I270" s="210"/>
      <c r="J270" s="211">
        <f>ROUND(I270*H270,2)</f>
        <v>0</v>
      </c>
      <c r="K270" s="207" t="s">
        <v>217</v>
      </c>
      <c r="L270" s="62"/>
      <c r="M270" s="212" t="s">
        <v>21</v>
      </c>
      <c r="N270" s="213" t="s">
        <v>47</v>
      </c>
      <c r="O270" s="43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25" t="s">
        <v>100</v>
      </c>
      <c r="AT270" s="25" t="s">
        <v>213</v>
      </c>
      <c r="AU270" s="25" t="s">
        <v>85</v>
      </c>
      <c r="AY270" s="25" t="s">
        <v>211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25" t="s">
        <v>83</v>
      </c>
      <c r="BK270" s="216">
        <f>ROUND(I270*H270,2)</f>
        <v>0</v>
      </c>
      <c r="BL270" s="25" t="s">
        <v>100</v>
      </c>
      <c r="BM270" s="25" t="s">
        <v>1065</v>
      </c>
    </row>
    <row r="271" spans="2:65" s="12" customFormat="1" ht="13.5">
      <c r="B271" s="217"/>
      <c r="C271" s="218"/>
      <c r="D271" s="219" t="s">
        <v>219</v>
      </c>
      <c r="E271" s="220" t="s">
        <v>21</v>
      </c>
      <c r="F271" s="221" t="s">
        <v>1005</v>
      </c>
      <c r="G271" s="218"/>
      <c r="H271" s="222" t="s">
        <v>21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219</v>
      </c>
      <c r="AU271" s="228" t="s">
        <v>85</v>
      </c>
      <c r="AV271" s="12" t="s">
        <v>83</v>
      </c>
      <c r="AW271" s="12" t="s">
        <v>39</v>
      </c>
      <c r="AX271" s="12" t="s">
        <v>76</v>
      </c>
      <c r="AY271" s="228" t="s">
        <v>211</v>
      </c>
    </row>
    <row r="272" spans="2:65" s="13" customFormat="1" ht="13.5">
      <c r="B272" s="229"/>
      <c r="C272" s="230"/>
      <c r="D272" s="219" t="s">
        <v>219</v>
      </c>
      <c r="E272" s="231" t="s">
        <v>21</v>
      </c>
      <c r="F272" s="232" t="s">
        <v>1066</v>
      </c>
      <c r="G272" s="230"/>
      <c r="H272" s="233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219</v>
      </c>
      <c r="AU272" s="239" t="s">
        <v>85</v>
      </c>
      <c r="AV272" s="13" t="s">
        <v>85</v>
      </c>
      <c r="AW272" s="13" t="s">
        <v>39</v>
      </c>
      <c r="AX272" s="13" t="s">
        <v>76</v>
      </c>
      <c r="AY272" s="239" t="s">
        <v>211</v>
      </c>
    </row>
    <row r="273" spans="2:65" s="14" customFormat="1" ht="13.5">
      <c r="B273" s="240"/>
      <c r="C273" s="241"/>
      <c r="D273" s="219" t="s">
        <v>219</v>
      </c>
      <c r="E273" s="242" t="s">
        <v>21</v>
      </c>
      <c r="F273" s="243" t="s">
        <v>222</v>
      </c>
      <c r="G273" s="241"/>
      <c r="H273" s="244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219</v>
      </c>
      <c r="AU273" s="250" t="s">
        <v>85</v>
      </c>
      <c r="AV273" s="14" t="s">
        <v>93</v>
      </c>
      <c r="AW273" s="14" t="s">
        <v>39</v>
      </c>
      <c r="AX273" s="14" t="s">
        <v>76</v>
      </c>
      <c r="AY273" s="250" t="s">
        <v>211</v>
      </c>
    </row>
    <row r="274" spans="2:65" s="15" customFormat="1" ht="13.5">
      <c r="B274" s="251"/>
      <c r="C274" s="252"/>
      <c r="D274" s="262" t="s">
        <v>219</v>
      </c>
      <c r="E274" s="263" t="s">
        <v>21</v>
      </c>
      <c r="F274" s="264" t="s">
        <v>226</v>
      </c>
      <c r="G274" s="252"/>
      <c r="H274" s="265">
        <v>1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AT274" s="261" t="s">
        <v>219</v>
      </c>
      <c r="AU274" s="261" t="s">
        <v>85</v>
      </c>
      <c r="AV274" s="15" t="s">
        <v>100</v>
      </c>
      <c r="AW274" s="15" t="s">
        <v>39</v>
      </c>
      <c r="AX274" s="15" t="s">
        <v>83</v>
      </c>
      <c r="AY274" s="261" t="s">
        <v>211</v>
      </c>
    </row>
    <row r="275" spans="2:65" s="1" customFormat="1" ht="22.5" customHeight="1">
      <c r="B275" s="42"/>
      <c r="C275" s="268" t="s">
        <v>496</v>
      </c>
      <c r="D275" s="268" t="s">
        <v>429</v>
      </c>
      <c r="E275" s="269" t="s">
        <v>1067</v>
      </c>
      <c r="F275" s="270" t="s">
        <v>1068</v>
      </c>
      <c r="G275" s="271" t="s">
        <v>275</v>
      </c>
      <c r="H275" s="272">
        <v>1</v>
      </c>
      <c r="I275" s="273"/>
      <c r="J275" s="274">
        <f>ROUND(I275*H275,2)</f>
        <v>0</v>
      </c>
      <c r="K275" s="270" t="s">
        <v>217</v>
      </c>
      <c r="L275" s="275"/>
      <c r="M275" s="276" t="s">
        <v>21</v>
      </c>
      <c r="N275" s="277" t="s">
        <v>47</v>
      </c>
      <c r="O275" s="43"/>
      <c r="P275" s="214">
        <f>O275*H275</f>
        <v>0</v>
      </c>
      <c r="Q275" s="214">
        <v>4.0999999999999999E-4</v>
      </c>
      <c r="R275" s="214">
        <f>Q275*H275</f>
        <v>4.0999999999999999E-4</v>
      </c>
      <c r="S275" s="214">
        <v>0</v>
      </c>
      <c r="T275" s="215">
        <f>S275*H275</f>
        <v>0</v>
      </c>
      <c r="AR275" s="25" t="s">
        <v>261</v>
      </c>
      <c r="AT275" s="25" t="s">
        <v>429</v>
      </c>
      <c r="AU275" s="25" t="s">
        <v>85</v>
      </c>
      <c r="AY275" s="25" t="s">
        <v>211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25" t="s">
        <v>83</v>
      </c>
      <c r="BK275" s="216">
        <f>ROUND(I275*H275,2)</f>
        <v>0</v>
      </c>
      <c r="BL275" s="25" t="s">
        <v>100</v>
      </c>
      <c r="BM275" s="25" t="s">
        <v>1069</v>
      </c>
    </row>
    <row r="276" spans="2:65" s="1" customFormat="1" ht="22.5" customHeight="1">
      <c r="B276" s="42"/>
      <c r="C276" s="205" t="s">
        <v>501</v>
      </c>
      <c r="D276" s="205" t="s">
        <v>213</v>
      </c>
      <c r="E276" s="206" t="s">
        <v>1070</v>
      </c>
      <c r="F276" s="207" t="s">
        <v>1071</v>
      </c>
      <c r="G276" s="208" t="s">
        <v>611</v>
      </c>
      <c r="H276" s="209">
        <v>46</v>
      </c>
      <c r="I276" s="210"/>
      <c r="J276" s="211">
        <f>ROUND(I276*H276,2)</f>
        <v>0</v>
      </c>
      <c r="K276" s="207" t="s">
        <v>217</v>
      </c>
      <c r="L276" s="62"/>
      <c r="M276" s="212" t="s">
        <v>21</v>
      </c>
      <c r="N276" s="213" t="s">
        <v>47</v>
      </c>
      <c r="O276" s="43"/>
      <c r="P276" s="214">
        <f>O276*H276</f>
        <v>0</v>
      </c>
      <c r="Q276" s="214">
        <v>1.9000000000000001E-4</v>
      </c>
      <c r="R276" s="214">
        <f>Q276*H276</f>
        <v>8.7400000000000012E-3</v>
      </c>
      <c r="S276" s="214">
        <v>0</v>
      </c>
      <c r="T276" s="215">
        <f>S276*H276</f>
        <v>0</v>
      </c>
      <c r="AR276" s="25" t="s">
        <v>100</v>
      </c>
      <c r="AT276" s="25" t="s">
        <v>213</v>
      </c>
      <c r="AU276" s="25" t="s">
        <v>85</v>
      </c>
      <c r="AY276" s="25" t="s">
        <v>211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25" t="s">
        <v>83</v>
      </c>
      <c r="BK276" s="216">
        <f>ROUND(I276*H276,2)</f>
        <v>0</v>
      </c>
      <c r="BL276" s="25" t="s">
        <v>100</v>
      </c>
      <c r="BM276" s="25" t="s">
        <v>1072</v>
      </c>
    </row>
    <row r="277" spans="2:65" s="13" customFormat="1" ht="13.5">
      <c r="B277" s="229"/>
      <c r="C277" s="230"/>
      <c r="D277" s="262" t="s">
        <v>219</v>
      </c>
      <c r="E277" s="285" t="s">
        <v>21</v>
      </c>
      <c r="F277" s="266" t="s">
        <v>1073</v>
      </c>
      <c r="G277" s="230"/>
      <c r="H277" s="267">
        <v>46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219</v>
      </c>
      <c r="AU277" s="239" t="s">
        <v>85</v>
      </c>
      <c r="AV277" s="13" t="s">
        <v>85</v>
      </c>
      <c r="AW277" s="13" t="s">
        <v>39</v>
      </c>
      <c r="AX277" s="13" t="s">
        <v>83</v>
      </c>
      <c r="AY277" s="239" t="s">
        <v>211</v>
      </c>
    </row>
    <row r="278" spans="2:65" s="1" customFormat="1" ht="22.5" customHeight="1">
      <c r="B278" s="42"/>
      <c r="C278" s="205" t="s">
        <v>506</v>
      </c>
      <c r="D278" s="205" t="s">
        <v>213</v>
      </c>
      <c r="E278" s="206" t="s">
        <v>1074</v>
      </c>
      <c r="F278" s="207" t="s">
        <v>1075</v>
      </c>
      <c r="G278" s="208" t="s">
        <v>611</v>
      </c>
      <c r="H278" s="209">
        <v>46</v>
      </c>
      <c r="I278" s="210"/>
      <c r="J278" s="211">
        <f>ROUND(I278*H278,2)</f>
        <v>0</v>
      </c>
      <c r="K278" s="207" t="s">
        <v>217</v>
      </c>
      <c r="L278" s="62"/>
      <c r="M278" s="212" t="s">
        <v>21</v>
      </c>
      <c r="N278" s="213" t="s">
        <v>47</v>
      </c>
      <c r="O278" s="43"/>
      <c r="P278" s="214">
        <f>O278*H278</f>
        <v>0</v>
      </c>
      <c r="Q278" s="214">
        <v>6.9999999999999994E-5</v>
      </c>
      <c r="R278" s="214">
        <f>Q278*H278</f>
        <v>3.2199999999999998E-3</v>
      </c>
      <c r="S278" s="214">
        <v>0</v>
      </c>
      <c r="T278" s="215">
        <f>S278*H278</f>
        <v>0</v>
      </c>
      <c r="AR278" s="25" t="s">
        <v>100</v>
      </c>
      <c r="AT278" s="25" t="s">
        <v>213</v>
      </c>
      <c r="AU278" s="25" t="s">
        <v>85</v>
      </c>
      <c r="AY278" s="25" t="s">
        <v>211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25" t="s">
        <v>83</v>
      </c>
      <c r="BK278" s="216">
        <f>ROUND(I278*H278,2)</f>
        <v>0</v>
      </c>
      <c r="BL278" s="25" t="s">
        <v>100</v>
      </c>
      <c r="BM278" s="25" t="s">
        <v>1076</v>
      </c>
    </row>
    <row r="279" spans="2:65" s="11" customFormat="1" ht="29.85" customHeight="1">
      <c r="B279" s="188"/>
      <c r="C279" s="189"/>
      <c r="D279" s="202" t="s">
        <v>75</v>
      </c>
      <c r="E279" s="203" t="s">
        <v>267</v>
      </c>
      <c r="F279" s="203" t="s">
        <v>323</v>
      </c>
      <c r="G279" s="189"/>
      <c r="H279" s="189"/>
      <c r="I279" s="192"/>
      <c r="J279" s="204">
        <f>BK279</f>
        <v>0</v>
      </c>
      <c r="K279" s="189"/>
      <c r="L279" s="194"/>
      <c r="M279" s="195"/>
      <c r="N279" s="196"/>
      <c r="O279" s="196"/>
      <c r="P279" s="197">
        <f>SUM(P280:P288)</f>
        <v>0</v>
      </c>
      <c r="Q279" s="196"/>
      <c r="R279" s="197">
        <f>SUM(R280:R288)</f>
        <v>1.2860000000000001E-4</v>
      </c>
      <c r="S279" s="196"/>
      <c r="T279" s="198">
        <f>SUM(T280:T288)</f>
        <v>0</v>
      </c>
      <c r="AR279" s="199" t="s">
        <v>83</v>
      </c>
      <c r="AT279" s="200" t="s">
        <v>75</v>
      </c>
      <c r="AU279" s="200" t="s">
        <v>83</v>
      </c>
      <c r="AY279" s="199" t="s">
        <v>211</v>
      </c>
      <c r="BK279" s="201">
        <f>SUM(BK280:BK288)</f>
        <v>0</v>
      </c>
    </row>
    <row r="280" spans="2:65" s="1" customFormat="1" ht="22.5" customHeight="1">
      <c r="B280" s="42"/>
      <c r="C280" s="205" t="s">
        <v>511</v>
      </c>
      <c r="D280" s="205" t="s">
        <v>213</v>
      </c>
      <c r="E280" s="206" t="s">
        <v>1077</v>
      </c>
      <c r="F280" s="207" t="s">
        <v>1078</v>
      </c>
      <c r="G280" s="208" t="s">
        <v>611</v>
      </c>
      <c r="H280" s="209">
        <v>12.86</v>
      </c>
      <c r="I280" s="210"/>
      <c r="J280" s="211">
        <f>ROUND(I280*H280,2)</f>
        <v>0</v>
      </c>
      <c r="K280" s="207" t="s">
        <v>217</v>
      </c>
      <c r="L280" s="62"/>
      <c r="M280" s="212" t="s">
        <v>21</v>
      </c>
      <c r="N280" s="213" t="s">
        <v>47</v>
      </c>
      <c r="O280" s="43"/>
      <c r="P280" s="214">
        <f>O280*H280</f>
        <v>0</v>
      </c>
      <c r="Q280" s="214">
        <v>1.0000000000000001E-5</v>
      </c>
      <c r="R280" s="214">
        <f>Q280*H280</f>
        <v>1.2860000000000001E-4</v>
      </c>
      <c r="S280" s="214">
        <v>0</v>
      </c>
      <c r="T280" s="215">
        <f>S280*H280</f>
        <v>0</v>
      </c>
      <c r="AR280" s="25" t="s">
        <v>100</v>
      </c>
      <c r="AT280" s="25" t="s">
        <v>213</v>
      </c>
      <c r="AU280" s="25" t="s">
        <v>85</v>
      </c>
      <c r="AY280" s="25" t="s">
        <v>211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25" t="s">
        <v>83</v>
      </c>
      <c r="BK280" s="216">
        <f>ROUND(I280*H280,2)</f>
        <v>0</v>
      </c>
      <c r="BL280" s="25" t="s">
        <v>100</v>
      </c>
      <c r="BM280" s="25" t="s">
        <v>1079</v>
      </c>
    </row>
    <row r="281" spans="2:65" s="12" customFormat="1" ht="13.5">
      <c r="B281" s="217"/>
      <c r="C281" s="218"/>
      <c r="D281" s="219" t="s">
        <v>219</v>
      </c>
      <c r="E281" s="220" t="s">
        <v>21</v>
      </c>
      <c r="F281" s="221" t="s">
        <v>220</v>
      </c>
      <c r="G281" s="218"/>
      <c r="H281" s="222" t="s">
        <v>21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219</v>
      </c>
      <c r="AU281" s="228" t="s">
        <v>85</v>
      </c>
      <c r="AV281" s="12" t="s">
        <v>83</v>
      </c>
      <c r="AW281" s="12" t="s">
        <v>39</v>
      </c>
      <c r="AX281" s="12" t="s">
        <v>76</v>
      </c>
      <c r="AY281" s="228" t="s">
        <v>211</v>
      </c>
    </row>
    <row r="282" spans="2:65" s="13" customFormat="1" ht="13.5">
      <c r="B282" s="229"/>
      <c r="C282" s="230"/>
      <c r="D282" s="219" t="s">
        <v>219</v>
      </c>
      <c r="E282" s="231" t="s">
        <v>21</v>
      </c>
      <c r="F282" s="232" t="s">
        <v>1080</v>
      </c>
      <c r="G282" s="230"/>
      <c r="H282" s="233">
        <v>1.06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219</v>
      </c>
      <c r="AU282" s="239" t="s">
        <v>85</v>
      </c>
      <c r="AV282" s="13" t="s">
        <v>85</v>
      </c>
      <c r="AW282" s="13" t="s">
        <v>39</v>
      </c>
      <c r="AX282" s="13" t="s">
        <v>76</v>
      </c>
      <c r="AY282" s="239" t="s">
        <v>211</v>
      </c>
    </row>
    <row r="283" spans="2:65" s="14" customFormat="1" ht="13.5">
      <c r="B283" s="240"/>
      <c r="C283" s="241"/>
      <c r="D283" s="219" t="s">
        <v>219</v>
      </c>
      <c r="E283" s="242" t="s">
        <v>21</v>
      </c>
      <c r="F283" s="243" t="s">
        <v>222</v>
      </c>
      <c r="G283" s="241"/>
      <c r="H283" s="244">
        <v>1.06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AT283" s="250" t="s">
        <v>219</v>
      </c>
      <c r="AU283" s="250" t="s">
        <v>85</v>
      </c>
      <c r="AV283" s="14" t="s">
        <v>93</v>
      </c>
      <c r="AW283" s="14" t="s">
        <v>39</v>
      </c>
      <c r="AX283" s="14" t="s">
        <v>76</v>
      </c>
      <c r="AY283" s="250" t="s">
        <v>211</v>
      </c>
    </row>
    <row r="284" spans="2:65" s="12" customFormat="1" ht="13.5">
      <c r="B284" s="217"/>
      <c r="C284" s="218"/>
      <c r="D284" s="219" t="s">
        <v>219</v>
      </c>
      <c r="E284" s="220" t="s">
        <v>21</v>
      </c>
      <c r="F284" s="221" t="s">
        <v>223</v>
      </c>
      <c r="G284" s="218"/>
      <c r="H284" s="222" t="s">
        <v>21</v>
      </c>
      <c r="I284" s="223"/>
      <c r="J284" s="218"/>
      <c r="K284" s="218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219</v>
      </c>
      <c r="AU284" s="228" t="s">
        <v>85</v>
      </c>
      <c r="AV284" s="12" t="s">
        <v>83</v>
      </c>
      <c r="AW284" s="12" t="s">
        <v>39</v>
      </c>
      <c r="AX284" s="12" t="s">
        <v>76</v>
      </c>
      <c r="AY284" s="228" t="s">
        <v>211</v>
      </c>
    </row>
    <row r="285" spans="2:65" s="13" customFormat="1" ht="13.5">
      <c r="B285" s="229"/>
      <c r="C285" s="230"/>
      <c r="D285" s="219" t="s">
        <v>219</v>
      </c>
      <c r="E285" s="231" t="s">
        <v>21</v>
      </c>
      <c r="F285" s="232" t="s">
        <v>1081</v>
      </c>
      <c r="G285" s="230"/>
      <c r="H285" s="233">
        <v>4.4000000000000004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219</v>
      </c>
      <c r="AU285" s="239" t="s">
        <v>85</v>
      </c>
      <c r="AV285" s="13" t="s">
        <v>85</v>
      </c>
      <c r="AW285" s="13" t="s">
        <v>39</v>
      </c>
      <c r="AX285" s="13" t="s">
        <v>76</v>
      </c>
      <c r="AY285" s="239" t="s">
        <v>211</v>
      </c>
    </row>
    <row r="286" spans="2:65" s="13" customFormat="1" ht="13.5">
      <c r="B286" s="229"/>
      <c r="C286" s="230"/>
      <c r="D286" s="219" t="s">
        <v>219</v>
      </c>
      <c r="E286" s="231" t="s">
        <v>21</v>
      </c>
      <c r="F286" s="232" t="s">
        <v>1082</v>
      </c>
      <c r="G286" s="230"/>
      <c r="H286" s="233">
        <v>7.4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219</v>
      </c>
      <c r="AU286" s="239" t="s">
        <v>85</v>
      </c>
      <c r="AV286" s="13" t="s">
        <v>85</v>
      </c>
      <c r="AW286" s="13" t="s">
        <v>39</v>
      </c>
      <c r="AX286" s="13" t="s">
        <v>76</v>
      </c>
      <c r="AY286" s="239" t="s">
        <v>211</v>
      </c>
    </row>
    <row r="287" spans="2:65" s="14" customFormat="1" ht="13.5">
      <c r="B287" s="240"/>
      <c r="C287" s="241"/>
      <c r="D287" s="219" t="s">
        <v>219</v>
      </c>
      <c r="E287" s="242" t="s">
        <v>21</v>
      </c>
      <c r="F287" s="243" t="s">
        <v>222</v>
      </c>
      <c r="G287" s="241"/>
      <c r="H287" s="244">
        <v>11.8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AT287" s="250" t="s">
        <v>219</v>
      </c>
      <c r="AU287" s="250" t="s">
        <v>85</v>
      </c>
      <c r="AV287" s="14" t="s">
        <v>93</v>
      </c>
      <c r="AW287" s="14" t="s">
        <v>39</v>
      </c>
      <c r="AX287" s="14" t="s">
        <v>76</v>
      </c>
      <c r="AY287" s="250" t="s">
        <v>211</v>
      </c>
    </row>
    <row r="288" spans="2:65" s="15" customFormat="1" ht="13.5">
      <c r="B288" s="251"/>
      <c r="C288" s="252"/>
      <c r="D288" s="219" t="s">
        <v>219</v>
      </c>
      <c r="E288" s="253" t="s">
        <v>21</v>
      </c>
      <c r="F288" s="254" t="s">
        <v>226</v>
      </c>
      <c r="G288" s="252"/>
      <c r="H288" s="255">
        <v>12.86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AT288" s="261" t="s">
        <v>219</v>
      </c>
      <c r="AU288" s="261" t="s">
        <v>85</v>
      </c>
      <c r="AV288" s="15" t="s">
        <v>100</v>
      </c>
      <c r="AW288" s="15" t="s">
        <v>39</v>
      </c>
      <c r="AX288" s="15" t="s">
        <v>83</v>
      </c>
      <c r="AY288" s="261" t="s">
        <v>211</v>
      </c>
    </row>
    <row r="289" spans="2:65" s="11" customFormat="1" ht="29.85" customHeight="1">
      <c r="B289" s="188"/>
      <c r="C289" s="189"/>
      <c r="D289" s="202" t="s">
        <v>75</v>
      </c>
      <c r="E289" s="203" t="s">
        <v>399</v>
      </c>
      <c r="F289" s="203" t="s">
        <v>400</v>
      </c>
      <c r="G289" s="189"/>
      <c r="H289" s="189"/>
      <c r="I289" s="192"/>
      <c r="J289" s="204">
        <f>BK289</f>
        <v>0</v>
      </c>
      <c r="K289" s="189"/>
      <c r="L289" s="194"/>
      <c r="M289" s="195"/>
      <c r="N289" s="196"/>
      <c r="O289" s="196"/>
      <c r="P289" s="197">
        <f>SUM(P290:P293)</f>
        <v>0</v>
      </c>
      <c r="Q289" s="196"/>
      <c r="R289" s="197">
        <f>SUM(R290:R293)</f>
        <v>0</v>
      </c>
      <c r="S289" s="196"/>
      <c r="T289" s="198">
        <f>SUM(T290:T293)</f>
        <v>0</v>
      </c>
      <c r="AR289" s="199" t="s">
        <v>83</v>
      </c>
      <c r="AT289" s="200" t="s">
        <v>75</v>
      </c>
      <c r="AU289" s="200" t="s">
        <v>83</v>
      </c>
      <c r="AY289" s="199" t="s">
        <v>211</v>
      </c>
      <c r="BK289" s="201">
        <f>SUM(BK290:BK293)</f>
        <v>0</v>
      </c>
    </row>
    <row r="290" spans="2:65" s="1" customFormat="1" ht="31.5" customHeight="1">
      <c r="B290" s="42"/>
      <c r="C290" s="205" t="s">
        <v>517</v>
      </c>
      <c r="D290" s="205" t="s">
        <v>213</v>
      </c>
      <c r="E290" s="206" t="s">
        <v>402</v>
      </c>
      <c r="F290" s="207" t="s">
        <v>403</v>
      </c>
      <c r="G290" s="208" t="s">
        <v>245</v>
      </c>
      <c r="H290" s="209">
        <v>5.2080000000000002</v>
      </c>
      <c r="I290" s="210"/>
      <c r="J290" s="211">
        <f>ROUND(I290*H290,2)</f>
        <v>0</v>
      </c>
      <c r="K290" s="207" t="s">
        <v>217</v>
      </c>
      <c r="L290" s="62"/>
      <c r="M290" s="212" t="s">
        <v>21</v>
      </c>
      <c r="N290" s="213" t="s">
        <v>47</v>
      </c>
      <c r="O290" s="43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25" t="s">
        <v>100</v>
      </c>
      <c r="AT290" s="25" t="s">
        <v>213</v>
      </c>
      <c r="AU290" s="25" t="s">
        <v>85</v>
      </c>
      <c r="AY290" s="25" t="s">
        <v>211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25" t="s">
        <v>83</v>
      </c>
      <c r="BK290" s="216">
        <f>ROUND(I290*H290,2)</f>
        <v>0</v>
      </c>
      <c r="BL290" s="25" t="s">
        <v>100</v>
      </c>
      <c r="BM290" s="25" t="s">
        <v>1083</v>
      </c>
    </row>
    <row r="291" spans="2:65" s="1" customFormat="1" ht="31.5" customHeight="1">
      <c r="B291" s="42"/>
      <c r="C291" s="205" t="s">
        <v>521</v>
      </c>
      <c r="D291" s="205" t="s">
        <v>213</v>
      </c>
      <c r="E291" s="206" t="s">
        <v>406</v>
      </c>
      <c r="F291" s="207" t="s">
        <v>407</v>
      </c>
      <c r="G291" s="208" t="s">
        <v>245</v>
      </c>
      <c r="H291" s="209">
        <v>72.912000000000006</v>
      </c>
      <c r="I291" s="210"/>
      <c r="J291" s="211">
        <f>ROUND(I291*H291,2)</f>
        <v>0</v>
      </c>
      <c r="K291" s="207" t="s">
        <v>217</v>
      </c>
      <c r="L291" s="62"/>
      <c r="M291" s="212" t="s">
        <v>21</v>
      </c>
      <c r="N291" s="213" t="s">
        <v>47</v>
      </c>
      <c r="O291" s="43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AR291" s="25" t="s">
        <v>100</v>
      </c>
      <c r="AT291" s="25" t="s">
        <v>213</v>
      </c>
      <c r="AU291" s="25" t="s">
        <v>85</v>
      </c>
      <c r="AY291" s="25" t="s">
        <v>211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25" t="s">
        <v>83</v>
      </c>
      <c r="BK291" s="216">
        <f>ROUND(I291*H291,2)</f>
        <v>0</v>
      </c>
      <c r="BL291" s="25" t="s">
        <v>100</v>
      </c>
      <c r="BM291" s="25" t="s">
        <v>1084</v>
      </c>
    </row>
    <row r="292" spans="2:65" s="13" customFormat="1" ht="13.5">
      <c r="B292" s="229"/>
      <c r="C292" s="230"/>
      <c r="D292" s="262" t="s">
        <v>219</v>
      </c>
      <c r="E292" s="230"/>
      <c r="F292" s="266" t="s">
        <v>1085</v>
      </c>
      <c r="G292" s="230"/>
      <c r="H292" s="267">
        <v>72.912000000000006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219</v>
      </c>
      <c r="AU292" s="239" t="s">
        <v>85</v>
      </c>
      <c r="AV292" s="13" t="s">
        <v>85</v>
      </c>
      <c r="AW292" s="13" t="s">
        <v>6</v>
      </c>
      <c r="AX292" s="13" t="s">
        <v>83</v>
      </c>
      <c r="AY292" s="239" t="s">
        <v>211</v>
      </c>
    </row>
    <row r="293" spans="2:65" s="1" customFormat="1" ht="22.5" customHeight="1">
      <c r="B293" s="42"/>
      <c r="C293" s="205" t="s">
        <v>525</v>
      </c>
      <c r="D293" s="205" t="s">
        <v>213</v>
      </c>
      <c r="E293" s="206" t="s">
        <v>411</v>
      </c>
      <c r="F293" s="207" t="s">
        <v>412</v>
      </c>
      <c r="G293" s="208" t="s">
        <v>245</v>
      </c>
      <c r="H293" s="209">
        <v>5.2080000000000002</v>
      </c>
      <c r="I293" s="210"/>
      <c r="J293" s="211">
        <f>ROUND(I293*H293,2)</f>
        <v>0</v>
      </c>
      <c r="K293" s="207" t="s">
        <v>217</v>
      </c>
      <c r="L293" s="62"/>
      <c r="M293" s="212" t="s">
        <v>21</v>
      </c>
      <c r="N293" s="213" t="s">
        <v>47</v>
      </c>
      <c r="O293" s="43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AR293" s="25" t="s">
        <v>100</v>
      </c>
      <c r="AT293" s="25" t="s">
        <v>213</v>
      </c>
      <c r="AU293" s="25" t="s">
        <v>85</v>
      </c>
      <c r="AY293" s="25" t="s">
        <v>211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25" t="s">
        <v>83</v>
      </c>
      <c r="BK293" s="216">
        <f>ROUND(I293*H293,2)</f>
        <v>0</v>
      </c>
      <c r="BL293" s="25" t="s">
        <v>100</v>
      </c>
      <c r="BM293" s="25" t="s">
        <v>1086</v>
      </c>
    </row>
    <row r="294" spans="2:65" s="11" customFormat="1" ht="29.85" customHeight="1">
      <c r="B294" s="188"/>
      <c r="C294" s="189"/>
      <c r="D294" s="202" t="s">
        <v>75</v>
      </c>
      <c r="E294" s="203" t="s">
        <v>414</v>
      </c>
      <c r="F294" s="203" t="s">
        <v>415</v>
      </c>
      <c r="G294" s="189"/>
      <c r="H294" s="189"/>
      <c r="I294" s="192"/>
      <c r="J294" s="204">
        <f>BK294</f>
        <v>0</v>
      </c>
      <c r="K294" s="189"/>
      <c r="L294" s="194"/>
      <c r="M294" s="195"/>
      <c r="N294" s="196"/>
      <c r="O294" s="196"/>
      <c r="P294" s="197">
        <f>P295</f>
        <v>0</v>
      </c>
      <c r="Q294" s="196"/>
      <c r="R294" s="197">
        <f>R295</f>
        <v>0</v>
      </c>
      <c r="S294" s="196"/>
      <c r="T294" s="198">
        <f>T295</f>
        <v>0</v>
      </c>
      <c r="AR294" s="199" t="s">
        <v>83</v>
      </c>
      <c r="AT294" s="200" t="s">
        <v>75</v>
      </c>
      <c r="AU294" s="200" t="s">
        <v>83</v>
      </c>
      <c r="AY294" s="199" t="s">
        <v>211</v>
      </c>
      <c r="BK294" s="201">
        <f>BK295</f>
        <v>0</v>
      </c>
    </row>
    <row r="295" spans="2:65" s="1" customFormat="1" ht="44.25" customHeight="1">
      <c r="B295" s="42"/>
      <c r="C295" s="205" t="s">
        <v>530</v>
      </c>
      <c r="D295" s="205" t="s">
        <v>213</v>
      </c>
      <c r="E295" s="206" t="s">
        <v>1087</v>
      </c>
      <c r="F295" s="207" t="s">
        <v>1088</v>
      </c>
      <c r="G295" s="208" t="s">
        <v>245</v>
      </c>
      <c r="H295" s="209">
        <v>46.878</v>
      </c>
      <c r="I295" s="210"/>
      <c r="J295" s="211">
        <f>ROUND(I295*H295,2)</f>
        <v>0</v>
      </c>
      <c r="K295" s="207" t="s">
        <v>217</v>
      </c>
      <c r="L295" s="62"/>
      <c r="M295" s="212" t="s">
        <v>21</v>
      </c>
      <c r="N295" s="213" t="s">
        <v>47</v>
      </c>
      <c r="O295" s="43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AR295" s="25" t="s">
        <v>100</v>
      </c>
      <c r="AT295" s="25" t="s">
        <v>213</v>
      </c>
      <c r="AU295" s="25" t="s">
        <v>85</v>
      </c>
      <c r="AY295" s="25" t="s">
        <v>211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25" t="s">
        <v>83</v>
      </c>
      <c r="BK295" s="216">
        <f>ROUND(I295*H295,2)</f>
        <v>0</v>
      </c>
      <c r="BL295" s="25" t="s">
        <v>100</v>
      </c>
      <c r="BM295" s="25" t="s">
        <v>1089</v>
      </c>
    </row>
    <row r="296" spans="2:65" s="11" customFormat="1" ht="37.35" customHeight="1">
      <c r="B296" s="188"/>
      <c r="C296" s="189"/>
      <c r="D296" s="190" t="s">
        <v>75</v>
      </c>
      <c r="E296" s="191" t="s">
        <v>420</v>
      </c>
      <c r="F296" s="191" t="s">
        <v>421</v>
      </c>
      <c r="G296" s="189"/>
      <c r="H296" s="189"/>
      <c r="I296" s="192"/>
      <c r="J296" s="193">
        <f>BK296</f>
        <v>0</v>
      </c>
      <c r="K296" s="189"/>
      <c r="L296" s="194"/>
      <c r="M296" s="195"/>
      <c r="N296" s="196"/>
      <c r="O296" s="196"/>
      <c r="P296" s="197">
        <f>P297+P353+P519</f>
        <v>0</v>
      </c>
      <c r="Q296" s="196"/>
      <c r="R296" s="197">
        <f>R297+R353+R519</f>
        <v>0.83077550000000011</v>
      </c>
      <c r="S296" s="196"/>
      <c r="T296" s="198">
        <f>T297+T353+T519</f>
        <v>4.7130679999999989</v>
      </c>
      <c r="AR296" s="199" t="s">
        <v>85</v>
      </c>
      <c r="AT296" s="200" t="s">
        <v>75</v>
      </c>
      <c r="AU296" s="200" t="s">
        <v>76</v>
      </c>
      <c r="AY296" s="199" t="s">
        <v>211</v>
      </c>
      <c r="BK296" s="201">
        <f>BK297+BK353+BK519</f>
        <v>0</v>
      </c>
    </row>
    <row r="297" spans="2:65" s="11" customFormat="1" ht="19.899999999999999" customHeight="1">
      <c r="B297" s="188"/>
      <c r="C297" s="189"/>
      <c r="D297" s="202" t="s">
        <v>75</v>
      </c>
      <c r="E297" s="203" t="s">
        <v>1090</v>
      </c>
      <c r="F297" s="203" t="s">
        <v>1091</v>
      </c>
      <c r="G297" s="189"/>
      <c r="H297" s="189"/>
      <c r="I297" s="192"/>
      <c r="J297" s="204">
        <f>BK297</f>
        <v>0</v>
      </c>
      <c r="K297" s="189"/>
      <c r="L297" s="194"/>
      <c r="M297" s="195"/>
      <c r="N297" s="196"/>
      <c r="O297" s="196"/>
      <c r="P297" s="197">
        <f>SUM(P298:P352)</f>
        <v>0</v>
      </c>
      <c r="Q297" s="196"/>
      <c r="R297" s="197">
        <f>SUM(R298:R352)</f>
        <v>8.1161999999999998E-2</v>
      </c>
      <c r="S297" s="196"/>
      <c r="T297" s="198">
        <f>SUM(T298:T352)</f>
        <v>0.29227999999999993</v>
      </c>
      <c r="AR297" s="199" t="s">
        <v>85</v>
      </c>
      <c r="AT297" s="200" t="s">
        <v>75</v>
      </c>
      <c r="AU297" s="200" t="s">
        <v>83</v>
      </c>
      <c r="AY297" s="199" t="s">
        <v>211</v>
      </c>
      <c r="BK297" s="201">
        <f>SUM(BK298:BK352)</f>
        <v>0</v>
      </c>
    </row>
    <row r="298" spans="2:65" s="1" customFormat="1" ht="22.5" customHeight="1">
      <c r="B298" s="42"/>
      <c r="C298" s="205" t="s">
        <v>536</v>
      </c>
      <c r="D298" s="205" t="s">
        <v>213</v>
      </c>
      <c r="E298" s="206" t="s">
        <v>1092</v>
      </c>
      <c r="F298" s="207" t="s">
        <v>1093</v>
      </c>
      <c r="G298" s="208" t="s">
        <v>553</v>
      </c>
      <c r="H298" s="209">
        <v>1</v>
      </c>
      <c r="I298" s="210"/>
      <c r="J298" s="211">
        <f>ROUND(I298*H298,2)</f>
        <v>0</v>
      </c>
      <c r="K298" s="207" t="s">
        <v>21</v>
      </c>
      <c r="L298" s="62"/>
      <c r="M298" s="212" t="s">
        <v>21</v>
      </c>
      <c r="N298" s="213" t="s">
        <v>47</v>
      </c>
      <c r="O298" s="43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AR298" s="25" t="s">
        <v>309</v>
      </c>
      <c r="AT298" s="25" t="s">
        <v>213</v>
      </c>
      <c r="AU298" s="25" t="s">
        <v>85</v>
      </c>
      <c r="AY298" s="25" t="s">
        <v>211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25" t="s">
        <v>83</v>
      </c>
      <c r="BK298" s="216">
        <f>ROUND(I298*H298,2)</f>
        <v>0</v>
      </c>
      <c r="BL298" s="25" t="s">
        <v>309</v>
      </c>
      <c r="BM298" s="25" t="s">
        <v>1094</v>
      </c>
    </row>
    <row r="299" spans="2:65" s="1" customFormat="1" ht="22.5" customHeight="1">
      <c r="B299" s="42"/>
      <c r="C299" s="205" t="s">
        <v>540</v>
      </c>
      <c r="D299" s="205" t="s">
        <v>213</v>
      </c>
      <c r="E299" s="206" t="s">
        <v>1095</v>
      </c>
      <c r="F299" s="207" t="s">
        <v>1096</v>
      </c>
      <c r="G299" s="208" t="s">
        <v>275</v>
      </c>
      <c r="H299" s="209">
        <v>1</v>
      </c>
      <c r="I299" s="210"/>
      <c r="J299" s="211">
        <f>ROUND(I299*H299,2)</f>
        <v>0</v>
      </c>
      <c r="K299" s="207" t="s">
        <v>217</v>
      </c>
      <c r="L299" s="62"/>
      <c r="M299" s="212" t="s">
        <v>21</v>
      </c>
      <c r="N299" s="213" t="s">
        <v>47</v>
      </c>
      <c r="O299" s="43"/>
      <c r="P299" s="214">
        <f>O299*H299</f>
        <v>0</v>
      </c>
      <c r="Q299" s="214">
        <v>1.502E-2</v>
      </c>
      <c r="R299" s="214">
        <f>Q299*H299</f>
        <v>1.502E-2</v>
      </c>
      <c r="S299" s="214">
        <v>0</v>
      </c>
      <c r="T299" s="215">
        <f>S299*H299</f>
        <v>0</v>
      </c>
      <c r="AR299" s="25" t="s">
        <v>309</v>
      </c>
      <c r="AT299" s="25" t="s">
        <v>213</v>
      </c>
      <c r="AU299" s="25" t="s">
        <v>85</v>
      </c>
      <c r="AY299" s="25" t="s">
        <v>211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25" t="s">
        <v>83</v>
      </c>
      <c r="BK299" s="216">
        <f>ROUND(I299*H299,2)</f>
        <v>0</v>
      </c>
      <c r="BL299" s="25" t="s">
        <v>309</v>
      </c>
      <c r="BM299" s="25" t="s">
        <v>1097</v>
      </c>
    </row>
    <row r="300" spans="2:65" s="1" customFormat="1" ht="22.5" customHeight="1">
      <c r="B300" s="42"/>
      <c r="C300" s="205" t="s">
        <v>544</v>
      </c>
      <c r="D300" s="205" t="s">
        <v>213</v>
      </c>
      <c r="E300" s="206" t="s">
        <v>1098</v>
      </c>
      <c r="F300" s="207" t="s">
        <v>1099</v>
      </c>
      <c r="G300" s="208" t="s">
        <v>611</v>
      </c>
      <c r="H300" s="209">
        <v>1</v>
      </c>
      <c r="I300" s="210"/>
      <c r="J300" s="211">
        <f>ROUND(I300*H300,2)</f>
        <v>0</v>
      </c>
      <c r="K300" s="207" t="s">
        <v>217</v>
      </c>
      <c r="L300" s="62"/>
      <c r="M300" s="212" t="s">
        <v>21</v>
      </c>
      <c r="N300" s="213" t="s">
        <v>47</v>
      </c>
      <c r="O300" s="43"/>
      <c r="P300" s="214">
        <f>O300*H300</f>
        <v>0</v>
      </c>
      <c r="Q300" s="214">
        <v>0</v>
      </c>
      <c r="R300" s="214">
        <f>Q300*H300</f>
        <v>0</v>
      </c>
      <c r="S300" s="214">
        <v>1.4919999999999999E-2</v>
      </c>
      <c r="T300" s="215">
        <f>S300*H300</f>
        <v>1.4919999999999999E-2</v>
      </c>
      <c r="AR300" s="25" t="s">
        <v>309</v>
      </c>
      <c r="AT300" s="25" t="s">
        <v>213</v>
      </c>
      <c r="AU300" s="25" t="s">
        <v>85</v>
      </c>
      <c r="AY300" s="25" t="s">
        <v>211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25" t="s">
        <v>83</v>
      </c>
      <c r="BK300" s="216">
        <f>ROUND(I300*H300,2)</f>
        <v>0</v>
      </c>
      <c r="BL300" s="25" t="s">
        <v>309</v>
      </c>
      <c r="BM300" s="25" t="s">
        <v>1100</v>
      </c>
    </row>
    <row r="301" spans="2:65" s="13" customFormat="1" ht="13.5">
      <c r="B301" s="229"/>
      <c r="C301" s="230"/>
      <c r="D301" s="219" t="s">
        <v>219</v>
      </c>
      <c r="E301" s="231" t="s">
        <v>21</v>
      </c>
      <c r="F301" s="232" t="s">
        <v>1101</v>
      </c>
      <c r="G301" s="230"/>
      <c r="H301" s="233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219</v>
      </c>
      <c r="AU301" s="239" t="s">
        <v>85</v>
      </c>
      <c r="AV301" s="13" t="s">
        <v>85</v>
      </c>
      <c r="AW301" s="13" t="s">
        <v>39</v>
      </c>
      <c r="AX301" s="13" t="s">
        <v>76</v>
      </c>
      <c r="AY301" s="239" t="s">
        <v>211</v>
      </c>
    </row>
    <row r="302" spans="2:65" s="15" customFormat="1" ht="13.5">
      <c r="B302" s="251"/>
      <c r="C302" s="252"/>
      <c r="D302" s="262" t="s">
        <v>219</v>
      </c>
      <c r="E302" s="263" t="s">
        <v>21</v>
      </c>
      <c r="F302" s="264" t="s">
        <v>226</v>
      </c>
      <c r="G302" s="252"/>
      <c r="H302" s="265">
        <v>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AT302" s="261" t="s">
        <v>219</v>
      </c>
      <c r="AU302" s="261" t="s">
        <v>85</v>
      </c>
      <c r="AV302" s="15" t="s">
        <v>100</v>
      </c>
      <c r="AW302" s="15" t="s">
        <v>39</v>
      </c>
      <c r="AX302" s="15" t="s">
        <v>83</v>
      </c>
      <c r="AY302" s="261" t="s">
        <v>211</v>
      </c>
    </row>
    <row r="303" spans="2:65" s="1" customFormat="1" ht="22.5" customHeight="1">
      <c r="B303" s="42"/>
      <c r="C303" s="205" t="s">
        <v>550</v>
      </c>
      <c r="D303" s="205" t="s">
        <v>213</v>
      </c>
      <c r="E303" s="206" t="s">
        <v>1102</v>
      </c>
      <c r="F303" s="207" t="s">
        <v>1103</v>
      </c>
      <c r="G303" s="208" t="s">
        <v>611</v>
      </c>
      <c r="H303" s="209">
        <v>7.6</v>
      </c>
      <c r="I303" s="210"/>
      <c r="J303" s="211">
        <f>ROUND(I303*H303,2)</f>
        <v>0</v>
      </c>
      <c r="K303" s="207" t="s">
        <v>217</v>
      </c>
      <c r="L303" s="62"/>
      <c r="M303" s="212" t="s">
        <v>21</v>
      </c>
      <c r="N303" s="213" t="s">
        <v>47</v>
      </c>
      <c r="O303" s="43"/>
      <c r="P303" s="214">
        <f>O303*H303</f>
        <v>0</v>
      </c>
      <c r="Q303" s="214">
        <v>0</v>
      </c>
      <c r="R303" s="214">
        <f>Q303*H303</f>
        <v>0</v>
      </c>
      <c r="S303" s="214">
        <v>3.065E-2</v>
      </c>
      <c r="T303" s="215">
        <f>S303*H303</f>
        <v>0.23293999999999998</v>
      </c>
      <c r="AR303" s="25" t="s">
        <v>309</v>
      </c>
      <c r="AT303" s="25" t="s">
        <v>213</v>
      </c>
      <c r="AU303" s="25" t="s">
        <v>85</v>
      </c>
      <c r="AY303" s="25" t="s">
        <v>211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25" t="s">
        <v>83</v>
      </c>
      <c r="BK303" s="216">
        <f>ROUND(I303*H303,2)</f>
        <v>0</v>
      </c>
      <c r="BL303" s="25" t="s">
        <v>309</v>
      </c>
      <c r="BM303" s="25" t="s">
        <v>1104</v>
      </c>
    </row>
    <row r="304" spans="2:65" s="13" customFormat="1" ht="13.5">
      <c r="B304" s="229"/>
      <c r="C304" s="230"/>
      <c r="D304" s="219" t="s">
        <v>219</v>
      </c>
      <c r="E304" s="231" t="s">
        <v>21</v>
      </c>
      <c r="F304" s="232" t="s">
        <v>1105</v>
      </c>
      <c r="G304" s="230"/>
      <c r="H304" s="233">
        <v>7.6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219</v>
      </c>
      <c r="AU304" s="239" t="s">
        <v>85</v>
      </c>
      <c r="AV304" s="13" t="s">
        <v>85</v>
      </c>
      <c r="AW304" s="13" t="s">
        <v>39</v>
      </c>
      <c r="AX304" s="13" t="s">
        <v>76</v>
      </c>
      <c r="AY304" s="239" t="s">
        <v>211</v>
      </c>
    </row>
    <row r="305" spans="2:65" s="15" customFormat="1" ht="13.5">
      <c r="B305" s="251"/>
      <c r="C305" s="252"/>
      <c r="D305" s="262" t="s">
        <v>219</v>
      </c>
      <c r="E305" s="263" t="s">
        <v>21</v>
      </c>
      <c r="F305" s="264" t="s">
        <v>226</v>
      </c>
      <c r="G305" s="252"/>
      <c r="H305" s="265">
        <v>7.6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AT305" s="261" t="s">
        <v>219</v>
      </c>
      <c r="AU305" s="261" t="s">
        <v>85</v>
      </c>
      <c r="AV305" s="15" t="s">
        <v>100</v>
      </c>
      <c r="AW305" s="15" t="s">
        <v>39</v>
      </c>
      <c r="AX305" s="15" t="s">
        <v>83</v>
      </c>
      <c r="AY305" s="261" t="s">
        <v>211</v>
      </c>
    </row>
    <row r="306" spans="2:65" s="1" customFormat="1" ht="22.5" customHeight="1">
      <c r="B306" s="42"/>
      <c r="C306" s="205" t="s">
        <v>558</v>
      </c>
      <c r="D306" s="205" t="s">
        <v>213</v>
      </c>
      <c r="E306" s="206" t="s">
        <v>1106</v>
      </c>
      <c r="F306" s="207" t="s">
        <v>1107</v>
      </c>
      <c r="G306" s="208" t="s">
        <v>611</v>
      </c>
      <c r="H306" s="209">
        <v>2</v>
      </c>
      <c r="I306" s="210"/>
      <c r="J306" s="211">
        <f>ROUND(I306*H306,2)</f>
        <v>0</v>
      </c>
      <c r="K306" s="207" t="s">
        <v>217</v>
      </c>
      <c r="L306" s="62"/>
      <c r="M306" s="212" t="s">
        <v>21</v>
      </c>
      <c r="N306" s="213" t="s">
        <v>47</v>
      </c>
      <c r="O306" s="43"/>
      <c r="P306" s="214">
        <f>O306*H306</f>
        <v>0</v>
      </c>
      <c r="Q306" s="214">
        <v>0</v>
      </c>
      <c r="R306" s="214">
        <f>Q306*H306</f>
        <v>0</v>
      </c>
      <c r="S306" s="214">
        <v>2.0999999999999999E-3</v>
      </c>
      <c r="T306" s="215">
        <f>S306*H306</f>
        <v>4.1999999999999997E-3</v>
      </c>
      <c r="AR306" s="25" t="s">
        <v>309</v>
      </c>
      <c r="AT306" s="25" t="s">
        <v>213</v>
      </c>
      <c r="AU306" s="25" t="s">
        <v>85</v>
      </c>
      <c r="AY306" s="25" t="s">
        <v>211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25" t="s">
        <v>83</v>
      </c>
      <c r="BK306" s="216">
        <f>ROUND(I306*H306,2)</f>
        <v>0</v>
      </c>
      <c r="BL306" s="25" t="s">
        <v>309</v>
      </c>
      <c r="BM306" s="25" t="s">
        <v>1108</v>
      </c>
    </row>
    <row r="307" spans="2:65" s="13" customFormat="1" ht="13.5">
      <c r="B307" s="229"/>
      <c r="C307" s="230"/>
      <c r="D307" s="219" t="s">
        <v>219</v>
      </c>
      <c r="E307" s="231" t="s">
        <v>21</v>
      </c>
      <c r="F307" s="232" t="s">
        <v>1109</v>
      </c>
      <c r="G307" s="230"/>
      <c r="H307" s="233">
        <v>2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219</v>
      </c>
      <c r="AU307" s="239" t="s">
        <v>85</v>
      </c>
      <c r="AV307" s="13" t="s">
        <v>85</v>
      </c>
      <c r="AW307" s="13" t="s">
        <v>39</v>
      </c>
      <c r="AX307" s="13" t="s">
        <v>76</v>
      </c>
      <c r="AY307" s="239" t="s">
        <v>211</v>
      </c>
    </row>
    <row r="308" spans="2:65" s="15" customFormat="1" ht="13.5">
      <c r="B308" s="251"/>
      <c r="C308" s="252"/>
      <c r="D308" s="262" t="s">
        <v>219</v>
      </c>
      <c r="E308" s="263" t="s">
        <v>21</v>
      </c>
      <c r="F308" s="264" t="s">
        <v>226</v>
      </c>
      <c r="G308" s="252"/>
      <c r="H308" s="265">
        <v>2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AT308" s="261" t="s">
        <v>219</v>
      </c>
      <c r="AU308" s="261" t="s">
        <v>85</v>
      </c>
      <c r="AV308" s="15" t="s">
        <v>100</v>
      </c>
      <c r="AW308" s="15" t="s">
        <v>39</v>
      </c>
      <c r="AX308" s="15" t="s">
        <v>83</v>
      </c>
      <c r="AY308" s="261" t="s">
        <v>211</v>
      </c>
    </row>
    <row r="309" spans="2:65" s="1" customFormat="1" ht="22.5" customHeight="1">
      <c r="B309" s="42"/>
      <c r="C309" s="205" t="s">
        <v>563</v>
      </c>
      <c r="D309" s="205" t="s">
        <v>213</v>
      </c>
      <c r="E309" s="206" t="s">
        <v>1110</v>
      </c>
      <c r="F309" s="207" t="s">
        <v>1111</v>
      </c>
      <c r="G309" s="208" t="s">
        <v>611</v>
      </c>
      <c r="H309" s="209">
        <v>6.5</v>
      </c>
      <c r="I309" s="210"/>
      <c r="J309" s="211">
        <f>ROUND(I309*H309,2)</f>
        <v>0</v>
      </c>
      <c r="K309" s="207" t="s">
        <v>217</v>
      </c>
      <c r="L309" s="62"/>
      <c r="M309" s="212" t="s">
        <v>21</v>
      </c>
      <c r="N309" s="213" t="s">
        <v>47</v>
      </c>
      <c r="O309" s="43"/>
      <c r="P309" s="214">
        <f>O309*H309</f>
        <v>0</v>
      </c>
      <c r="Q309" s="214">
        <v>2.2699999999999999E-3</v>
      </c>
      <c r="R309" s="214">
        <f>Q309*H309</f>
        <v>1.4754999999999999E-2</v>
      </c>
      <c r="S309" s="214">
        <v>0</v>
      </c>
      <c r="T309" s="215">
        <f>S309*H309</f>
        <v>0</v>
      </c>
      <c r="AR309" s="25" t="s">
        <v>309</v>
      </c>
      <c r="AT309" s="25" t="s">
        <v>213</v>
      </c>
      <c r="AU309" s="25" t="s">
        <v>85</v>
      </c>
      <c r="AY309" s="25" t="s">
        <v>211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25" t="s">
        <v>83</v>
      </c>
      <c r="BK309" s="216">
        <f>ROUND(I309*H309,2)</f>
        <v>0</v>
      </c>
      <c r="BL309" s="25" t="s">
        <v>309</v>
      </c>
      <c r="BM309" s="25" t="s">
        <v>1112</v>
      </c>
    </row>
    <row r="310" spans="2:65" s="12" customFormat="1" ht="13.5">
      <c r="B310" s="217"/>
      <c r="C310" s="218"/>
      <c r="D310" s="219" t="s">
        <v>219</v>
      </c>
      <c r="E310" s="220" t="s">
        <v>21</v>
      </c>
      <c r="F310" s="221" t="s">
        <v>1023</v>
      </c>
      <c r="G310" s="218"/>
      <c r="H310" s="222" t="s">
        <v>21</v>
      </c>
      <c r="I310" s="223"/>
      <c r="J310" s="218"/>
      <c r="K310" s="218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219</v>
      </c>
      <c r="AU310" s="228" t="s">
        <v>85</v>
      </c>
      <c r="AV310" s="12" t="s">
        <v>83</v>
      </c>
      <c r="AW310" s="12" t="s">
        <v>39</v>
      </c>
      <c r="AX310" s="12" t="s">
        <v>76</v>
      </c>
      <c r="AY310" s="228" t="s">
        <v>211</v>
      </c>
    </row>
    <row r="311" spans="2:65" s="13" customFormat="1" ht="13.5">
      <c r="B311" s="229"/>
      <c r="C311" s="230"/>
      <c r="D311" s="219" t="s">
        <v>219</v>
      </c>
      <c r="E311" s="231" t="s">
        <v>21</v>
      </c>
      <c r="F311" s="232" t="s">
        <v>1113</v>
      </c>
      <c r="G311" s="230"/>
      <c r="H311" s="233">
        <v>6.5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219</v>
      </c>
      <c r="AU311" s="239" t="s">
        <v>85</v>
      </c>
      <c r="AV311" s="13" t="s">
        <v>85</v>
      </c>
      <c r="AW311" s="13" t="s">
        <v>39</v>
      </c>
      <c r="AX311" s="13" t="s">
        <v>76</v>
      </c>
      <c r="AY311" s="239" t="s">
        <v>211</v>
      </c>
    </row>
    <row r="312" spans="2:65" s="15" customFormat="1" ht="13.5">
      <c r="B312" s="251"/>
      <c r="C312" s="252"/>
      <c r="D312" s="262" t="s">
        <v>219</v>
      </c>
      <c r="E312" s="263" t="s">
        <v>21</v>
      </c>
      <c r="F312" s="264" t="s">
        <v>226</v>
      </c>
      <c r="G312" s="252"/>
      <c r="H312" s="265">
        <v>6.5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219</v>
      </c>
      <c r="AU312" s="261" t="s">
        <v>85</v>
      </c>
      <c r="AV312" s="15" t="s">
        <v>100</v>
      </c>
      <c r="AW312" s="15" t="s">
        <v>39</v>
      </c>
      <c r="AX312" s="15" t="s">
        <v>83</v>
      </c>
      <c r="AY312" s="261" t="s">
        <v>211</v>
      </c>
    </row>
    <row r="313" spans="2:65" s="1" customFormat="1" ht="22.5" customHeight="1">
      <c r="B313" s="42"/>
      <c r="C313" s="205" t="s">
        <v>568</v>
      </c>
      <c r="D313" s="205" t="s">
        <v>213</v>
      </c>
      <c r="E313" s="206" t="s">
        <v>1114</v>
      </c>
      <c r="F313" s="207" t="s">
        <v>1115</v>
      </c>
      <c r="G313" s="208" t="s">
        <v>611</v>
      </c>
      <c r="H313" s="209">
        <v>6</v>
      </c>
      <c r="I313" s="210"/>
      <c r="J313" s="211">
        <f>ROUND(I313*H313,2)</f>
        <v>0</v>
      </c>
      <c r="K313" s="207" t="s">
        <v>217</v>
      </c>
      <c r="L313" s="62"/>
      <c r="M313" s="212" t="s">
        <v>21</v>
      </c>
      <c r="N313" s="213" t="s">
        <v>47</v>
      </c>
      <c r="O313" s="43"/>
      <c r="P313" s="214">
        <f>O313*H313</f>
        <v>0</v>
      </c>
      <c r="Q313" s="214">
        <v>1.7700000000000001E-3</v>
      </c>
      <c r="R313" s="214">
        <f>Q313*H313</f>
        <v>1.0620000000000001E-2</v>
      </c>
      <c r="S313" s="214">
        <v>0</v>
      </c>
      <c r="T313" s="215">
        <f>S313*H313</f>
        <v>0</v>
      </c>
      <c r="AR313" s="25" t="s">
        <v>309</v>
      </c>
      <c r="AT313" s="25" t="s">
        <v>213</v>
      </c>
      <c r="AU313" s="25" t="s">
        <v>85</v>
      </c>
      <c r="AY313" s="25" t="s">
        <v>211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25" t="s">
        <v>83</v>
      </c>
      <c r="BK313" s="216">
        <f>ROUND(I313*H313,2)</f>
        <v>0</v>
      </c>
      <c r="BL313" s="25" t="s">
        <v>309</v>
      </c>
      <c r="BM313" s="25" t="s">
        <v>1116</v>
      </c>
    </row>
    <row r="314" spans="2:65" s="12" customFormat="1" ht="13.5">
      <c r="B314" s="217"/>
      <c r="C314" s="218"/>
      <c r="D314" s="219" t="s">
        <v>219</v>
      </c>
      <c r="E314" s="220" t="s">
        <v>21</v>
      </c>
      <c r="F314" s="221" t="s">
        <v>1117</v>
      </c>
      <c r="G314" s="218"/>
      <c r="H314" s="222" t="s">
        <v>21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219</v>
      </c>
      <c r="AU314" s="228" t="s">
        <v>85</v>
      </c>
      <c r="AV314" s="12" t="s">
        <v>83</v>
      </c>
      <c r="AW314" s="12" t="s">
        <v>39</v>
      </c>
      <c r="AX314" s="12" t="s">
        <v>76</v>
      </c>
      <c r="AY314" s="228" t="s">
        <v>211</v>
      </c>
    </row>
    <row r="315" spans="2:65" s="13" customFormat="1" ht="13.5">
      <c r="B315" s="229"/>
      <c r="C315" s="230"/>
      <c r="D315" s="219" t="s">
        <v>219</v>
      </c>
      <c r="E315" s="231" t="s">
        <v>21</v>
      </c>
      <c r="F315" s="232" t="s">
        <v>1118</v>
      </c>
      <c r="G315" s="230"/>
      <c r="H315" s="233">
        <v>6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219</v>
      </c>
      <c r="AU315" s="239" t="s">
        <v>85</v>
      </c>
      <c r="AV315" s="13" t="s">
        <v>85</v>
      </c>
      <c r="AW315" s="13" t="s">
        <v>39</v>
      </c>
      <c r="AX315" s="13" t="s">
        <v>76</v>
      </c>
      <c r="AY315" s="239" t="s">
        <v>211</v>
      </c>
    </row>
    <row r="316" spans="2:65" s="15" customFormat="1" ht="13.5">
      <c r="B316" s="251"/>
      <c r="C316" s="252"/>
      <c r="D316" s="262" t="s">
        <v>219</v>
      </c>
      <c r="E316" s="263" t="s">
        <v>21</v>
      </c>
      <c r="F316" s="264" t="s">
        <v>226</v>
      </c>
      <c r="G316" s="252"/>
      <c r="H316" s="265">
        <v>6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AT316" s="261" t="s">
        <v>219</v>
      </c>
      <c r="AU316" s="261" t="s">
        <v>85</v>
      </c>
      <c r="AV316" s="15" t="s">
        <v>100</v>
      </c>
      <c r="AW316" s="15" t="s">
        <v>39</v>
      </c>
      <c r="AX316" s="15" t="s">
        <v>83</v>
      </c>
      <c r="AY316" s="261" t="s">
        <v>211</v>
      </c>
    </row>
    <row r="317" spans="2:65" s="1" customFormat="1" ht="22.5" customHeight="1">
      <c r="B317" s="42"/>
      <c r="C317" s="205" t="s">
        <v>572</v>
      </c>
      <c r="D317" s="205" t="s">
        <v>213</v>
      </c>
      <c r="E317" s="206" t="s">
        <v>1119</v>
      </c>
      <c r="F317" s="207" t="s">
        <v>1120</v>
      </c>
      <c r="G317" s="208" t="s">
        <v>611</v>
      </c>
      <c r="H317" s="209">
        <v>4.5</v>
      </c>
      <c r="I317" s="210"/>
      <c r="J317" s="211">
        <f>ROUND(I317*H317,2)</f>
        <v>0</v>
      </c>
      <c r="K317" s="207" t="s">
        <v>217</v>
      </c>
      <c r="L317" s="62"/>
      <c r="M317" s="212" t="s">
        <v>21</v>
      </c>
      <c r="N317" s="213" t="s">
        <v>47</v>
      </c>
      <c r="O317" s="43"/>
      <c r="P317" s="214">
        <f>O317*H317</f>
        <v>0</v>
      </c>
      <c r="Q317" s="214">
        <v>2.7699999999999999E-3</v>
      </c>
      <c r="R317" s="214">
        <f>Q317*H317</f>
        <v>1.2465E-2</v>
      </c>
      <c r="S317" s="214">
        <v>0</v>
      </c>
      <c r="T317" s="215">
        <f>S317*H317</f>
        <v>0</v>
      </c>
      <c r="AR317" s="25" t="s">
        <v>309</v>
      </c>
      <c r="AT317" s="25" t="s">
        <v>213</v>
      </c>
      <c r="AU317" s="25" t="s">
        <v>85</v>
      </c>
      <c r="AY317" s="25" t="s">
        <v>211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25" t="s">
        <v>83</v>
      </c>
      <c r="BK317" s="216">
        <f>ROUND(I317*H317,2)</f>
        <v>0</v>
      </c>
      <c r="BL317" s="25" t="s">
        <v>309</v>
      </c>
      <c r="BM317" s="25" t="s">
        <v>1121</v>
      </c>
    </row>
    <row r="318" spans="2:65" s="12" customFormat="1" ht="13.5">
      <c r="B318" s="217"/>
      <c r="C318" s="218"/>
      <c r="D318" s="219" t="s">
        <v>219</v>
      </c>
      <c r="E318" s="220" t="s">
        <v>21</v>
      </c>
      <c r="F318" s="221" t="s">
        <v>1003</v>
      </c>
      <c r="G318" s="218"/>
      <c r="H318" s="222" t="s">
        <v>21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219</v>
      </c>
      <c r="AU318" s="228" t="s">
        <v>85</v>
      </c>
      <c r="AV318" s="12" t="s">
        <v>83</v>
      </c>
      <c r="AW318" s="12" t="s">
        <v>39</v>
      </c>
      <c r="AX318" s="12" t="s">
        <v>76</v>
      </c>
      <c r="AY318" s="228" t="s">
        <v>211</v>
      </c>
    </row>
    <row r="319" spans="2:65" s="13" customFormat="1" ht="13.5">
      <c r="B319" s="229"/>
      <c r="C319" s="230"/>
      <c r="D319" s="219" t="s">
        <v>219</v>
      </c>
      <c r="E319" s="231" t="s">
        <v>21</v>
      </c>
      <c r="F319" s="232" t="s">
        <v>1122</v>
      </c>
      <c r="G319" s="230"/>
      <c r="H319" s="233">
        <v>4.5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219</v>
      </c>
      <c r="AU319" s="239" t="s">
        <v>85</v>
      </c>
      <c r="AV319" s="13" t="s">
        <v>85</v>
      </c>
      <c r="AW319" s="13" t="s">
        <v>39</v>
      </c>
      <c r="AX319" s="13" t="s">
        <v>76</v>
      </c>
      <c r="AY319" s="239" t="s">
        <v>211</v>
      </c>
    </row>
    <row r="320" spans="2:65" s="15" customFormat="1" ht="13.5">
      <c r="B320" s="251"/>
      <c r="C320" s="252"/>
      <c r="D320" s="262" t="s">
        <v>219</v>
      </c>
      <c r="E320" s="263" t="s">
        <v>21</v>
      </c>
      <c r="F320" s="264" t="s">
        <v>226</v>
      </c>
      <c r="G320" s="252"/>
      <c r="H320" s="265">
        <v>4.5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AT320" s="261" t="s">
        <v>219</v>
      </c>
      <c r="AU320" s="261" t="s">
        <v>85</v>
      </c>
      <c r="AV320" s="15" t="s">
        <v>100</v>
      </c>
      <c r="AW320" s="15" t="s">
        <v>39</v>
      </c>
      <c r="AX320" s="15" t="s">
        <v>83</v>
      </c>
      <c r="AY320" s="261" t="s">
        <v>211</v>
      </c>
    </row>
    <row r="321" spans="2:65" s="1" customFormat="1" ht="22.5" customHeight="1">
      <c r="B321" s="42"/>
      <c r="C321" s="205" t="s">
        <v>576</v>
      </c>
      <c r="D321" s="205" t="s">
        <v>213</v>
      </c>
      <c r="E321" s="206" t="s">
        <v>1123</v>
      </c>
      <c r="F321" s="207" t="s">
        <v>1124</v>
      </c>
      <c r="G321" s="208" t="s">
        <v>611</v>
      </c>
      <c r="H321" s="209">
        <v>4.95</v>
      </c>
      <c r="I321" s="210"/>
      <c r="J321" s="211">
        <f>ROUND(I321*H321,2)</f>
        <v>0</v>
      </c>
      <c r="K321" s="207" t="s">
        <v>217</v>
      </c>
      <c r="L321" s="62"/>
      <c r="M321" s="212" t="s">
        <v>21</v>
      </c>
      <c r="N321" s="213" t="s">
        <v>47</v>
      </c>
      <c r="O321" s="43"/>
      <c r="P321" s="214">
        <f>O321*H321</f>
        <v>0</v>
      </c>
      <c r="Q321" s="214">
        <v>4.6000000000000001E-4</v>
      </c>
      <c r="R321" s="214">
        <f>Q321*H321</f>
        <v>2.2769999999999999E-3</v>
      </c>
      <c r="S321" s="214">
        <v>0</v>
      </c>
      <c r="T321" s="215">
        <f>S321*H321</f>
        <v>0</v>
      </c>
      <c r="AR321" s="25" t="s">
        <v>309</v>
      </c>
      <c r="AT321" s="25" t="s">
        <v>213</v>
      </c>
      <c r="AU321" s="25" t="s">
        <v>85</v>
      </c>
      <c r="AY321" s="25" t="s">
        <v>211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25" t="s">
        <v>83</v>
      </c>
      <c r="BK321" s="216">
        <f>ROUND(I321*H321,2)</f>
        <v>0</v>
      </c>
      <c r="BL321" s="25" t="s">
        <v>309</v>
      </c>
      <c r="BM321" s="25" t="s">
        <v>1125</v>
      </c>
    </row>
    <row r="322" spans="2:65" s="13" customFormat="1" ht="13.5">
      <c r="B322" s="229"/>
      <c r="C322" s="230"/>
      <c r="D322" s="219" t="s">
        <v>219</v>
      </c>
      <c r="E322" s="231" t="s">
        <v>21</v>
      </c>
      <c r="F322" s="232" t="s">
        <v>1126</v>
      </c>
      <c r="G322" s="230"/>
      <c r="H322" s="233">
        <v>4.95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219</v>
      </c>
      <c r="AU322" s="239" t="s">
        <v>85</v>
      </c>
      <c r="AV322" s="13" t="s">
        <v>85</v>
      </c>
      <c r="AW322" s="13" t="s">
        <v>39</v>
      </c>
      <c r="AX322" s="13" t="s">
        <v>76</v>
      </c>
      <c r="AY322" s="239" t="s">
        <v>211</v>
      </c>
    </row>
    <row r="323" spans="2:65" s="15" customFormat="1" ht="13.5">
      <c r="B323" s="251"/>
      <c r="C323" s="252"/>
      <c r="D323" s="262" t="s">
        <v>219</v>
      </c>
      <c r="E323" s="263" t="s">
        <v>21</v>
      </c>
      <c r="F323" s="264" t="s">
        <v>226</v>
      </c>
      <c r="G323" s="252"/>
      <c r="H323" s="265">
        <v>4.95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AT323" s="261" t="s">
        <v>219</v>
      </c>
      <c r="AU323" s="261" t="s">
        <v>85</v>
      </c>
      <c r="AV323" s="15" t="s">
        <v>100</v>
      </c>
      <c r="AW323" s="15" t="s">
        <v>39</v>
      </c>
      <c r="AX323" s="15" t="s">
        <v>83</v>
      </c>
      <c r="AY323" s="261" t="s">
        <v>211</v>
      </c>
    </row>
    <row r="324" spans="2:65" s="1" customFormat="1" ht="22.5" customHeight="1">
      <c r="B324" s="42"/>
      <c r="C324" s="205" t="s">
        <v>582</v>
      </c>
      <c r="D324" s="205" t="s">
        <v>213</v>
      </c>
      <c r="E324" s="206" t="s">
        <v>1127</v>
      </c>
      <c r="F324" s="207" t="s">
        <v>1128</v>
      </c>
      <c r="G324" s="208" t="s">
        <v>611</v>
      </c>
      <c r="H324" s="209">
        <v>1.1000000000000001</v>
      </c>
      <c r="I324" s="210"/>
      <c r="J324" s="211">
        <f>ROUND(I324*H324,2)</f>
        <v>0</v>
      </c>
      <c r="K324" s="207" t="s">
        <v>217</v>
      </c>
      <c r="L324" s="62"/>
      <c r="M324" s="212" t="s">
        <v>21</v>
      </c>
      <c r="N324" s="213" t="s">
        <v>47</v>
      </c>
      <c r="O324" s="43"/>
      <c r="P324" s="214">
        <f>O324*H324</f>
        <v>0</v>
      </c>
      <c r="Q324" s="214">
        <v>1.7700000000000001E-3</v>
      </c>
      <c r="R324" s="214">
        <f>Q324*H324</f>
        <v>1.9470000000000002E-3</v>
      </c>
      <c r="S324" s="214">
        <v>0</v>
      </c>
      <c r="T324" s="215">
        <f>S324*H324</f>
        <v>0</v>
      </c>
      <c r="AR324" s="25" t="s">
        <v>309</v>
      </c>
      <c r="AT324" s="25" t="s">
        <v>213</v>
      </c>
      <c r="AU324" s="25" t="s">
        <v>85</v>
      </c>
      <c r="AY324" s="25" t="s">
        <v>211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25" t="s">
        <v>83</v>
      </c>
      <c r="BK324" s="216">
        <f>ROUND(I324*H324,2)</f>
        <v>0</v>
      </c>
      <c r="BL324" s="25" t="s">
        <v>309</v>
      </c>
      <c r="BM324" s="25" t="s">
        <v>1129</v>
      </c>
    </row>
    <row r="325" spans="2:65" s="13" customFormat="1" ht="13.5">
      <c r="B325" s="229"/>
      <c r="C325" s="230"/>
      <c r="D325" s="219" t="s">
        <v>219</v>
      </c>
      <c r="E325" s="231" t="s">
        <v>21</v>
      </c>
      <c r="F325" s="232" t="s">
        <v>1130</v>
      </c>
      <c r="G325" s="230"/>
      <c r="H325" s="233">
        <v>1.1000000000000001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219</v>
      </c>
      <c r="AU325" s="239" t="s">
        <v>85</v>
      </c>
      <c r="AV325" s="13" t="s">
        <v>85</v>
      </c>
      <c r="AW325" s="13" t="s">
        <v>39</v>
      </c>
      <c r="AX325" s="13" t="s">
        <v>76</v>
      </c>
      <c r="AY325" s="239" t="s">
        <v>211</v>
      </c>
    </row>
    <row r="326" spans="2:65" s="15" customFormat="1" ht="13.5">
      <c r="B326" s="251"/>
      <c r="C326" s="252"/>
      <c r="D326" s="262" t="s">
        <v>219</v>
      </c>
      <c r="E326" s="263" t="s">
        <v>21</v>
      </c>
      <c r="F326" s="264" t="s">
        <v>226</v>
      </c>
      <c r="G326" s="252"/>
      <c r="H326" s="265">
        <v>1.1000000000000001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AT326" s="261" t="s">
        <v>219</v>
      </c>
      <c r="AU326" s="261" t="s">
        <v>85</v>
      </c>
      <c r="AV326" s="15" t="s">
        <v>100</v>
      </c>
      <c r="AW326" s="15" t="s">
        <v>39</v>
      </c>
      <c r="AX326" s="15" t="s">
        <v>83</v>
      </c>
      <c r="AY326" s="261" t="s">
        <v>211</v>
      </c>
    </row>
    <row r="327" spans="2:65" s="1" customFormat="1" ht="22.5" customHeight="1">
      <c r="B327" s="42"/>
      <c r="C327" s="205" t="s">
        <v>586</v>
      </c>
      <c r="D327" s="205" t="s">
        <v>213</v>
      </c>
      <c r="E327" s="206" t="s">
        <v>1131</v>
      </c>
      <c r="F327" s="207" t="s">
        <v>1132</v>
      </c>
      <c r="G327" s="208" t="s">
        <v>611</v>
      </c>
      <c r="H327" s="209">
        <v>7.6</v>
      </c>
      <c r="I327" s="210"/>
      <c r="J327" s="211">
        <f>ROUND(I327*H327,2)</f>
        <v>0</v>
      </c>
      <c r="K327" s="207" t="s">
        <v>217</v>
      </c>
      <c r="L327" s="62"/>
      <c r="M327" s="212" t="s">
        <v>21</v>
      </c>
      <c r="N327" s="213" t="s">
        <v>47</v>
      </c>
      <c r="O327" s="43"/>
      <c r="P327" s="214">
        <f>O327*H327</f>
        <v>0</v>
      </c>
      <c r="Q327" s="214">
        <v>2.0799999999999998E-3</v>
      </c>
      <c r="R327" s="214">
        <f>Q327*H327</f>
        <v>1.5807999999999999E-2</v>
      </c>
      <c r="S327" s="214">
        <v>0</v>
      </c>
      <c r="T327" s="215">
        <f>S327*H327</f>
        <v>0</v>
      </c>
      <c r="AR327" s="25" t="s">
        <v>309</v>
      </c>
      <c r="AT327" s="25" t="s">
        <v>213</v>
      </c>
      <c r="AU327" s="25" t="s">
        <v>85</v>
      </c>
      <c r="AY327" s="25" t="s">
        <v>211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25" t="s">
        <v>83</v>
      </c>
      <c r="BK327" s="216">
        <f>ROUND(I327*H327,2)</f>
        <v>0</v>
      </c>
      <c r="BL327" s="25" t="s">
        <v>309</v>
      </c>
      <c r="BM327" s="25" t="s">
        <v>1133</v>
      </c>
    </row>
    <row r="328" spans="2:65" s="13" customFormat="1" ht="13.5">
      <c r="B328" s="229"/>
      <c r="C328" s="230"/>
      <c r="D328" s="219" t="s">
        <v>219</v>
      </c>
      <c r="E328" s="231" t="s">
        <v>21</v>
      </c>
      <c r="F328" s="232" t="s">
        <v>1134</v>
      </c>
      <c r="G328" s="230"/>
      <c r="H328" s="233">
        <v>3.8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219</v>
      </c>
      <c r="AU328" s="239" t="s">
        <v>85</v>
      </c>
      <c r="AV328" s="13" t="s">
        <v>85</v>
      </c>
      <c r="AW328" s="13" t="s">
        <v>39</v>
      </c>
      <c r="AX328" s="13" t="s">
        <v>76</v>
      </c>
      <c r="AY328" s="239" t="s">
        <v>211</v>
      </c>
    </row>
    <row r="329" spans="2:65" s="13" customFormat="1" ht="13.5">
      <c r="B329" s="229"/>
      <c r="C329" s="230"/>
      <c r="D329" s="219" t="s">
        <v>219</v>
      </c>
      <c r="E329" s="231" t="s">
        <v>21</v>
      </c>
      <c r="F329" s="232" t="s">
        <v>1135</v>
      </c>
      <c r="G329" s="230"/>
      <c r="H329" s="233">
        <v>3.8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219</v>
      </c>
      <c r="AU329" s="239" t="s">
        <v>85</v>
      </c>
      <c r="AV329" s="13" t="s">
        <v>85</v>
      </c>
      <c r="AW329" s="13" t="s">
        <v>39</v>
      </c>
      <c r="AX329" s="13" t="s">
        <v>76</v>
      </c>
      <c r="AY329" s="239" t="s">
        <v>211</v>
      </c>
    </row>
    <row r="330" spans="2:65" s="15" customFormat="1" ht="13.5">
      <c r="B330" s="251"/>
      <c r="C330" s="252"/>
      <c r="D330" s="262" t="s">
        <v>219</v>
      </c>
      <c r="E330" s="263" t="s">
        <v>21</v>
      </c>
      <c r="F330" s="264" t="s">
        <v>226</v>
      </c>
      <c r="G330" s="252"/>
      <c r="H330" s="265">
        <v>7.6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AT330" s="261" t="s">
        <v>219</v>
      </c>
      <c r="AU330" s="261" t="s">
        <v>85</v>
      </c>
      <c r="AV330" s="15" t="s">
        <v>100</v>
      </c>
      <c r="AW330" s="15" t="s">
        <v>39</v>
      </c>
      <c r="AX330" s="15" t="s">
        <v>83</v>
      </c>
      <c r="AY330" s="261" t="s">
        <v>211</v>
      </c>
    </row>
    <row r="331" spans="2:65" s="1" customFormat="1" ht="22.5" customHeight="1">
      <c r="B331" s="42"/>
      <c r="C331" s="205" t="s">
        <v>590</v>
      </c>
      <c r="D331" s="205" t="s">
        <v>213</v>
      </c>
      <c r="E331" s="206" t="s">
        <v>1136</v>
      </c>
      <c r="F331" s="207" t="s">
        <v>1137</v>
      </c>
      <c r="G331" s="208" t="s">
        <v>275</v>
      </c>
      <c r="H331" s="209">
        <v>4</v>
      </c>
      <c r="I331" s="210"/>
      <c r="J331" s="211">
        <f>ROUND(I331*H331,2)</f>
        <v>0</v>
      </c>
      <c r="K331" s="207" t="s">
        <v>217</v>
      </c>
      <c r="L331" s="62"/>
      <c r="M331" s="212" t="s">
        <v>21</v>
      </c>
      <c r="N331" s="213" t="s">
        <v>47</v>
      </c>
      <c r="O331" s="43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AR331" s="25" t="s">
        <v>309</v>
      </c>
      <c r="AT331" s="25" t="s">
        <v>213</v>
      </c>
      <c r="AU331" s="25" t="s">
        <v>85</v>
      </c>
      <c r="AY331" s="25" t="s">
        <v>211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25" t="s">
        <v>83</v>
      </c>
      <c r="BK331" s="216">
        <f>ROUND(I331*H331,2)</f>
        <v>0</v>
      </c>
      <c r="BL331" s="25" t="s">
        <v>309</v>
      </c>
      <c r="BM331" s="25" t="s">
        <v>1138</v>
      </c>
    </row>
    <row r="332" spans="2:65" s="13" customFormat="1" ht="13.5">
      <c r="B332" s="229"/>
      <c r="C332" s="230"/>
      <c r="D332" s="219" t="s">
        <v>219</v>
      </c>
      <c r="E332" s="231" t="s">
        <v>21</v>
      </c>
      <c r="F332" s="232" t="s">
        <v>1139</v>
      </c>
      <c r="G332" s="230"/>
      <c r="H332" s="233">
        <v>4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219</v>
      </c>
      <c r="AU332" s="239" t="s">
        <v>85</v>
      </c>
      <c r="AV332" s="13" t="s">
        <v>85</v>
      </c>
      <c r="AW332" s="13" t="s">
        <v>39</v>
      </c>
      <c r="AX332" s="13" t="s">
        <v>76</v>
      </c>
      <c r="AY332" s="239" t="s">
        <v>211</v>
      </c>
    </row>
    <row r="333" spans="2:65" s="15" customFormat="1" ht="13.5">
      <c r="B333" s="251"/>
      <c r="C333" s="252"/>
      <c r="D333" s="262" t="s">
        <v>219</v>
      </c>
      <c r="E333" s="263" t="s">
        <v>21</v>
      </c>
      <c r="F333" s="264" t="s">
        <v>226</v>
      </c>
      <c r="G333" s="252"/>
      <c r="H333" s="265">
        <v>4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AT333" s="261" t="s">
        <v>219</v>
      </c>
      <c r="AU333" s="261" t="s">
        <v>85</v>
      </c>
      <c r="AV333" s="15" t="s">
        <v>100</v>
      </c>
      <c r="AW333" s="15" t="s">
        <v>39</v>
      </c>
      <c r="AX333" s="15" t="s">
        <v>83</v>
      </c>
      <c r="AY333" s="261" t="s">
        <v>211</v>
      </c>
    </row>
    <row r="334" spans="2:65" s="1" customFormat="1" ht="22.5" customHeight="1">
      <c r="B334" s="42"/>
      <c r="C334" s="205" t="s">
        <v>594</v>
      </c>
      <c r="D334" s="205" t="s">
        <v>213</v>
      </c>
      <c r="E334" s="206" t="s">
        <v>1140</v>
      </c>
      <c r="F334" s="207" t="s">
        <v>1141</v>
      </c>
      <c r="G334" s="208" t="s">
        <v>275</v>
      </c>
      <c r="H334" s="209">
        <v>3</v>
      </c>
      <c r="I334" s="210"/>
      <c r="J334" s="211">
        <f>ROUND(I334*H334,2)</f>
        <v>0</v>
      </c>
      <c r="K334" s="207" t="s">
        <v>217</v>
      </c>
      <c r="L334" s="62"/>
      <c r="M334" s="212" t="s">
        <v>21</v>
      </c>
      <c r="N334" s="213" t="s">
        <v>47</v>
      </c>
      <c r="O334" s="43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AR334" s="25" t="s">
        <v>309</v>
      </c>
      <c r="AT334" s="25" t="s">
        <v>213</v>
      </c>
      <c r="AU334" s="25" t="s">
        <v>85</v>
      </c>
      <c r="AY334" s="25" t="s">
        <v>211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25" t="s">
        <v>83</v>
      </c>
      <c r="BK334" s="216">
        <f>ROUND(I334*H334,2)</f>
        <v>0</v>
      </c>
      <c r="BL334" s="25" t="s">
        <v>309</v>
      </c>
      <c r="BM334" s="25" t="s">
        <v>1142</v>
      </c>
    </row>
    <row r="335" spans="2:65" s="13" customFormat="1" ht="13.5">
      <c r="B335" s="229"/>
      <c r="C335" s="230"/>
      <c r="D335" s="219" t="s">
        <v>219</v>
      </c>
      <c r="E335" s="231" t="s">
        <v>21</v>
      </c>
      <c r="F335" s="232" t="s">
        <v>1143</v>
      </c>
      <c r="G335" s="230"/>
      <c r="H335" s="233">
        <v>2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219</v>
      </c>
      <c r="AU335" s="239" t="s">
        <v>85</v>
      </c>
      <c r="AV335" s="13" t="s">
        <v>85</v>
      </c>
      <c r="AW335" s="13" t="s">
        <v>39</v>
      </c>
      <c r="AX335" s="13" t="s">
        <v>76</v>
      </c>
      <c r="AY335" s="239" t="s">
        <v>211</v>
      </c>
    </row>
    <row r="336" spans="2:65" s="13" customFormat="1" ht="13.5">
      <c r="B336" s="229"/>
      <c r="C336" s="230"/>
      <c r="D336" s="219" t="s">
        <v>219</v>
      </c>
      <c r="E336" s="231" t="s">
        <v>21</v>
      </c>
      <c r="F336" s="232" t="s">
        <v>83</v>
      </c>
      <c r="G336" s="230"/>
      <c r="H336" s="233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219</v>
      </c>
      <c r="AU336" s="239" t="s">
        <v>85</v>
      </c>
      <c r="AV336" s="13" t="s">
        <v>85</v>
      </c>
      <c r="AW336" s="13" t="s">
        <v>39</v>
      </c>
      <c r="AX336" s="13" t="s">
        <v>76</v>
      </c>
      <c r="AY336" s="239" t="s">
        <v>211</v>
      </c>
    </row>
    <row r="337" spans="2:65" s="15" customFormat="1" ht="13.5">
      <c r="B337" s="251"/>
      <c r="C337" s="252"/>
      <c r="D337" s="262" t="s">
        <v>219</v>
      </c>
      <c r="E337" s="263" t="s">
        <v>21</v>
      </c>
      <c r="F337" s="264" t="s">
        <v>226</v>
      </c>
      <c r="G337" s="252"/>
      <c r="H337" s="265">
        <v>3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AT337" s="261" t="s">
        <v>219</v>
      </c>
      <c r="AU337" s="261" t="s">
        <v>85</v>
      </c>
      <c r="AV337" s="15" t="s">
        <v>100</v>
      </c>
      <c r="AW337" s="15" t="s">
        <v>39</v>
      </c>
      <c r="AX337" s="15" t="s">
        <v>83</v>
      </c>
      <c r="AY337" s="261" t="s">
        <v>211</v>
      </c>
    </row>
    <row r="338" spans="2:65" s="1" customFormat="1" ht="22.5" customHeight="1">
      <c r="B338" s="42"/>
      <c r="C338" s="205" t="s">
        <v>598</v>
      </c>
      <c r="D338" s="205" t="s">
        <v>213</v>
      </c>
      <c r="E338" s="206" t="s">
        <v>1144</v>
      </c>
      <c r="F338" s="207" t="s">
        <v>1145</v>
      </c>
      <c r="G338" s="208" t="s">
        <v>275</v>
      </c>
      <c r="H338" s="209">
        <v>2</v>
      </c>
      <c r="I338" s="210"/>
      <c r="J338" s="211">
        <f>ROUND(I338*H338,2)</f>
        <v>0</v>
      </c>
      <c r="K338" s="207" t="s">
        <v>217</v>
      </c>
      <c r="L338" s="62"/>
      <c r="M338" s="212" t="s">
        <v>21</v>
      </c>
      <c r="N338" s="213" t="s">
        <v>47</v>
      </c>
      <c r="O338" s="43"/>
      <c r="P338" s="214">
        <f>O338*H338</f>
        <v>0</v>
      </c>
      <c r="Q338" s="214">
        <v>0</v>
      </c>
      <c r="R338" s="214">
        <f>Q338*H338</f>
        <v>0</v>
      </c>
      <c r="S338" s="214">
        <v>2.0109999999999999E-2</v>
      </c>
      <c r="T338" s="215">
        <f>S338*H338</f>
        <v>4.0219999999999999E-2</v>
      </c>
      <c r="AR338" s="25" t="s">
        <v>309</v>
      </c>
      <c r="AT338" s="25" t="s">
        <v>213</v>
      </c>
      <c r="AU338" s="25" t="s">
        <v>85</v>
      </c>
      <c r="AY338" s="25" t="s">
        <v>211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25" t="s">
        <v>83</v>
      </c>
      <c r="BK338" s="216">
        <f>ROUND(I338*H338,2)</f>
        <v>0</v>
      </c>
      <c r="BL338" s="25" t="s">
        <v>309</v>
      </c>
      <c r="BM338" s="25" t="s">
        <v>1146</v>
      </c>
    </row>
    <row r="339" spans="2:65" s="13" customFormat="1" ht="13.5">
      <c r="B339" s="229"/>
      <c r="C339" s="230"/>
      <c r="D339" s="219" t="s">
        <v>219</v>
      </c>
      <c r="E339" s="231" t="s">
        <v>21</v>
      </c>
      <c r="F339" s="232" t="s">
        <v>1147</v>
      </c>
      <c r="G339" s="230"/>
      <c r="H339" s="233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219</v>
      </c>
      <c r="AU339" s="239" t="s">
        <v>85</v>
      </c>
      <c r="AV339" s="13" t="s">
        <v>85</v>
      </c>
      <c r="AW339" s="13" t="s">
        <v>39</v>
      </c>
      <c r="AX339" s="13" t="s">
        <v>76</v>
      </c>
      <c r="AY339" s="239" t="s">
        <v>211</v>
      </c>
    </row>
    <row r="340" spans="2:65" s="13" customFormat="1" ht="13.5">
      <c r="B340" s="229"/>
      <c r="C340" s="230"/>
      <c r="D340" s="219" t="s">
        <v>219</v>
      </c>
      <c r="E340" s="231" t="s">
        <v>21</v>
      </c>
      <c r="F340" s="232" t="s">
        <v>1148</v>
      </c>
      <c r="G340" s="230"/>
      <c r="H340" s="233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219</v>
      </c>
      <c r="AU340" s="239" t="s">
        <v>85</v>
      </c>
      <c r="AV340" s="13" t="s">
        <v>85</v>
      </c>
      <c r="AW340" s="13" t="s">
        <v>39</v>
      </c>
      <c r="AX340" s="13" t="s">
        <v>76</v>
      </c>
      <c r="AY340" s="239" t="s">
        <v>211</v>
      </c>
    </row>
    <row r="341" spans="2:65" s="15" customFormat="1" ht="13.5">
      <c r="B341" s="251"/>
      <c r="C341" s="252"/>
      <c r="D341" s="262" t="s">
        <v>219</v>
      </c>
      <c r="E341" s="263" t="s">
        <v>21</v>
      </c>
      <c r="F341" s="264" t="s">
        <v>226</v>
      </c>
      <c r="G341" s="252"/>
      <c r="H341" s="265">
        <v>2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AT341" s="261" t="s">
        <v>219</v>
      </c>
      <c r="AU341" s="261" t="s">
        <v>85</v>
      </c>
      <c r="AV341" s="15" t="s">
        <v>100</v>
      </c>
      <c r="AW341" s="15" t="s">
        <v>39</v>
      </c>
      <c r="AX341" s="15" t="s">
        <v>83</v>
      </c>
      <c r="AY341" s="261" t="s">
        <v>211</v>
      </c>
    </row>
    <row r="342" spans="2:65" s="1" customFormat="1" ht="31.5" customHeight="1">
      <c r="B342" s="42"/>
      <c r="C342" s="205" t="s">
        <v>602</v>
      </c>
      <c r="D342" s="205" t="s">
        <v>213</v>
      </c>
      <c r="E342" s="206" t="s">
        <v>1149</v>
      </c>
      <c r="F342" s="207" t="s">
        <v>1150</v>
      </c>
      <c r="G342" s="208" t="s">
        <v>275</v>
      </c>
      <c r="H342" s="209">
        <v>2</v>
      </c>
      <c r="I342" s="210"/>
      <c r="J342" s="211">
        <f>ROUND(I342*H342,2)</f>
        <v>0</v>
      </c>
      <c r="K342" s="207" t="s">
        <v>217</v>
      </c>
      <c r="L342" s="62"/>
      <c r="M342" s="212" t="s">
        <v>21</v>
      </c>
      <c r="N342" s="213" t="s">
        <v>47</v>
      </c>
      <c r="O342" s="43"/>
      <c r="P342" s="214">
        <f>O342*H342</f>
        <v>0</v>
      </c>
      <c r="Q342" s="214">
        <v>2.3500000000000001E-3</v>
      </c>
      <c r="R342" s="214">
        <f>Q342*H342</f>
        <v>4.7000000000000002E-3</v>
      </c>
      <c r="S342" s="214">
        <v>0</v>
      </c>
      <c r="T342" s="215">
        <f>S342*H342</f>
        <v>0</v>
      </c>
      <c r="AR342" s="25" t="s">
        <v>309</v>
      </c>
      <c r="AT342" s="25" t="s">
        <v>213</v>
      </c>
      <c r="AU342" s="25" t="s">
        <v>85</v>
      </c>
      <c r="AY342" s="25" t="s">
        <v>211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25" t="s">
        <v>83</v>
      </c>
      <c r="BK342" s="216">
        <f>ROUND(I342*H342,2)</f>
        <v>0</v>
      </c>
      <c r="BL342" s="25" t="s">
        <v>309</v>
      </c>
      <c r="BM342" s="25" t="s">
        <v>1151</v>
      </c>
    </row>
    <row r="343" spans="2:65" s="13" customFormat="1" ht="13.5">
      <c r="B343" s="229"/>
      <c r="C343" s="230"/>
      <c r="D343" s="219" t="s">
        <v>219</v>
      </c>
      <c r="E343" s="231" t="s">
        <v>21</v>
      </c>
      <c r="F343" s="232" t="s">
        <v>1152</v>
      </c>
      <c r="G343" s="230"/>
      <c r="H343" s="233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219</v>
      </c>
      <c r="AU343" s="239" t="s">
        <v>85</v>
      </c>
      <c r="AV343" s="13" t="s">
        <v>85</v>
      </c>
      <c r="AW343" s="13" t="s">
        <v>39</v>
      </c>
      <c r="AX343" s="13" t="s">
        <v>76</v>
      </c>
      <c r="AY343" s="239" t="s">
        <v>211</v>
      </c>
    </row>
    <row r="344" spans="2:65" s="13" customFormat="1" ht="13.5">
      <c r="B344" s="229"/>
      <c r="C344" s="230"/>
      <c r="D344" s="219" t="s">
        <v>219</v>
      </c>
      <c r="E344" s="231" t="s">
        <v>21</v>
      </c>
      <c r="F344" s="232" t="s">
        <v>1153</v>
      </c>
      <c r="G344" s="230"/>
      <c r="H344" s="233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219</v>
      </c>
      <c r="AU344" s="239" t="s">
        <v>85</v>
      </c>
      <c r="AV344" s="13" t="s">
        <v>85</v>
      </c>
      <c r="AW344" s="13" t="s">
        <v>39</v>
      </c>
      <c r="AX344" s="13" t="s">
        <v>76</v>
      </c>
      <c r="AY344" s="239" t="s">
        <v>211</v>
      </c>
    </row>
    <row r="345" spans="2:65" s="15" customFormat="1" ht="13.5">
      <c r="B345" s="251"/>
      <c r="C345" s="252"/>
      <c r="D345" s="262" t="s">
        <v>219</v>
      </c>
      <c r="E345" s="263" t="s">
        <v>21</v>
      </c>
      <c r="F345" s="264" t="s">
        <v>226</v>
      </c>
      <c r="G345" s="252"/>
      <c r="H345" s="265">
        <v>2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AT345" s="261" t="s">
        <v>219</v>
      </c>
      <c r="AU345" s="261" t="s">
        <v>85</v>
      </c>
      <c r="AV345" s="15" t="s">
        <v>100</v>
      </c>
      <c r="AW345" s="15" t="s">
        <v>39</v>
      </c>
      <c r="AX345" s="15" t="s">
        <v>83</v>
      </c>
      <c r="AY345" s="261" t="s">
        <v>211</v>
      </c>
    </row>
    <row r="346" spans="2:65" s="1" customFormat="1" ht="22.5" customHeight="1">
      <c r="B346" s="42"/>
      <c r="C346" s="268" t="s">
        <v>608</v>
      </c>
      <c r="D346" s="268" t="s">
        <v>429</v>
      </c>
      <c r="E346" s="269" t="s">
        <v>1154</v>
      </c>
      <c r="F346" s="270" t="s">
        <v>1155</v>
      </c>
      <c r="G346" s="271" t="s">
        <v>275</v>
      </c>
      <c r="H346" s="272">
        <v>2</v>
      </c>
      <c r="I346" s="273"/>
      <c r="J346" s="274">
        <f>ROUND(I346*H346,2)</f>
        <v>0</v>
      </c>
      <c r="K346" s="270" t="s">
        <v>21</v>
      </c>
      <c r="L346" s="275"/>
      <c r="M346" s="276" t="s">
        <v>21</v>
      </c>
      <c r="N346" s="277" t="s">
        <v>47</v>
      </c>
      <c r="O346" s="43"/>
      <c r="P346" s="214">
        <f>O346*H346</f>
        <v>0</v>
      </c>
      <c r="Q346" s="214">
        <v>1.64E-3</v>
      </c>
      <c r="R346" s="214">
        <f>Q346*H346</f>
        <v>3.2799999999999999E-3</v>
      </c>
      <c r="S346" s="214">
        <v>0</v>
      </c>
      <c r="T346" s="215">
        <f>S346*H346</f>
        <v>0</v>
      </c>
      <c r="AR346" s="25" t="s">
        <v>424</v>
      </c>
      <c r="AT346" s="25" t="s">
        <v>429</v>
      </c>
      <c r="AU346" s="25" t="s">
        <v>85</v>
      </c>
      <c r="AY346" s="25" t="s">
        <v>211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25" t="s">
        <v>83</v>
      </c>
      <c r="BK346" s="216">
        <f>ROUND(I346*H346,2)</f>
        <v>0</v>
      </c>
      <c r="BL346" s="25" t="s">
        <v>309</v>
      </c>
      <c r="BM346" s="25" t="s">
        <v>1156</v>
      </c>
    </row>
    <row r="347" spans="2:65" s="1" customFormat="1" ht="22.5" customHeight="1">
      <c r="B347" s="42"/>
      <c r="C347" s="205" t="s">
        <v>614</v>
      </c>
      <c r="D347" s="205" t="s">
        <v>213</v>
      </c>
      <c r="E347" s="206" t="s">
        <v>1157</v>
      </c>
      <c r="F347" s="207" t="s">
        <v>1158</v>
      </c>
      <c r="G347" s="208" t="s">
        <v>275</v>
      </c>
      <c r="H347" s="209">
        <v>1</v>
      </c>
      <c r="I347" s="210"/>
      <c r="J347" s="211">
        <f>ROUND(I347*H347,2)</f>
        <v>0</v>
      </c>
      <c r="K347" s="207" t="s">
        <v>21</v>
      </c>
      <c r="L347" s="62"/>
      <c r="M347" s="212" t="s">
        <v>21</v>
      </c>
      <c r="N347" s="213" t="s">
        <v>47</v>
      </c>
      <c r="O347" s="43"/>
      <c r="P347" s="214">
        <f>O347*H347</f>
        <v>0</v>
      </c>
      <c r="Q347" s="214">
        <v>2.9E-4</v>
      </c>
      <c r="R347" s="214">
        <f>Q347*H347</f>
        <v>2.9E-4</v>
      </c>
      <c r="S347" s="214">
        <v>0</v>
      </c>
      <c r="T347" s="215">
        <f>S347*H347</f>
        <v>0</v>
      </c>
      <c r="AR347" s="25" t="s">
        <v>309</v>
      </c>
      <c r="AT347" s="25" t="s">
        <v>213</v>
      </c>
      <c r="AU347" s="25" t="s">
        <v>85</v>
      </c>
      <c r="AY347" s="25" t="s">
        <v>211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25" t="s">
        <v>83</v>
      </c>
      <c r="BK347" s="216">
        <f>ROUND(I347*H347,2)</f>
        <v>0</v>
      </c>
      <c r="BL347" s="25" t="s">
        <v>309</v>
      </c>
      <c r="BM347" s="25" t="s">
        <v>1159</v>
      </c>
    </row>
    <row r="348" spans="2:65" s="1" customFormat="1" ht="22.5" customHeight="1">
      <c r="B348" s="42"/>
      <c r="C348" s="205" t="s">
        <v>619</v>
      </c>
      <c r="D348" s="205" t="s">
        <v>213</v>
      </c>
      <c r="E348" s="206" t="s">
        <v>1160</v>
      </c>
      <c r="F348" s="207" t="s">
        <v>1161</v>
      </c>
      <c r="G348" s="208" t="s">
        <v>611</v>
      </c>
      <c r="H348" s="209">
        <v>30.65</v>
      </c>
      <c r="I348" s="210"/>
      <c r="J348" s="211">
        <f>ROUND(I348*H348,2)</f>
        <v>0</v>
      </c>
      <c r="K348" s="207" t="s">
        <v>217</v>
      </c>
      <c r="L348" s="62"/>
      <c r="M348" s="212" t="s">
        <v>21</v>
      </c>
      <c r="N348" s="213" t="s">
        <v>47</v>
      </c>
      <c r="O348" s="43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AR348" s="25" t="s">
        <v>309</v>
      </c>
      <c r="AT348" s="25" t="s">
        <v>213</v>
      </c>
      <c r="AU348" s="25" t="s">
        <v>85</v>
      </c>
      <c r="AY348" s="25" t="s">
        <v>211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25" t="s">
        <v>83</v>
      </c>
      <c r="BK348" s="216">
        <f>ROUND(I348*H348,2)</f>
        <v>0</v>
      </c>
      <c r="BL348" s="25" t="s">
        <v>309</v>
      </c>
      <c r="BM348" s="25" t="s">
        <v>1162</v>
      </c>
    </row>
    <row r="349" spans="2:65" s="13" customFormat="1" ht="13.5">
      <c r="B349" s="229"/>
      <c r="C349" s="230"/>
      <c r="D349" s="219" t="s">
        <v>219</v>
      </c>
      <c r="E349" s="231" t="s">
        <v>21</v>
      </c>
      <c r="F349" s="232" t="s">
        <v>1163</v>
      </c>
      <c r="G349" s="230"/>
      <c r="H349" s="233">
        <v>30.65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219</v>
      </c>
      <c r="AU349" s="239" t="s">
        <v>85</v>
      </c>
      <c r="AV349" s="13" t="s">
        <v>85</v>
      </c>
      <c r="AW349" s="13" t="s">
        <v>39</v>
      </c>
      <c r="AX349" s="13" t="s">
        <v>76</v>
      </c>
      <c r="AY349" s="239" t="s">
        <v>211</v>
      </c>
    </row>
    <row r="350" spans="2:65" s="15" customFormat="1" ht="13.5">
      <c r="B350" s="251"/>
      <c r="C350" s="252"/>
      <c r="D350" s="262" t="s">
        <v>219</v>
      </c>
      <c r="E350" s="263" t="s">
        <v>21</v>
      </c>
      <c r="F350" s="264" t="s">
        <v>226</v>
      </c>
      <c r="G350" s="252"/>
      <c r="H350" s="265">
        <v>30.65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AT350" s="261" t="s">
        <v>219</v>
      </c>
      <c r="AU350" s="261" t="s">
        <v>85</v>
      </c>
      <c r="AV350" s="15" t="s">
        <v>100</v>
      </c>
      <c r="AW350" s="15" t="s">
        <v>39</v>
      </c>
      <c r="AX350" s="15" t="s">
        <v>83</v>
      </c>
      <c r="AY350" s="261" t="s">
        <v>211</v>
      </c>
    </row>
    <row r="351" spans="2:65" s="1" customFormat="1" ht="31.5" customHeight="1">
      <c r="B351" s="42"/>
      <c r="C351" s="205" t="s">
        <v>625</v>
      </c>
      <c r="D351" s="205" t="s">
        <v>213</v>
      </c>
      <c r="E351" s="206" t="s">
        <v>1164</v>
      </c>
      <c r="F351" s="207" t="s">
        <v>1165</v>
      </c>
      <c r="G351" s="208" t="s">
        <v>245</v>
      </c>
      <c r="H351" s="209">
        <v>0.29199999999999998</v>
      </c>
      <c r="I351" s="210"/>
      <c r="J351" s="211">
        <f>ROUND(I351*H351,2)</f>
        <v>0</v>
      </c>
      <c r="K351" s="207" t="s">
        <v>217</v>
      </c>
      <c r="L351" s="62"/>
      <c r="M351" s="212" t="s">
        <v>21</v>
      </c>
      <c r="N351" s="213" t="s">
        <v>47</v>
      </c>
      <c r="O351" s="43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AR351" s="25" t="s">
        <v>309</v>
      </c>
      <c r="AT351" s="25" t="s">
        <v>213</v>
      </c>
      <c r="AU351" s="25" t="s">
        <v>85</v>
      </c>
      <c r="AY351" s="25" t="s">
        <v>211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25" t="s">
        <v>83</v>
      </c>
      <c r="BK351" s="216">
        <f>ROUND(I351*H351,2)</f>
        <v>0</v>
      </c>
      <c r="BL351" s="25" t="s">
        <v>309</v>
      </c>
      <c r="BM351" s="25" t="s">
        <v>1166</v>
      </c>
    </row>
    <row r="352" spans="2:65" s="1" customFormat="1" ht="31.5" customHeight="1">
      <c r="B352" s="42"/>
      <c r="C352" s="205" t="s">
        <v>636</v>
      </c>
      <c r="D352" s="205" t="s">
        <v>213</v>
      </c>
      <c r="E352" s="206" t="s">
        <v>1167</v>
      </c>
      <c r="F352" s="207" t="s">
        <v>1168</v>
      </c>
      <c r="G352" s="208" t="s">
        <v>245</v>
      </c>
      <c r="H352" s="209">
        <v>8.1000000000000003E-2</v>
      </c>
      <c r="I352" s="210"/>
      <c r="J352" s="211">
        <f>ROUND(I352*H352,2)</f>
        <v>0</v>
      </c>
      <c r="K352" s="207" t="s">
        <v>217</v>
      </c>
      <c r="L352" s="62"/>
      <c r="M352" s="212" t="s">
        <v>21</v>
      </c>
      <c r="N352" s="213" t="s">
        <v>47</v>
      </c>
      <c r="O352" s="43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AR352" s="25" t="s">
        <v>309</v>
      </c>
      <c r="AT352" s="25" t="s">
        <v>213</v>
      </c>
      <c r="AU352" s="25" t="s">
        <v>85</v>
      </c>
      <c r="AY352" s="25" t="s">
        <v>211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25" t="s">
        <v>83</v>
      </c>
      <c r="BK352" s="216">
        <f>ROUND(I352*H352,2)</f>
        <v>0</v>
      </c>
      <c r="BL352" s="25" t="s">
        <v>309</v>
      </c>
      <c r="BM352" s="25" t="s">
        <v>1169</v>
      </c>
    </row>
    <row r="353" spans="2:65" s="11" customFormat="1" ht="29.85" customHeight="1">
      <c r="B353" s="188"/>
      <c r="C353" s="189"/>
      <c r="D353" s="202" t="s">
        <v>75</v>
      </c>
      <c r="E353" s="203" t="s">
        <v>1170</v>
      </c>
      <c r="F353" s="203" t="s">
        <v>1171</v>
      </c>
      <c r="G353" s="189"/>
      <c r="H353" s="189"/>
      <c r="I353" s="192"/>
      <c r="J353" s="204">
        <f>BK353</f>
        <v>0</v>
      </c>
      <c r="K353" s="189"/>
      <c r="L353" s="194"/>
      <c r="M353" s="195"/>
      <c r="N353" s="196"/>
      <c r="O353" s="196"/>
      <c r="P353" s="197">
        <f>SUM(P354:P518)</f>
        <v>0</v>
      </c>
      <c r="Q353" s="196"/>
      <c r="R353" s="197">
        <f>SUM(R354:R518)</f>
        <v>0.27727350000000006</v>
      </c>
      <c r="S353" s="196"/>
      <c r="T353" s="198">
        <f>SUM(T354:T518)</f>
        <v>0.10732799999999999</v>
      </c>
      <c r="AR353" s="199" t="s">
        <v>85</v>
      </c>
      <c r="AT353" s="200" t="s">
        <v>75</v>
      </c>
      <c r="AU353" s="200" t="s">
        <v>83</v>
      </c>
      <c r="AY353" s="199" t="s">
        <v>211</v>
      </c>
      <c r="BK353" s="201">
        <f>SUM(BK354:BK518)</f>
        <v>0</v>
      </c>
    </row>
    <row r="354" spans="2:65" s="1" customFormat="1" ht="22.5" customHeight="1">
      <c r="B354" s="42"/>
      <c r="C354" s="205" t="s">
        <v>642</v>
      </c>
      <c r="D354" s="205" t="s">
        <v>213</v>
      </c>
      <c r="E354" s="206" t="s">
        <v>1172</v>
      </c>
      <c r="F354" s="207" t="s">
        <v>1093</v>
      </c>
      <c r="G354" s="208" t="s">
        <v>553</v>
      </c>
      <c r="H354" s="209">
        <v>1</v>
      </c>
      <c r="I354" s="210"/>
      <c r="J354" s="211">
        <f>ROUND(I354*H354,2)</f>
        <v>0</v>
      </c>
      <c r="K354" s="207" t="s">
        <v>21</v>
      </c>
      <c r="L354" s="62"/>
      <c r="M354" s="212" t="s">
        <v>21</v>
      </c>
      <c r="N354" s="213" t="s">
        <v>47</v>
      </c>
      <c r="O354" s="43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AR354" s="25" t="s">
        <v>309</v>
      </c>
      <c r="AT354" s="25" t="s">
        <v>213</v>
      </c>
      <c r="AU354" s="25" t="s">
        <v>85</v>
      </c>
      <c r="AY354" s="25" t="s">
        <v>211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25" t="s">
        <v>83</v>
      </c>
      <c r="BK354" s="216">
        <f>ROUND(I354*H354,2)</f>
        <v>0</v>
      </c>
      <c r="BL354" s="25" t="s">
        <v>309</v>
      </c>
      <c r="BM354" s="25" t="s">
        <v>1173</v>
      </c>
    </row>
    <row r="355" spans="2:65" s="1" customFormat="1" ht="22.5" customHeight="1">
      <c r="B355" s="42"/>
      <c r="C355" s="205" t="s">
        <v>677</v>
      </c>
      <c r="D355" s="205" t="s">
        <v>213</v>
      </c>
      <c r="E355" s="206" t="s">
        <v>1174</v>
      </c>
      <c r="F355" s="207" t="s">
        <v>1175</v>
      </c>
      <c r="G355" s="208" t="s">
        <v>553</v>
      </c>
      <c r="H355" s="209">
        <v>1</v>
      </c>
      <c r="I355" s="210"/>
      <c r="J355" s="211">
        <f>ROUND(I355*H355,2)</f>
        <v>0</v>
      </c>
      <c r="K355" s="207" t="s">
        <v>21</v>
      </c>
      <c r="L355" s="62"/>
      <c r="M355" s="212" t="s">
        <v>21</v>
      </c>
      <c r="N355" s="213" t="s">
        <v>47</v>
      </c>
      <c r="O355" s="43"/>
      <c r="P355" s="214">
        <f>O355*H355</f>
        <v>0</v>
      </c>
      <c r="Q355" s="214">
        <v>0</v>
      </c>
      <c r="R355" s="214">
        <f>Q355*H355</f>
        <v>0</v>
      </c>
      <c r="S355" s="214">
        <v>1.4999999999999999E-2</v>
      </c>
      <c r="T355" s="215">
        <f>S355*H355</f>
        <v>1.4999999999999999E-2</v>
      </c>
      <c r="AR355" s="25" t="s">
        <v>309</v>
      </c>
      <c r="AT355" s="25" t="s">
        <v>213</v>
      </c>
      <c r="AU355" s="25" t="s">
        <v>85</v>
      </c>
      <c r="AY355" s="25" t="s">
        <v>211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25" t="s">
        <v>83</v>
      </c>
      <c r="BK355" s="216">
        <f>ROUND(I355*H355,2)</f>
        <v>0</v>
      </c>
      <c r="BL355" s="25" t="s">
        <v>309</v>
      </c>
      <c r="BM355" s="25" t="s">
        <v>1176</v>
      </c>
    </row>
    <row r="356" spans="2:65" s="1" customFormat="1" ht="22.5" customHeight="1">
      <c r="B356" s="42"/>
      <c r="C356" s="205" t="s">
        <v>681</v>
      </c>
      <c r="D356" s="205" t="s">
        <v>213</v>
      </c>
      <c r="E356" s="206" t="s">
        <v>1177</v>
      </c>
      <c r="F356" s="207" t="s">
        <v>1178</v>
      </c>
      <c r="G356" s="208" t="s">
        <v>611</v>
      </c>
      <c r="H356" s="209">
        <v>31</v>
      </c>
      <c r="I356" s="210"/>
      <c r="J356" s="211">
        <f>ROUND(I356*H356,2)</f>
        <v>0</v>
      </c>
      <c r="K356" s="207" t="s">
        <v>217</v>
      </c>
      <c r="L356" s="62"/>
      <c r="M356" s="212" t="s">
        <v>21</v>
      </c>
      <c r="N356" s="213" t="s">
        <v>47</v>
      </c>
      <c r="O356" s="43"/>
      <c r="P356" s="214">
        <f>O356*H356</f>
        <v>0</v>
      </c>
      <c r="Q356" s="214">
        <v>0</v>
      </c>
      <c r="R356" s="214">
        <f>Q356*H356</f>
        <v>0</v>
      </c>
      <c r="S356" s="214">
        <v>2.1299999999999999E-3</v>
      </c>
      <c r="T356" s="215">
        <f>S356*H356</f>
        <v>6.6030000000000005E-2</v>
      </c>
      <c r="AR356" s="25" t="s">
        <v>309</v>
      </c>
      <c r="AT356" s="25" t="s">
        <v>213</v>
      </c>
      <c r="AU356" s="25" t="s">
        <v>85</v>
      </c>
      <c r="AY356" s="25" t="s">
        <v>211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25" t="s">
        <v>83</v>
      </c>
      <c r="BK356" s="216">
        <f>ROUND(I356*H356,2)</f>
        <v>0</v>
      </c>
      <c r="BL356" s="25" t="s">
        <v>309</v>
      </c>
      <c r="BM356" s="25" t="s">
        <v>1179</v>
      </c>
    </row>
    <row r="357" spans="2:65" s="13" customFormat="1" ht="13.5">
      <c r="B357" s="229"/>
      <c r="C357" s="230"/>
      <c r="D357" s="219" t="s">
        <v>219</v>
      </c>
      <c r="E357" s="231" t="s">
        <v>21</v>
      </c>
      <c r="F357" s="232" t="s">
        <v>416</v>
      </c>
      <c r="G357" s="230"/>
      <c r="H357" s="233">
        <v>31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AT357" s="239" t="s">
        <v>219</v>
      </c>
      <c r="AU357" s="239" t="s">
        <v>85</v>
      </c>
      <c r="AV357" s="13" t="s">
        <v>85</v>
      </c>
      <c r="AW357" s="13" t="s">
        <v>39</v>
      </c>
      <c r="AX357" s="13" t="s">
        <v>76</v>
      </c>
      <c r="AY357" s="239" t="s">
        <v>211</v>
      </c>
    </row>
    <row r="358" spans="2:65" s="15" customFormat="1" ht="13.5">
      <c r="B358" s="251"/>
      <c r="C358" s="252"/>
      <c r="D358" s="262" t="s">
        <v>219</v>
      </c>
      <c r="E358" s="263" t="s">
        <v>21</v>
      </c>
      <c r="F358" s="264" t="s">
        <v>226</v>
      </c>
      <c r="G358" s="252"/>
      <c r="H358" s="265">
        <v>31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AT358" s="261" t="s">
        <v>219</v>
      </c>
      <c r="AU358" s="261" t="s">
        <v>85</v>
      </c>
      <c r="AV358" s="15" t="s">
        <v>100</v>
      </c>
      <c r="AW358" s="15" t="s">
        <v>39</v>
      </c>
      <c r="AX358" s="15" t="s">
        <v>83</v>
      </c>
      <c r="AY358" s="261" t="s">
        <v>211</v>
      </c>
    </row>
    <row r="359" spans="2:65" s="1" customFormat="1" ht="22.5" customHeight="1">
      <c r="B359" s="42"/>
      <c r="C359" s="205" t="s">
        <v>685</v>
      </c>
      <c r="D359" s="205" t="s">
        <v>213</v>
      </c>
      <c r="E359" s="206" t="s">
        <v>1180</v>
      </c>
      <c r="F359" s="207" t="s">
        <v>1181</v>
      </c>
      <c r="G359" s="208" t="s">
        <v>611</v>
      </c>
      <c r="H359" s="209">
        <v>81.599999999999994</v>
      </c>
      <c r="I359" s="210"/>
      <c r="J359" s="211">
        <f>ROUND(I359*H359,2)</f>
        <v>0</v>
      </c>
      <c r="K359" s="207" t="s">
        <v>217</v>
      </c>
      <c r="L359" s="62"/>
      <c r="M359" s="212" t="s">
        <v>21</v>
      </c>
      <c r="N359" s="213" t="s">
        <v>47</v>
      </c>
      <c r="O359" s="43"/>
      <c r="P359" s="214">
        <f>O359*H359</f>
        <v>0</v>
      </c>
      <c r="Q359" s="214">
        <v>0</v>
      </c>
      <c r="R359" s="214">
        <f>Q359*H359</f>
        <v>0</v>
      </c>
      <c r="S359" s="214">
        <v>2.7999999999999998E-4</v>
      </c>
      <c r="T359" s="215">
        <f>S359*H359</f>
        <v>2.2847999999999997E-2</v>
      </c>
      <c r="AR359" s="25" t="s">
        <v>309</v>
      </c>
      <c r="AT359" s="25" t="s">
        <v>213</v>
      </c>
      <c r="AU359" s="25" t="s">
        <v>85</v>
      </c>
      <c r="AY359" s="25" t="s">
        <v>211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25" t="s">
        <v>83</v>
      </c>
      <c r="BK359" s="216">
        <f>ROUND(I359*H359,2)</f>
        <v>0</v>
      </c>
      <c r="BL359" s="25" t="s">
        <v>309</v>
      </c>
      <c r="BM359" s="25" t="s">
        <v>1182</v>
      </c>
    </row>
    <row r="360" spans="2:65" s="13" customFormat="1" ht="13.5">
      <c r="B360" s="229"/>
      <c r="C360" s="230"/>
      <c r="D360" s="219" t="s">
        <v>219</v>
      </c>
      <c r="E360" s="231" t="s">
        <v>21</v>
      </c>
      <c r="F360" s="232" t="s">
        <v>1183</v>
      </c>
      <c r="G360" s="230"/>
      <c r="H360" s="233">
        <v>81.599999999999994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219</v>
      </c>
      <c r="AU360" s="239" t="s">
        <v>85</v>
      </c>
      <c r="AV360" s="13" t="s">
        <v>85</v>
      </c>
      <c r="AW360" s="13" t="s">
        <v>39</v>
      </c>
      <c r="AX360" s="13" t="s">
        <v>76</v>
      </c>
      <c r="AY360" s="239" t="s">
        <v>211</v>
      </c>
    </row>
    <row r="361" spans="2:65" s="15" customFormat="1" ht="13.5">
      <c r="B361" s="251"/>
      <c r="C361" s="252"/>
      <c r="D361" s="262" t="s">
        <v>219</v>
      </c>
      <c r="E361" s="263" t="s">
        <v>21</v>
      </c>
      <c r="F361" s="264" t="s">
        <v>226</v>
      </c>
      <c r="G361" s="252"/>
      <c r="H361" s="265">
        <v>81.599999999999994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AT361" s="261" t="s">
        <v>219</v>
      </c>
      <c r="AU361" s="261" t="s">
        <v>85</v>
      </c>
      <c r="AV361" s="15" t="s">
        <v>100</v>
      </c>
      <c r="AW361" s="15" t="s">
        <v>39</v>
      </c>
      <c r="AX361" s="15" t="s">
        <v>83</v>
      </c>
      <c r="AY361" s="261" t="s">
        <v>211</v>
      </c>
    </row>
    <row r="362" spans="2:65" s="1" customFormat="1" ht="31.5" customHeight="1">
      <c r="B362" s="42"/>
      <c r="C362" s="205" t="s">
        <v>689</v>
      </c>
      <c r="D362" s="205" t="s">
        <v>213</v>
      </c>
      <c r="E362" s="206" t="s">
        <v>1184</v>
      </c>
      <c r="F362" s="207" t="s">
        <v>1185</v>
      </c>
      <c r="G362" s="208" t="s">
        <v>611</v>
      </c>
      <c r="H362" s="209">
        <v>26.95</v>
      </c>
      <c r="I362" s="210"/>
      <c r="J362" s="211">
        <f>ROUND(I362*H362,2)</f>
        <v>0</v>
      </c>
      <c r="K362" s="207" t="s">
        <v>217</v>
      </c>
      <c r="L362" s="62"/>
      <c r="M362" s="212" t="s">
        <v>21</v>
      </c>
      <c r="N362" s="213" t="s">
        <v>47</v>
      </c>
      <c r="O362" s="43"/>
      <c r="P362" s="214">
        <f>O362*H362</f>
        <v>0</v>
      </c>
      <c r="Q362" s="214">
        <v>7.7999999999999999E-4</v>
      </c>
      <c r="R362" s="214">
        <f>Q362*H362</f>
        <v>2.1020999999999998E-2</v>
      </c>
      <c r="S362" s="214">
        <v>0</v>
      </c>
      <c r="T362" s="215">
        <f>S362*H362</f>
        <v>0</v>
      </c>
      <c r="AR362" s="25" t="s">
        <v>309</v>
      </c>
      <c r="AT362" s="25" t="s">
        <v>213</v>
      </c>
      <c r="AU362" s="25" t="s">
        <v>85</v>
      </c>
      <c r="AY362" s="25" t="s">
        <v>211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25" t="s">
        <v>83</v>
      </c>
      <c r="BK362" s="216">
        <f>ROUND(I362*H362,2)</f>
        <v>0</v>
      </c>
      <c r="BL362" s="25" t="s">
        <v>309</v>
      </c>
      <c r="BM362" s="25" t="s">
        <v>1186</v>
      </c>
    </row>
    <row r="363" spans="2:65" s="12" customFormat="1" ht="13.5">
      <c r="B363" s="217"/>
      <c r="C363" s="218"/>
      <c r="D363" s="219" t="s">
        <v>219</v>
      </c>
      <c r="E363" s="220" t="s">
        <v>21</v>
      </c>
      <c r="F363" s="221" t="s">
        <v>1187</v>
      </c>
      <c r="G363" s="218"/>
      <c r="H363" s="222" t="s">
        <v>21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219</v>
      </c>
      <c r="AU363" s="228" t="s">
        <v>85</v>
      </c>
      <c r="AV363" s="12" t="s">
        <v>83</v>
      </c>
      <c r="AW363" s="12" t="s">
        <v>39</v>
      </c>
      <c r="AX363" s="12" t="s">
        <v>76</v>
      </c>
      <c r="AY363" s="228" t="s">
        <v>211</v>
      </c>
    </row>
    <row r="364" spans="2:65" s="13" customFormat="1" ht="13.5">
      <c r="B364" s="229"/>
      <c r="C364" s="230"/>
      <c r="D364" s="219" t="s">
        <v>219</v>
      </c>
      <c r="E364" s="231" t="s">
        <v>21</v>
      </c>
      <c r="F364" s="232" t="s">
        <v>1188</v>
      </c>
      <c r="G364" s="230"/>
      <c r="H364" s="233">
        <v>1.65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219</v>
      </c>
      <c r="AU364" s="239" t="s">
        <v>85</v>
      </c>
      <c r="AV364" s="13" t="s">
        <v>85</v>
      </c>
      <c r="AW364" s="13" t="s">
        <v>39</v>
      </c>
      <c r="AX364" s="13" t="s">
        <v>76</v>
      </c>
      <c r="AY364" s="239" t="s">
        <v>211</v>
      </c>
    </row>
    <row r="365" spans="2:65" s="14" customFormat="1" ht="13.5">
      <c r="B365" s="240"/>
      <c r="C365" s="241"/>
      <c r="D365" s="219" t="s">
        <v>219</v>
      </c>
      <c r="E365" s="242" t="s">
        <v>21</v>
      </c>
      <c r="F365" s="243" t="s">
        <v>222</v>
      </c>
      <c r="G365" s="241"/>
      <c r="H365" s="244">
        <v>1.65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AT365" s="250" t="s">
        <v>219</v>
      </c>
      <c r="AU365" s="250" t="s">
        <v>85</v>
      </c>
      <c r="AV365" s="14" t="s">
        <v>93</v>
      </c>
      <c r="AW365" s="14" t="s">
        <v>39</v>
      </c>
      <c r="AX365" s="14" t="s">
        <v>76</v>
      </c>
      <c r="AY365" s="250" t="s">
        <v>211</v>
      </c>
    </row>
    <row r="366" spans="2:65" s="12" customFormat="1" ht="13.5">
      <c r="B366" s="217"/>
      <c r="C366" s="218"/>
      <c r="D366" s="219" t="s">
        <v>219</v>
      </c>
      <c r="E366" s="220" t="s">
        <v>21</v>
      </c>
      <c r="F366" s="221" t="s">
        <v>1189</v>
      </c>
      <c r="G366" s="218"/>
      <c r="H366" s="222" t="s">
        <v>21</v>
      </c>
      <c r="I366" s="223"/>
      <c r="J366" s="218"/>
      <c r="K366" s="218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219</v>
      </c>
      <c r="AU366" s="228" t="s">
        <v>85</v>
      </c>
      <c r="AV366" s="12" t="s">
        <v>83</v>
      </c>
      <c r="AW366" s="12" t="s">
        <v>39</v>
      </c>
      <c r="AX366" s="12" t="s">
        <v>76</v>
      </c>
      <c r="AY366" s="228" t="s">
        <v>211</v>
      </c>
    </row>
    <row r="367" spans="2:65" s="13" customFormat="1" ht="13.5">
      <c r="B367" s="229"/>
      <c r="C367" s="230"/>
      <c r="D367" s="219" t="s">
        <v>219</v>
      </c>
      <c r="E367" s="231" t="s">
        <v>21</v>
      </c>
      <c r="F367" s="232" t="s">
        <v>1190</v>
      </c>
      <c r="G367" s="230"/>
      <c r="H367" s="233">
        <v>9.9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219</v>
      </c>
      <c r="AU367" s="239" t="s">
        <v>85</v>
      </c>
      <c r="AV367" s="13" t="s">
        <v>85</v>
      </c>
      <c r="AW367" s="13" t="s">
        <v>39</v>
      </c>
      <c r="AX367" s="13" t="s">
        <v>76</v>
      </c>
      <c r="AY367" s="239" t="s">
        <v>211</v>
      </c>
    </row>
    <row r="368" spans="2:65" s="14" customFormat="1" ht="13.5">
      <c r="B368" s="240"/>
      <c r="C368" s="241"/>
      <c r="D368" s="219" t="s">
        <v>219</v>
      </c>
      <c r="E368" s="242" t="s">
        <v>21</v>
      </c>
      <c r="F368" s="243" t="s">
        <v>222</v>
      </c>
      <c r="G368" s="241"/>
      <c r="H368" s="244">
        <v>9.9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AT368" s="250" t="s">
        <v>219</v>
      </c>
      <c r="AU368" s="250" t="s">
        <v>85</v>
      </c>
      <c r="AV368" s="14" t="s">
        <v>93</v>
      </c>
      <c r="AW368" s="14" t="s">
        <v>39</v>
      </c>
      <c r="AX368" s="14" t="s">
        <v>76</v>
      </c>
      <c r="AY368" s="250" t="s">
        <v>211</v>
      </c>
    </row>
    <row r="369" spans="2:65" s="12" customFormat="1" ht="13.5">
      <c r="B369" s="217"/>
      <c r="C369" s="218"/>
      <c r="D369" s="219" t="s">
        <v>219</v>
      </c>
      <c r="E369" s="220" t="s">
        <v>21</v>
      </c>
      <c r="F369" s="221" t="s">
        <v>1191</v>
      </c>
      <c r="G369" s="218"/>
      <c r="H369" s="222" t="s">
        <v>21</v>
      </c>
      <c r="I369" s="223"/>
      <c r="J369" s="218"/>
      <c r="K369" s="218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219</v>
      </c>
      <c r="AU369" s="228" t="s">
        <v>85</v>
      </c>
      <c r="AV369" s="12" t="s">
        <v>83</v>
      </c>
      <c r="AW369" s="12" t="s">
        <v>39</v>
      </c>
      <c r="AX369" s="12" t="s">
        <v>76</v>
      </c>
      <c r="AY369" s="228" t="s">
        <v>211</v>
      </c>
    </row>
    <row r="370" spans="2:65" s="13" customFormat="1" ht="13.5">
      <c r="B370" s="229"/>
      <c r="C370" s="230"/>
      <c r="D370" s="219" t="s">
        <v>219</v>
      </c>
      <c r="E370" s="231" t="s">
        <v>21</v>
      </c>
      <c r="F370" s="232" t="s">
        <v>1188</v>
      </c>
      <c r="G370" s="230"/>
      <c r="H370" s="233">
        <v>1.65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219</v>
      </c>
      <c r="AU370" s="239" t="s">
        <v>85</v>
      </c>
      <c r="AV370" s="13" t="s">
        <v>85</v>
      </c>
      <c r="AW370" s="13" t="s">
        <v>39</v>
      </c>
      <c r="AX370" s="13" t="s">
        <v>76</v>
      </c>
      <c r="AY370" s="239" t="s">
        <v>211</v>
      </c>
    </row>
    <row r="371" spans="2:65" s="14" customFormat="1" ht="13.5">
      <c r="B371" s="240"/>
      <c r="C371" s="241"/>
      <c r="D371" s="219" t="s">
        <v>219</v>
      </c>
      <c r="E371" s="242" t="s">
        <v>21</v>
      </c>
      <c r="F371" s="243" t="s">
        <v>222</v>
      </c>
      <c r="G371" s="241"/>
      <c r="H371" s="244">
        <v>1.65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AT371" s="250" t="s">
        <v>219</v>
      </c>
      <c r="AU371" s="250" t="s">
        <v>85</v>
      </c>
      <c r="AV371" s="14" t="s">
        <v>93</v>
      </c>
      <c r="AW371" s="14" t="s">
        <v>39</v>
      </c>
      <c r="AX371" s="14" t="s">
        <v>76</v>
      </c>
      <c r="AY371" s="250" t="s">
        <v>211</v>
      </c>
    </row>
    <row r="372" spans="2:65" s="12" customFormat="1" ht="13.5">
      <c r="B372" s="217"/>
      <c r="C372" s="218"/>
      <c r="D372" s="219" t="s">
        <v>219</v>
      </c>
      <c r="E372" s="220" t="s">
        <v>21</v>
      </c>
      <c r="F372" s="221" t="s">
        <v>1192</v>
      </c>
      <c r="G372" s="218"/>
      <c r="H372" s="222" t="s">
        <v>21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219</v>
      </c>
      <c r="AU372" s="228" t="s">
        <v>85</v>
      </c>
      <c r="AV372" s="12" t="s">
        <v>83</v>
      </c>
      <c r="AW372" s="12" t="s">
        <v>39</v>
      </c>
      <c r="AX372" s="12" t="s">
        <v>76</v>
      </c>
      <c r="AY372" s="228" t="s">
        <v>211</v>
      </c>
    </row>
    <row r="373" spans="2:65" s="13" customFormat="1" ht="13.5">
      <c r="B373" s="229"/>
      <c r="C373" s="230"/>
      <c r="D373" s="219" t="s">
        <v>219</v>
      </c>
      <c r="E373" s="231" t="s">
        <v>21</v>
      </c>
      <c r="F373" s="232" t="s">
        <v>1193</v>
      </c>
      <c r="G373" s="230"/>
      <c r="H373" s="233">
        <v>6.6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219</v>
      </c>
      <c r="AU373" s="239" t="s">
        <v>85</v>
      </c>
      <c r="AV373" s="13" t="s">
        <v>85</v>
      </c>
      <c r="AW373" s="13" t="s">
        <v>39</v>
      </c>
      <c r="AX373" s="13" t="s">
        <v>76</v>
      </c>
      <c r="AY373" s="239" t="s">
        <v>211</v>
      </c>
    </row>
    <row r="374" spans="2:65" s="14" customFormat="1" ht="13.5">
      <c r="B374" s="240"/>
      <c r="C374" s="241"/>
      <c r="D374" s="219" t="s">
        <v>219</v>
      </c>
      <c r="E374" s="242" t="s">
        <v>21</v>
      </c>
      <c r="F374" s="243" t="s">
        <v>222</v>
      </c>
      <c r="G374" s="241"/>
      <c r="H374" s="244">
        <v>6.6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219</v>
      </c>
      <c r="AU374" s="250" t="s">
        <v>85</v>
      </c>
      <c r="AV374" s="14" t="s">
        <v>93</v>
      </c>
      <c r="AW374" s="14" t="s">
        <v>39</v>
      </c>
      <c r="AX374" s="14" t="s">
        <v>76</v>
      </c>
      <c r="AY374" s="250" t="s">
        <v>211</v>
      </c>
    </row>
    <row r="375" spans="2:65" s="12" customFormat="1" ht="13.5">
      <c r="B375" s="217"/>
      <c r="C375" s="218"/>
      <c r="D375" s="219" t="s">
        <v>219</v>
      </c>
      <c r="E375" s="220" t="s">
        <v>21</v>
      </c>
      <c r="F375" s="221" t="s">
        <v>1194</v>
      </c>
      <c r="G375" s="218"/>
      <c r="H375" s="222" t="s">
        <v>21</v>
      </c>
      <c r="I375" s="223"/>
      <c r="J375" s="218"/>
      <c r="K375" s="218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219</v>
      </c>
      <c r="AU375" s="228" t="s">
        <v>85</v>
      </c>
      <c r="AV375" s="12" t="s">
        <v>83</v>
      </c>
      <c r="AW375" s="12" t="s">
        <v>39</v>
      </c>
      <c r="AX375" s="12" t="s">
        <v>76</v>
      </c>
      <c r="AY375" s="228" t="s">
        <v>211</v>
      </c>
    </row>
    <row r="376" spans="2:65" s="13" customFormat="1" ht="13.5">
      <c r="B376" s="229"/>
      <c r="C376" s="230"/>
      <c r="D376" s="219" t="s">
        <v>219</v>
      </c>
      <c r="E376" s="231" t="s">
        <v>21</v>
      </c>
      <c r="F376" s="232" t="s">
        <v>1195</v>
      </c>
      <c r="G376" s="230"/>
      <c r="H376" s="233">
        <v>2.75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219</v>
      </c>
      <c r="AU376" s="239" t="s">
        <v>85</v>
      </c>
      <c r="AV376" s="13" t="s">
        <v>85</v>
      </c>
      <c r="AW376" s="13" t="s">
        <v>39</v>
      </c>
      <c r="AX376" s="13" t="s">
        <v>76</v>
      </c>
      <c r="AY376" s="239" t="s">
        <v>211</v>
      </c>
    </row>
    <row r="377" spans="2:65" s="14" customFormat="1" ht="13.5">
      <c r="B377" s="240"/>
      <c r="C377" s="241"/>
      <c r="D377" s="219" t="s">
        <v>219</v>
      </c>
      <c r="E377" s="242" t="s">
        <v>21</v>
      </c>
      <c r="F377" s="243" t="s">
        <v>222</v>
      </c>
      <c r="G377" s="241"/>
      <c r="H377" s="244">
        <v>2.75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AT377" s="250" t="s">
        <v>219</v>
      </c>
      <c r="AU377" s="250" t="s">
        <v>85</v>
      </c>
      <c r="AV377" s="14" t="s">
        <v>93</v>
      </c>
      <c r="AW377" s="14" t="s">
        <v>39</v>
      </c>
      <c r="AX377" s="14" t="s">
        <v>76</v>
      </c>
      <c r="AY377" s="250" t="s">
        <v>211</v>
      </c>
    </row>
    <row r="378" spans="2:65" s="13" customFormat="1" ht="13.5">
      <c r="B378" s="229"/>
      <c r="C378" s="230"/>
      <c r="D378" s="219" t="s">
        <v>219</v>
      </c>
      <c r="E378" s="231" t="s">
        <v>21</v>
      </c>
      <c r="F378" s="232" t="s">
        <v>1196</v>
      </c>
      <c r="G378" s="230"/>
      <c r="H378" s="233">
        <v>2.2000000000000002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AT378" s="239" t="s">
        <v>219</v>
      </c>
      <c r="AU378" s="239" t="s">
        <v>85</v>
      </c>
      <c r="AV378" s="13" t="s">
        <v>85</v>
      </c>
      <c r="AW378" s="13" t="s">
        <v>39</v>
      </c>
      <c r="AX378" s="13" t="s">
        <v>76</v>
      </c>
      <c r="AY378" s="239" t="s">
        <v>211</v>
      </c>
    </row>
    <row r="379" spans="2:65" s="13" customFormat="1" ht="13.5">
      <c r="B379" s="229"/>
      <c r="C379" s="230"/>
      <c r="D379" s="219" t="s">
        <v>219</v>
      </c>
      <c r="E379" s="231" t="s">
        <v>21</v>
      </c>
      <c r="F379" s="232" t="s">
        <v>1197</v>
      </c>
      <c r="G379" s="230"/>
      <c r="H379" s="233">
        <v>2.2000000000000002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AT379" s="239" t="s">
        <v>219</v>
      </c>
      <c r="AU379" s="239" t="s">
        <v>85</v>
      </c>
      <c r="AV379" s="13" t="s">
        <v>85</v>
      </c>
      <c r="AW379" s="13" t="s">
        <v>39</v>
      </c>
      <c r="AX379" s="13" t="s">
        <v>76</v>
      </c>
      <c r="AY379" s="239" t="s">
        <v>211</v>
      </c>
    </row>
    <row r="380" spans="2:65" s="14" customFormat="1" ht="13.5">
      <c r="B380" s="240"/>
      <c r="C380" s="241"/>
      <c r="D380" s="219" t="s">
        <v>219</v>
      </c>
      <c r="E380" s="242" t="s">
        <v>21</v>
      </c>
      <c r="F380" s="243" t="s">
        <v>222</v>
      </c>
      <c r="G380" s="241"/>
      <c r="H380" s="244">
        <v>4.4000000000000004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AT380" s="250" t="s">
        <v>219</v>
      </c>
      <c r="AU380" s="250" t="s">
        <v>85</v>
      </c>
      <c r="AV380" s="14" t="s">
        <v>93</v>
      </c>
      <c r="AW380" s="14" t="s">
        <v>39</v>
      </c>
      <c r="AX380" s="14" t="s">
        <v>76</v>
      </c>
      <c r="AY380" s="250" t="s">
        <v>211</v>
      </c>
    </row>
    <row r="381" spans="2:65" s="15" customFormat="1" ht="13.5">
      <c r="B381" s="251"/>
      <c r="C381" s="252"/>
      <c r="D381" s="262" t="s">
        <v>219</v>
      </c>
      <c r="E381" s="263" t="s">
        <v>21</v>
      </c>
      <c r="F381" s="264" t="s">
        <v>226</v>
      </c>
      <c r="G381" s="252"/>
      <c r="H381" s="265">
        <v>26.95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AT381" s="261" t="s">
        <v>219</v>
      </c>
      <c r="AU381" s="261" t="s">
        <v>85</v>
      </c>
      <c r="AV381" s="15" t="s">
        <v>100</v>
      </c>
      <c r="AW381" s="15" t="s">
        <v>39</v>
      </c>
      <c r="AX381" s="15" t="s">
        <v>83</v>
      </c>
      <c r="AY381" s="261" t="s">
        <v>211</v>
      </c>
    </row>
    <row r="382" spans="2:65" s="1" customFormat="1" ht="31.5" customHeight="1">
      <c r="B382" s="42"/>
      <c r="C382" s="205" t="s">
        <v>695</v>
      </c>
      <c r="D382" s="205" t="s">
        <v>213</v>
      </c>
      <c r="E382" s="206" t="s">
        <v>1198</v>
      </c>
      <c r="F382" s="207" t="s">
        <v>1199</v>
      </c>
      <c r="G382" s="208" t="s">
        <v>611</v>
      </c>
      <c r="H382" s="209">
        <v>30.8</v>
      </c>
      <c r="I382" s="210"/>
      <c r="J382" s="211">
        <f>ROUND(I382*H382,2)</f>
        <v>0</v>
      </c>
      <c r="K382" s="207" t="s">
        <v>217</v>
      </c>
      <c r="L382" s="62"/>
      <c r="M382" s="212" t="s">
        <v>21</v>
      </c>
      <c r="N382" s="213" t="s">
        <v>47</v>
      </c>
      <c r="O382" s="43"/>
      <c r="P382" s="214">
        <f>O382*H382</f>
        <v>0</v>
      </c>
      <c r="Q382" s="214">
        <v>9.6000000000000002E-4</v>
      </c>
      <c r="R382" s="214">
        <f>Q382*H382</f>
        <v>2.9568000000000001E-2</v>
      </c>
      <c r="S382" s="214">
        <v>0</v>
      </c>
      <c r="T382" s="215">
        <f>S382*H382</f>
        <v>0</v>
      </c>
      <c r="AR382" s="25" t="s">
        <v>309</v>
      </c>
      <c r="AT382" s="25" t="s">
        <v>213</v>
      </c>
      <c r="AU382" s="25" t="s">
        <v>85</v>
      </c>
      <c r="AY382" s="25" t="s">
        <v>211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25" t="s">
        <v>83</v>
      </c>
      <c r="BK382" s="216">
        <f>ROUND(I382*H382,2)</f>
        <v>0</v>
      </c>
      <c r="BL382" s="25" t="s">
        <v>309</v>
      </c>
      <c r="BM382" s="25" t="s">
        <v>1200</v>
      </c>
    </row>
    <row r="383" spans="2:65" s="12" customFormat="1" ht="13.5">
      <c r="B383" s="217"/>
      <c r="C383" s="218"/>
      <c r="D383" s="219" t="s">
        <v>219</v>
      </c>
      <c r="E383" s="220" t="s">
        <v>21</v>
      </c>
      <c r="F383" s="221" t="s">
        <v>1187</v>
      </c>
      <c r="G383" s="218"/>
      <c r="H383" s="222" t="s">
        <v>21</v>
      </c>
      <c r="I383" s="223"/>
      <c r="J383" s="218"/>
      <c r="K383" s="218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219</v>
      </c>
      <c r="AU383" s="228" t="s">
        <v>85</v>
      </c>
      <c r="AV383" s="12" t="s">
        <v>83</v>
      </c>
      <c r="AW383" s="12" t="s">
        <v>39</v>
      </c>
      <c r="AX383" s="12" t="s">
        <v>76</v>
      </c>
      <c r="AY383" s="228" t="s">
        <v>211</v>
      </c>
    </row>
    <row r="384" spans="2:65" s="13" customFormat="1" ht="13.5">
      <c r="B384" s="229"/>
      <c r="C384" s="230"/>
      <c r="D384" s="219" t="s">
        <v>219</v>
      </c>
      <c r="E384" s="231" t="s">
        <v>21</v>
      </c>
      <c r="F384" s="232" t="s">
        <v>1195</v>
      </c>
      <c r="G384" s="230"/>
      <c r="H384" s="233">
        <v>2.75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219</v>
      </c>
      <c r="AU384" s="239" t="s">
        <v>85</v>
      </c>
      <c r="AV384" s="13" t="s">
        <v>85</v>
      </c>
      <c r="AW384" s="13" t="s">
        <v>39</v>
      </c>
      <c r="AX384" s="13" t="s">
        <v>76</v>
      </c>
      <c r="AY384" s="239" t="s">
        <v>211</v>
      </c>
    </row>
    <row r="385" spans="2:51" s="12" customFormat="1" ht="13.5">
      <c r="B385" s="217"/>
      <c r="C385" s="218"/>
      <c r="D385" s="219" t="s">
        <v>219</v>
      </c>
      <c r="E385" s="220" t="s">
        <v>21</v>
      </c>
      <c r="F385" s="221" t="s">
        <v>1189</v>
      </c>
      <c r="G385" s="218"/>
      <c r="H385" s="222" t="s">
        <v>21</v>
      </c>
      <c r="I385" s="223"/>
      <c r="J385" s="218"/>
      <c r="K385" s="218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219</v>
      </c>
      <c r="AU385" s="228" t="s">
        <v>85</v>
      </c>
      <c r="AV385" s="12" t="s">
        <v>83</v>
      </c>
      <c r="AW385" s="12" t="s">
        <v>39</v>
      </c>
      <c r="AX385" s="12" t="s">
        <v>76</v>
      </c>
      <c r="AY385" s="228" t="s">
        <v>211</v>
      </c>
    </row>
    <row r="386" spans="2:51" s="13" customFormat="1" ht="13.5">
      <c r="B386" s="229"/>
      <c r="C386" s="230"/>
      <c r="D386" s="219" t="s">
        <v>219</v>
      </c>
      <c r="E386" s="231" t="s">
        <v>21</v>
      </c>
      <c r="F386" s="232" t="s">
        <v>1201</v>
      </c>
      <c r="G386" s="230"/>
      <c r="H386" s="233">
        <v>7.7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AT386" s="239" t="s">
        <v>219</v>
      </c>
      <c r="AU386" s="239" t="s">
        <v>85</v>
      </c>
      <c r="AV386" s="13" t="s">
        <v>85</v>
      </c>
      <c r="AW386" s="13" t="s">
        <v>39</v>
      </c>
      <c r="AX386" s="13" t="s">
        <v>76</v>
      </c>
      <c r="AY386" s="239" t="s">
        <v>211</v>
      </c>
    </row>
    <row r="387" spans="2:51" s="14" customFormat="1" ht="13.5">
      <c r="B387" s="240"/>
      <c r="C387" s="241"/>
      <c r="D387" s="219" t="s">
        <v>219</v>
      </c>
      <c r="E387" s="242" t="s">
        <v>21</v>
      </c>
      <c r="F387" s="243" t="s">
        <v>222</v>
      </c>
      <c r="G387" s="241"/>
      <c r="H387" s="244">
        <v>10.45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219</v>
      </c>
      <c r="AU387" s="250" t="s">
        <v>85</v>
      </c>
      <c r="AV387" s="14" t="s">
        <v>93</v>
      </c>
      <c r="AW387" s="14" t="s">
        <v>39</v>
      </c>
      <c r="AX387" s="14" t="s">
        <v>76</v>
      </c>
      <c r="AY387" s="250" t="s">
        <v>211</v>
      </c>
    </row>
    <row r="388" spans="2:51" s="12" customFormat="1" ht="13.5">
      <c r="B388" s="217"/>
      <c r="C388" s="218"/>
      <c r="D388" s="219" t="s">
        <v>219</v>
      </c>
      <c r="E388" s="220" t="s">
        <v>21</v>
      </c>
      <c r="F388" s="221" t="s">
        <v>1202</v>
      </c>
      <c r="G388" s="218"/>
      <c r="H388" s="222" t="s">
        <v>21</v>
      </c>
      <c r="I388" s="223"/>
      <c r="J388" s="218"/>
      <c r="K388" s="218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219</v>
      </c>
      <c r="AU388" s="228" t="s">
        <v>85</v>
      </c>
      <c r="AV388" s="12" t="s">
        <v>83</v>
      </c>
      <c r="AW388" s="12" t="s">
        <v>39</v>
      </c>
      <c r="AX388" s="12" t="s">
        <v>76</v>
      </c>
      <c r="AY388" s="228" t="s">
        <v>211</v>
      </c>
    </row>
    <row r="389" spans="2:51" s="13" customFormat="1" ht="13.5">
      <c r="B389" s="229"/>
      <c r="C389" s="230"/>
      <c r="D389" s="219" t="s">
        <v>219</v>
      </c>
      <c r="E389" s="231" t="s">
        <v>21</v>
      </c>
      <c r="F389" s="232" t="s">
        <v>1203</v>
      </c>
      <c r="G389" s="230"/>
      <c r="H389" s="233">
        <v>4.4000000000000004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219</v>
      </c>
      <c r="AU389" s="239" t="s">
        <v>85</v>
      </c>
      <c r="AV389" s="13" t="s">
        <v>85</v>
      </c>
      <c r="AW389" s="13" t="s">
        <v>39</v>
      </c>
      <c r="AX389" s="13" t="s">
        <v>76</v>
      </c>
      <c r="AY389" s="239" t="s">
        <v>211</v>
      </c>
    </row>
    <row r="390" spans="2:51" s="14" customFormat="1" ht="13.5">
      <c r="B390" s="240"/>
      <c r="C390" s="241"/>
      <c r="D390" s="219" t="s">
        <v>219</v>
      </c>
      <c r="E390" s="242" t="s">
        <v>21</v>
      </c>
      <c r="F390" s="243" t="s">
        <v>222</v>
      </c>
      <c r="G390" s="241"/>
      <c r="H390" s="244">
        <v>4.4000000000000004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AT390" s="250" t="s">
        <v>219</v>
      </c>
      <c r="AU390" s="250" t="s">
        <v>85</v>
      </c>
      <c r="AV390" s="14" t="s">
        <v>93</v>
      </c>
      <c r="AW390" s="14" t="s">
        <v>39</v>
      </c>
      <c r="AX390" s="14" t="s">
        <v>76</v>
      </c>
      <c r="AY390" s="250" t="s">
        <v>211</v>
      </c>
    </row>
    <row r="391" spans="2:51" s="12" customFormat="1" ht="13.5">
      <c r="B391" s="217"/>
      <c r="C391" s="218"/>
      <c r="D391" s="219" t="s">
        <v>219</v>
      </c>
      <c r="E391" s="220" t="s">
        <v>21</v>
      </c>
      <c r="F391" s="221" t="s">
        <v>1204</v>
      </c>
      <c r="G391" s="218"/>
      <c r="H391" s="222" t="s">
        <v>21</v>
      </c>
      <c r="I391" s="223"/>
      <c r="J391" s="218"/>
      <c r="K391" s="218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219</v>
      </c>
      <c r="AU391" s="228" t="s">
        <v>85</v>
      </c>
      <c r="AV391" s="12" t="s">
        <v>83</v>
      </c>
      <c r="AW391" s="12" t="s">
        <v>39</v>
      </c>
      <c r="AX391" s="12" t="s">
        <v>76</v>
      </c>
      <c r="AY391" s="228" t="s">
        <v>211</v>
      </c>
    </row>
    <row r="392" spans="2:51" s="13" customFormat="1" ht="13.5">
      <c r="B392" s="229"/>
      <c r="C392" s="230"/>
      <c r="D392" s="219" t="s">
        <v>219</v>
      </c>
      <c r="E392" s="231" t="s">
        <v>21</v>
      </c>
      <c r="F392" s="232" t="s">
        <v>1203</v>
      </c>
      <c r="G392" s="230"/>
      <c r="H392" s="233">
        <v>4.4000000000000004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219</v>
      </c>
      <c r="AU392" s="239" t="s">
        <v>85</v>
      </c>
      <c r="AV392" s="13" t="s">
        <v>85</v>
      </c>
      <c r="AW392" s="13" t="s">
        <v>39</v>
      </c>
      <c r="AX392" s="13" t="s">
        <v>76</v>
      </c>
      <c r="AY392" s="239" t="s">
        <v>211</v>
      </c>
    </row>
    <row r="393" spans="2:51" s="14" customFormat="1" ht="13.5">
      <c r="B393" s="240"/>
      <c r="C393" s="241"/>
      <c r="D393" s="219" t="s">
        <v>219</v>
      </c>
      <c r="E393" s="242" t="s">
        <v>21</v>
      </c>
      <c r="F393" s="243" t="s">
        <v>222</v>
      </c>
      <c r="G393" s="241"/>
      <c r="H393" s="244">
        <v>4.4000000000000004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AT393" s="250" t="s">
        <v>219</v>
      </c>
      <c r="AU393" s="250" t="s">
        <v>85</v>
      </c>
      <c r="AV393" s="14" t="s">
        <v>93</v>
      </c>
      <c r="AW393" s="14" t="s">
        <v>39</v>
      </c>
      <c r="AX393" s="14" t="s">
        <v>76</v>
      </c>
      <c r="AY393" s="250" t="s">
        <v>211</v>
      </c>
    </row>
    <row r="394" spans="2:51" s="12" customFormat="1" ht="13.5">
      <c r="B394" s="217"/>
      <c r="C394" s="218"/>
      <c r="D394" s="219" t="s">
        <v>219</v>
      </c>
      <c r="E394" s="220" t="s">
        <v>21</v>
      </c>
      <c r="F394" s="221" t="s">
        <v>1194</v>
      </c>
      <c r="G394" s="218"/>
      <c r="H394" s="222" t="s">
        <v>21</v>
      </c>
      <c r="I394" s="223"/>
      <c r="J394" s="218"/>
      <c r="K394" s="218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219</v>
      </c>
      <c r="AU394" s="228" t="s">
        <v>85</v>
      </c>
      <c r="AV394" s="12" t="s">
        <v>83</v>
      </c>
      <c r="AW394" s="12" t="s">
        <v>39</v>
      </c>
      <c r="AX394" s="12" t="s">
        <v>76</v>
      </c>
      <c r="AY394" s="228" t="s">
        <v>211</v>
      </c>
    </row>
    <row r="395" spans="2:51" s="13" customFormat="1" ht="13.5">
      <c r="B395" s="229"/>
      <c r="C395" s="230"/>
      <c r="D395" s="219" t="s">
        <v>219</v>
      </c>
      <c r="E395" s="231" t="s">
        <v>21</v>
      </c>
      <c r="F395" s="232" t="s">
        <v>1205</v>
      </c>
      <c r="G395" s="230"/>
      <c r="H395" s="233">
        <v>4.4000000000000004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AT395" s="239" t="s">
        <v>219</v>
      </c>
      <c r="AU395" s="239" t="s">
        <v>85</v>
      </c>
      <c r="AV395" s="13" t="s">
        <v>85</v>
      </c>
      <c r="AW395" s="13" t="s">
        <v>39</v>
      </c>
      <c r="AX395" s="13" t="s">
        <v>76</v>
      </c>
      <c r="AY395" s="239" t="s">
        <v>211</v>
      </c>
    </row>
    <row r="396" spans="2:51" s="14" customFormat="1" ht="13.5">
      <c r="B396" s="240"/>
      <c r="C396" s="241"/>
      <c r="D396" s="219" t="s">
        <v>219</v>
      </c>
      <c r="E396" s="242" t="s">
        <v>21</v>
      </c>
      <c r="F396" s="243" t="s">
        <v>222</v>
      </c>
      <c r="G396" s="241"/>
      <c r="H396" s="244">
        <v>4.4000000000000004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AT396" s="250" t="s">
        <v>219</v>
      </c>
      <c r="AU396" s="250" t="s">
        <v>85</v>
      </c>
      <c r="AV396" s="14" t="s">
        <v>93</v>
      </c>
      <c r="AW396" s="14" t="s">
        <v>39</v>
      </c>
      <c r="AX396" s="14" t="s">
        <v>76</v>
      </c>
      <c r="AY396" s="250" t="s">
        <v>211</v>
      </c>
    </row>
    <row r="397" spans="2:51" s="12" customFormat="1" ht="13.5">
      <c r="B397" s="217"/>
      <c r="C397" s="218"/>
      <c r="D397" s="219" t="s">
        <v>219</v>
      </c>
      <c r="E397" s="220" t="s">
        <v>21</v>
      </c>
      <c r="F397" s="221" t="s">
        <v>1206</v>
      </c>
      <c r="G397" s="218"/>
      <c r="H397" s="222" t="s">
        <v>21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219</v>
      </c>
      <c r="AU397" s="228" t="s">
        <v>85</v>
      </c>
      <c r="AV397" s="12" t="s">
        <v>83</v>
      </c>
      <c r="AW397" s="12" t="s">
        <v>39</v>
      </c>
      <c r="AX397" s="12" t="s">
        <v>76</v>
      </c>
      <c r="AY397" s="228" t="s">
        <v>211</v>
      </c>
    </row>
    <row r="398" spans="2:51" s="13" customFormat="1" ht="13.5">
      <c r="B398" s="229"/>
      <c r="C398" s="230"/>
      <c r="D398" s="219" t="s">
        <v>219</v>
      </c>
      <c r="E398" s="231" t="s">
        <v>21</v>
      </c>
      <c r="F398" s="232" t="s">
        <v>1207</v>
      </c>
      <c r="G398" s="230"/>
      <c r="H398" s="233">
        <v>7.15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219</v>
      </c>
      <c r="AU398" s="239" t="s">
        <v>85</v>
      </c>
      <c r="AV398" s="13" t="s">
        <v>85</v>
      </c>
      <c r="AW398" s="13" t="s">
        <v>39</v>
      </c>
      <c r="AX398" s="13" t="s">
        <v>76</v>
      </c>
      <c r="AY398" s="239" t="s">
        <v>211</v>
      </c>
    </row>
    <row r="399" spans="2:51" s="14" customFormat="1" ht="13.5">
      <c r="B399" s="240"/>
      <c r="C399" s="241"/>
      <c r="D399" s="219" t="s">
        <v>219</v>
      </c>
      <c r="E399" s="242" t="s">
        <v>21</v>
      </c>
      <c r="F399" s="243" t="s">
        <v>222</v>
      </c>
      <c r="G399" s="241"/>
      <c r="H399" s="244">
        <v>7.15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AT399" s="250" t="s">
        <v>219</v>
      </c>
      <c r="AU399" s="250" t="s">
        <v>85</v>
      </c>
      <c r="AV399" s="14" t="s">
        <v>93</v>
      </c>
      <c r="AW399" s="14" t="s">
        <v>39</v>
      </c>
      <c r="AX399" s="14" t="s">
        <v>76</v>
      </c>
      <c r="AY399" s="250" t="s">
        <v>211</v>
      </c>
    </row>
    <row r="400" spans="2:51" s="15" customFormat="1" ht="13.5">
      <c r="B400" s="251"/>
      <c r="C400" s="252"/>
      <c r="D400" s="262" t="s">
        <v>219</v>
      </c>
      <c r="E400" s="263" t="s">
        <v>21</v>
      </c>
      <c r="F400" s="264" t="s">
        <v>226</v>
      </c>
      <c r="G400" s="252"/>
      <c r="H400" s="265">
        <v>30.8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AT400" s="261" t="s">
        <v>219</v>
      </c>
      <c r="AU400" s="261" t="s">
        <v>85</v>
      </c>
      <c r="AV400" s="15" t="s">
        <v>100</v>
      </c>
      <c r="AW400" s="15" t="s">
        <v>39</v>
      </c>
      <c r="AX400" s="15" t="s">
        <v>83</v>
      </c>
      <c r="AY400" s="261" t="s">
        <v>211</v>
      </c>
    </row>
    <row r="401" spans="2:65" s="1" customFormat="1" ht="31.5" customHeight="1">
      <c r="B401" s="42"/>
      <c r="C401" s="205" t="s">
        <v>699</v>
      </c>
      <c r="D401" s="205" t="s">
        <v>213</v>
      </c>
      <c r="E401" s="206" t="s">
        <v>1208</v>
      </c>
      <c r="F401" s="207" t="s">
        <v>1209</v>
      </c>
      <c r="G401" s="208" t="s">
        <v>611</v>
      </c>
      <c r="H401" s="209">
        <v>24.75</v>
      </c>
      <c r="I401" s="210"/>
      <c r="J401" s="211">
        <f>ROUND(I401*H401,2)</f>
        <v>0</v>
      </c>
      <c r="K401" s="207" t="s">
        <v>217</v>
      </c>
      <c r="L401" s="62"/>
      <c r="M401" s="212" t="s">
        <v>21</v>
      </c>
      <c r="N401" s="213" t="s">
        <v>47</v>
      </c>
      <c r="O401" s="43"/>
      <c r="P401" s="214">
        <f>O401*H401</f>
        <v>0</v>
      </c>
      <c r="Q401" s="214">
        <v>1.25E-3</v>
      </c>
      <c r="R401" s="214">
        <f>Q401*H401</f>
        <v>3.09375E-2</v>
      </c>
      <c r="S401" s="214">
        <v>0</v>
      </c>
      <c r="T401" s="215">
        <f>S401*H401</f>
        <v>0</v>
      </c>
      <c r="AR401" s="25" t="s">
        <v>309</v>
      </c>
      <c r="AT401" s="25" t="s">
        <v>213</v>
      </c>
      <c r="AU401" s="25" t="s">
        <v>85</v>
      </c>
      <c r="AY401" s="25" t="s">
        <v>211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25" t="s">
        <v>83</v>
      </c>
      <c r="BK401" s="216">
        <f>ROUND(I401*H401,2)</f>
        <v>0</v>
      </c>
      <c r="BL401" s="25" t="s">
        <v>309</v>
      </c>
      <c r="BM401" s="25" t="s">
        <v>1210</v>
      </c>
    </row>
    <row r="402" spans="2:65" s="12" customFormat="1" ht="13.5">
      <c r="B402" s="217"/>
      <c r="C402" s="218"/>
      <c r="D402" s="219" t="s">
        <v>219</v>
      </c>
      <c r="E402" s="220" t="s">
        <v>21</v>
      </c>
      <c r="F402" s="221" t="s">
        <v>1187</v>
      </c>
      <c r="G402" s="218"/>
      <c r="H402" s="222" t="s">
        <v>21</v>
      </c>
      <c r="I402" s="223"/>
      <c r="J402" s="218"/>
      <c r="K402" s="218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219</v>
      </c>
      <c r="AU402" s="228" t="s">
        <v>85</v>
      </c>
      <c r="AV402" s="12" t="s">
        <v>83</v>
      </c>
      <c r="AW402" s="12" t="s">
        <v>39</v>
      </c>
      <c r="AX402" s="12" t="s">
        <v>76</v>
      </c>
      <c r="AY402" s="228" t="s">
        <v>211</v>
      </c>
    </row>
    <row r="403" spans="2:65" s="13" customFormat="1" ht="13.5">
      <c r="B403" s="229"/>
      <c r="C403" s="230"/>
      <c r="D403" s="219" t="s">
        <v>219</v>
      </c>
      <c r="E403" s="231" t="s">
        <v>21</v>
      </c>
      <c r="F403" s="232" t="s">
        <v>1211</v>
      </c>
      <c r="G403" s="230"/>
      <c r="H403" s="233">
        <v>8.25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219</v>
      </c>
      <c r="AU403" s="239" t="s">
        <v>85</v>
      </c>
      <c r="AV403" s="13" t="s">
        <v>85</v>
      </c>
      <c r="AW403" s="13" t="s">
        <v>39</v>
      </c>
      <c r="AX403" s="13" t="s">
        <v>76</v>
      </c>
      <c r="AY403" s="239" t="s">
        <v>211</v>
      </c>
    </row>
    <row r="404" spans="2:65" s="14" customFormat="1" ht="13.5">
      <c r="B404" s="240"/>
      <c r="C404" s="241"/>
      <c r="D404" s="219" t="s">
        <v>219</v>
      </c>
      <c r="E404" s="242" t="s">
        <v>21</v>
      </c>
      <c r="F404" s="243" t="s">
        <v>222</v>
      </c>
      <c r="G404" s="241"/>
      <c r="H404" s="244">
        <v>8.25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AT404" s="250" t="s">
        <v>219</v>
      </c>
      <c r="AU404" s="250" t="s">
        <v>85</v>
      </c>
      <c r="AV404" s="14" t="s">
        <v>93</v>
      </c>
      <c r="AW404" s="14" t="s">
        <v>39</v>
      </c>
      <c r="AX404" s="14" t="s">
        <v>76</v>
      </c>
      <c r="AY404" s="250" t="s">
        <v>211</v>
      </c>
    </row>
    <row r="405" spans="2:65" s="12" customFormat="1" ht="13.5">
      <c r="B405" s="217"/>
      <c r="C405" s="218"/>
      <c r="D405" s="219" t="s">
        <v>219</v>
      </c>
      <c r="E405" s="220" t="s">
        <v>21</v>
      </c>
      <c r="F405" s="221" t="s">
        <v>1202</v>
      </c>
      <c r="G405" s="218"/>
      <c r="H405" s="222" t="s">
        <v>21</v>
      </c>
      <c r="I405" s="223"/>
      <c r="J405" s="218"/>
      <c r="K405" s="218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219</v>
      </c>
      <c r="AU405" s="228" t="s">
        <v>85</v>
      </c>
      <c r="AV405" s="12" t="s">
        <v>83</v>
      </c>
      <c r="AW405" s="12" t="s">
        <v>39</v>
      </c>
      <c r="AX405" s="12" t="s">
        <v>76</v>
      </c>
      <c r="AY405" s="228" t="s">
        <v>211</v>
      </c>
    </row>
    <row r="406" spans="2:65" s="13" customFormat="1" ht="13.5">
      <c r="B406" s="229"/>
      <c r="C406" s="230"/>
      <c r="D406" s="219" t="s">
        <v>219</v>
      </c>
      <c r="E406" s="231" t="s">
        <v>21</v>
      </c>
      <c r="F406" s="232" t="s">
        <v>1201</v>
      </c>
      <c r="G406" s="230"/>
      <c r="H406" s="233">
        <v>7.7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219</v>
      </c>
      <c r="AU406" s="239" t="s">
        <v>85</v>
      </c>
      <c r="AV406" s="13" t="s">
        <v>85</v>
      </c>
      <c r="AW406" s="13" t="s">
        <v>39</v>
      </c>
      <c r="AX406" s="13" t="s">
        <v>76</v>
      </c>
      <c r="AY406" s="239" t="s">
        <v>211</v>
      </c>
    </row>
    <row r="407" spans="2:65" s="14" customFormat="1" ht="13.5">
      <c r="B407" s="240"/>
      <c r="C407" s="241"/>
      <c r="D407" s="219" t="s">
        <v>219</v>
      </c>
      <c r="E407" s="242" t="s">
        <v>21</v>
      </c>
      <c r="F407" s="243" t="s">
        <v>222</v>
      </c>
      <c r="G407" s="241"/>
      <c r="H407" s="244">
        <v>7.7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219</v>
      </c>
      <c r="AU407" s="250" t="s">
        <v>85</v>
      </c>
      <c r="AV407" s="14" t="s">
        <v>93</v>
      </c>
      <c r="AW407" s="14" t="s">
        <v>39</v>
      </c>
      <c r="AX407" s="14" t="s">
        <v>76</v>
      </c>
      <c r="AY407" s="250" t="s">
        <v>211</v>
      </c>
    </row>
    <row r="408" spans="2:65" s="12" customFormat="1" ht="13.5">
      <c r="B408" s="217"/>
      <c r="C408" s="218"/>
      <c r="D408" s="219" t="s">
        <v>219</v>
      </c>
      <c r="E408" s="220" t="s">
        <v>21</v>
      </c>
      <c r="F408" s="221" t="s">
        <v>1204</v>
      </c>
      <c r="G408" s="218"/>
      <c r="H408" s="222" t="s">
        <v>21</v>
      </c>
      <c r="I408" s="223"/>
      <c r="J408" s="218"/>
      <c r="K408" s="218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219</v>
      </c>
      <c r="AU408" s="228" t="s">
        <v>85</v>
      </c>
      <c r="AV408" s="12" t="s">
        <v>83</v>
      </c>
      <c r="AW408" s="12" t="s">
        <v>39</v>
      </c>
      <c r="AX408" s="12" t="s">
        <v>76</v>
      </c>
      <c r="AY408" s="228" t="s">
        <v>211</v>
      </c>
    </row>
    <row r="409" spans="2:65" s="13" customFormat="1" ht="13.5">
      <c r="B409" s="229"/>
      <c r="C409" s="230"/>
      <c r="D409" s="219" t="s">
        <v>219</v>
      </c>
      <c r="E409" s="231" t="s">
        <v>21</v>
      </c>
      <c r="F409" s="232" t="s">
        <v>1212</v>
      </c>
      <c r="G409" s="230"/>
      <c r="H409" s="233">
        <v>5.5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219</v>
      </c>
      <c r="AU409" s="239" t="s">
        <v>85</v>
      </c>
      <c r="AV409" s="13" t="s">
        <v>85</v>
      </c>
      <c r="AW409" s="13" t="s">
        <v>39</v>
      </c>
      <c r="AX409" s="13" t="s">
        <v>76</v>
      </c>
      <c r="AY409" s="239" t="s">
        <v>211</v>
      </c>
    </row>
    <row r="410" spans="2:65" s="14" customFormat="1" ht="13.5">
      <c r="B410" s="240"/>
      <c r="C410" s="241"/>
      <c r="D410" s="219" t="s">
        <v>219</v>
      </c>
      <c r="E410" s="242" t="s">
        <v>21</v>
      </c>
      <c r="F410" s="243" t="s">
        <v>222</v>
      </c>
      <c r="G410" s="241"/>
      <c r="H410" s="244">
        <v>5.5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AT410" s="250" t="s">
        <v>219</v>
      </c>
      <c r="AU410" s="250" t="s">
        <v>85</v>
      </c>
      <c r="AV410" s="14" t="s">
        <v>93</v>
      </c>
      <c r="AW410" s="14" t="s">
        <v>39</v>
      </c>
      <c r="AX410" s="14" t="s">
        <v>76</v>
      </c>
      <c r="AY410" s="250" t="s">
        <v>211</v>
      </c>
    </row>
    <row r="411" spans="2:65" s="12" customFormat="1" ht="13.5">
      <c r="B411" s="217"/>
      <c r="C411" s="218"/>
      <c r="D411" s="219" t="s">
        <v>219</v>
      </c>
      <c r="E411" s="220" t="s">
        <v>21</v>
      </c>
      <c r="F411" s="221" t="s">
        <v>1213</v>
      </c>
      <c r="G411" s="218"/>
      <c r="H411" s="222" t="s">
        <v>21</v>
      </c>
      <c r="I411" s="223"/>
      <c r="J411" s="218"/>
      <c r="K411" s="218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219</v>
      </c>
      <c r="AU411" s="228" t="s">
        <v>85</v>
      </c>
      <c r="AV411" s="12" t="s">
        <v>83</v>
      </c>
      <c r="AW411" s="12" t="s">
        <v>39</v>
      </c>
      <c r="AX411" s="12" t="s">
        <v>76</v>
      </c>
      <c r="AY411" s="228" t="s">
        <v>211</v>
      </c>
    </row>
    <row r="412" spans="2:65" s="13" customFormat="1" ht="13.5">
      <c r="B412" s="229"/>
      <c r="C412" s="230"/>
      <c r="D412" s="219" t="s">
        <v>219</v>
      </c>
      <c r="E412" s="231" t="s">
        <v>21</v>
      </c>
      <c r="F412" s="232" t="s">
        <v>1214</v>
      </c>
      <c r="G412" s="230"/>
      <c r="H412" s="233">
        <v>3.3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219</v>
      </c>
      <c r="AU412" s="239" t="s">
        <v>85</v>
      </c>
      <c r="AV412" s="13" t="s">
        <v>85</v>
      </c>
      <c r="AW412" s="13" t="s">
        <v>39</v>
      </c>
      <c r="AX412" s="13" t="s">
        <v>76</v>
      </c>
      <c r="AY412" s="239" t="s">
        <v>211</v>
      </c>
    </row>
    <row r="413" spans="2:65" s="14" customFormat="1" ht="13.5">
      <c r="B413" s="240"/>
      <c r="C413" s="241"/>
      <c r="D413" s="219" t="s">
        <v>219</v>
      </c>
      <c r="E413" s="242" t="s">
        <v>21</v>
      </c>
      <c r="F413" s="243" t="s">
        <v>222</v>
      </c>
      <c r="G413" s="241"/>
      <c r="H413" s="244">
        <v>3.3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AT413" s="250" t="s">
        <v>219</v>
      </c>
      <c r="AU413" s="250" t="s">
        <v>85</v>
      </c>
      <c r="AV413" s="14" t="s">
        <v>93</v>
      </c>
      <c r="AW413" s="14" t="s">
        <v>39</v>
      </c>
      <c r="AX413" s="14" t="s">
        <v>76</v>
      </c>
      <c r="AY413" s="250" t="s">
        <v>211</v>
      </c>
    </row>
    <row r="414" spans="2:65" s="15" customFormat="1" ht="13.5">
      <c r="B414" s="251"/>
      <c r="C414" s="252"/>
      <c r="D414" s="262" t="s">
        <v>219</v>
      </c>
      <c r="E414" s="263" t="s">
        <v>21</v>
      </c>
      <c r="F414" s="264" t="s">
        <v>226</v>
      </c>
      <c r="G414" s="252"/>
      <c r="H414" s="265">
        <v>24.75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AT414" s="261" t="s">
        <v>219</v>
      </c>
      <c r="AU414" s="261" t="s">
        <v>85</v>
      </c>
      <c r="AV414" s="15" t="s">
        <v>100</v>
      </c>
      <c r="AW414" s="15" t="s">
        <v>39</v>
      </c>
      <c r="AX414" s="15" t="s">
        <v>83</v>
      </c>
      <c r="AY414" s="261" t="s">
        <v>211</v>
      </c>
    </row>
    <row r="415" spans="2:65" s="1" customFormat="1" ht="31.5" customHeight="1">
      <c r="B415" s="42"/>
      <c r="C415" s="205" t="s">
        <v>1215</v>
      </c>
      <c r="D415" s="205" t="s">
        <v>213</v>
      </c>
      <c r="E415" s="206" t="s">
        <v>1216</v>
      </c>
      <c r="F415" s="207" t="s">
        <v>1217</v>
      </c>
      <c r="G415" s="208" t="s">
        <v>611</v>
      </c>
      <c r="H415" s="209">
        <v>9.9</v>
      </c>
      <c r="I415" s="210"/>
      <c r="J415" s="211">
        <f>ROUND(I415*H415,2)</f>
        <v>0</v>
      </c>
      <c r="K415" s="207" t="s">
        <v>217</v>
      </c>
      <c r="L415" s="62"/>
      <c r="M415" s="212" t="s">
        <v>21</v>
      </c>
      <c r="N415" s="213" t="s">
        <v>47</v>
      </c>
      <c r="O415" s="43"/>
      <c r="P415" s="214">
        <f>O415*H415</f>
        <v>0</v>
      </c>
      <c r="Q415" s="214">
        <v>2.5600000000000002E-3</v>
      </c>
      <c r="R415" s="214">
        <f>Q415*H415</f>
        <v>2.5344000000000002E-2</v>
      </c>
      <c r="S415" s="214">
        <v>0</v>
      </c>
      <c r="T415" s="215">
        <f>S415*H415</f>
        <v>0</v>
      </c>
      <c r="AR415" s="25" t="s">
        <v>309</v>
      </c>
      <c r="AT415" s="25" t="s">
        <v>213</v>
      </c>
      <c r="AU415" s="25" t="s">
        <v>85</v>
      </c>
      <c r="AY415" s="25" t="s">
        <v>211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25" t="s">
        <v>83</v>
      </c>
      <c r="BK415" s="216">
        <f>ROUND(I415*H415,2)</f>
        <v>0</v>
      </c>
      <c r="BL415" s="25" t="s">
        <v>309</v>
      </c>
      <c r="BM415" s="25" t="s">
        <v>1218</v>
      </c>
    </row>
    <row r="416" spans="2:65" s="12" customFormat="1" ht="13.5">
      <c r="B416" s="217"/>
      <c r="C416" s="218"/>
      <c r="D416" s="219" t="s">
        <v>219</v>
      </c>
      <c r="E416" s="220" t="s">
        <v>21</v>
      </c>
      <c r="F416" s="221" t="s">
        <v>1187</v>
      </c>
      <c r="G416" s="218"/>
      <c r="H416" s="222" t="s">
        <v>21</v>
      </c>
      <c r="I416" s="223"/>
      <c r="J416" s="218"/>
      <c r="K416" s="218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219</v>
      </c>
      <c r="AU416" s="228" t="s">
        <v>85</v>
      </c>
      <c r="AV416" s="12" t="s">
        <v>83</v>
      </c>
      <c r="AW416" s="12" t="s">
        <v>39</v>
      </c>
      <c r="AX416" s="12" t="s">
        <v>76</v>
      </c>
      <c r="AY416" s="228" t="s">
        <v>211</v>
      </c>
    </row>
    <row r="417" spans="2:65" s="13" customFormat="1" ht="13.5">
      <c r="B417" s="229"/>
      <c r="C417" s="230"/>
      <c r="D417" s="219" t="s">
        <v>219</v>
      </c>
      <c r="E417" s="231" t="s">
        <v>21</v>
      </c>
      <c r="F417" s="232" t="s">
        <v>1219</v>
      </c>
      <c r="G417" s="230"/>
      <c r="H417" s="233">
        <v>9.9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219</v>
      </c>
      <c r="AU417" s="239" t="s">
        <v>85</v>
      </c>
      <c r="AV417" s="13" t="s">
        <v>85</v>
      </c>
      <c r="AW417" s="13" t="s">
        <v>39</v>
      </c>
      <c r="AX417" s="13" t="s">
        <v>76</v>
      </c>
      <c r="AY417" s="239" t="s">
        <v>211</v>
      </c>
    </row>
    <row r="418" spans="2:65" s="14" customFormat="1" ht="13.5">
      <c r="B418" s="240"/>
      <c r="C418" s="241"/>
      <c r="D418" s="219" t="s">
        <v>219</v>
      </c>
      <c r="E418" s="242" t="s">
        <v>21</v>
      </c>
      <c r="F418" s="243" t="s">
        <v>222</v>
      </c>
      <c r="G418" s="241"/>
      <c r="H418" s="244">
        <v>9.9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AT418" s="250" t="s">
        <v>219</v>
      </c>
      <c r="AU418" s="250" t="s">
        <v>85</v>
      </c>
      <c r="AV418" s="14" t="s">
        <v>93</v>
      </c>
      <c r="AW418" s="14" t="s">
        <v>39</v>
      </c>
      <c r="AX418" s="14" t="s">
        <v>76</v>
      </c>
      <c r="AY418" s="250" t="s">
        <v>211</v>
      </c>
    </row>
    <row r="419" spans="2:65" s="15" customFormat="1" ht="13.5">
      <c r="B419" s="251"/>
      <c r="C419" s="252"/>
      <c r="D419" s="262" t="s">
        <v>219</v>
      </c>
      <c r="E419" s="263" t="s">
        <v>21</v>
      </c>
      <c r="F419" s="264" t="s">
        <v>226</v>
      </c>
      <c r="G419" s="252"/>
      <c r="H419" s="265">
        <v>9.9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AT419" s="261" t="s">
        <v>219</v>
      </c>
      <c r="AU419" s="261" t="s">
        <v>85</v>
      </c>
      <c r="AV419" s="15" t="s">
        <v>100</v>
      </c>
      <c r="AW419" s="15" t="s">
        <v>39</v>
      </c>
      <c r="AX419" s="15" t="s">
        <v>83</v>
      </c>
      <c r="AY419" s="261" t="s">
        <v>211</v>
      </c>
    </row>
    <row r="420" spans="2:65" s="1" customFormat="1" ht="31.5" customHeight="1">
      <c r="B420" s="42"/>
      <c r="C420" s="205" t="s">
        <v>1220</v>
      </c>
      <c r="D420" s="205" t="s">
        <v>213</v>
      </c>
      <c r="E420" s="206" t="s">
        <v>1221</v>
      </c>
      <c r="F420" s="207" t="s">
        <v>1222</v>
      </c>
      <c r="G420" s="208" t="s">
        <v>611</v>
      </c>
      <c r="H420" s="209">
        <v>15.4</v>
      </c>
      <c r="I420" s="210"/>
      <c r="J420" s="211">
        <f>ROUND(I420*H420,2)</f>
        <v>0</v>
      </c>
      <c r="K420" s="207" t="s">
        <v>217</v>
      </c>
      <c r="L420" s="62"/>
      <c r="M420" s="212" t="s">
        <v>21</v>
      </c>
      <c r="N420" s="213" t="s">
        <v>47</v>
      </c>
      <c r="O420" s="43"/>
      <c r="P420" s="214">
        <f>O420*H420</f>
        <v>0</v>
      </c>
      <c r="Q420" s="214">
        <v>3.64E-3</v>
      </c>
      <c r="R420" s="214">
        <f>Q420*H420</f>
        <v>5.6056000000000002E-2</v>
      </c>
      <c r="S420" s="214">
        <v>0</v>
      </c>
      <c r="T420" s="215">
        <f>S420*H420</f>
        <v>0</v>
      </c>
      <c r="AR420" s="25" t="s">
        <v>309</v>
      </c>
      <c r="AT420" s="25" t="s">
        <v>213</v>
      </c>
      <c r="AU420" s="25" t="s">
        <v>85</v>
      </c>
      <c r="AY420" s="25" t="s">
        <v>211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25" t="s">
        <v>83</v>
      </c>
      <c r="BK420" s="216">
        <f>ROUND(I420*H420,2)</f>
        <v>0</v>
      </c>
      <c r="BL420" s="25" t="s">
        <v>309</v>
      </c>
      <c r="BM420" s="25" t="s">
        <v>1223</v>
      </c>
    </row>
    <row r="421" spans="2:65" s="12" customFormat="1" ht="13.5">
      <c r="B421" s="217"/>
      <c r="C421" s="218"/>
      <c r="D421" s="219" t="s">
        <v>219</v>
      </c>
      <c r="E421" s="220" t="s">
        <v>21</v>
      </c>
      <c r="F421" s="221" t="s">
        <v>1187</v>
      </c>
      <c r="G421" s="218"/>
      <c r="H421" s="222" t="s">
        <v>21</v>
      </c>
      <c r="I421" s="223"/>
      <c r="J421" s="218"/>
      <c r="K421" s="218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219</v>
      </c>
      <c r="AU421" s="228" t="s">
        <v>85</v>
      </c>
      <c r="AV421" s="12" t="s">
        <v>83</v>
      </c>
      <c r="AW421" s="12" t="s">
        <v>39</v>
      </c>
      <c r="AX421" s="12" t="s">
        <v>76</v>
      </c>
      <c r="AY421" s="228" t="s">
        <v>211</v>
      </c>
    </row>
    <row r="422" spans="2:65" s="13" customFormat="1" ht="13.5">
      <c r="B422" s="229"/>
      <c r="C422" s="230"/>
      <c r="D422" s="219" t="s">
        <v>219</v>
      </c>
      <c r="E422" s="231" t="s">
        <v>21</v>
      </c>
      <c r="F422" s="232" t="s">
        <v>1224</v>
      </c>
      <c r="G422" s="230"/>
      <c r="H422" s="233">
        <v>15.4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219</v>
      </c>
      <c r="AU422" s="239" t="s">
        <v>85</v>
      </c>
      <c r="AV422" s="13" t="s">
        <v>85</v>
      </c>
      <c r="AW422" s="13" t="s">
        <v>39</v>
      </c>
      <c r="AX422" s="13" t="s">
        <v>76</v>
      </c>
      <c r="AY422" s="239" t="s">
        <v>211</v>
      </c>
    </row>
    <row r="423" spans="2:65" s="15" customFormat="1" ht="13.5">
      <c r="B423" s="251"/>
      <c r="C423" s="252"/>
      <c r="D423" s="262" t="s">
        <v>219</v>
      </c>
      <c r="E423" s="263" t="s">
        <v>21</v>
      </c>
      <c r="F423" s="264" t="s">
        <v>226</v>
      </c>
      <c r="G423" s="252"/>
      <c r="H423" s="265">
        <v>15.4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AT423" s="261" t="s">
        <v>219</v>
      </c>
      <c r="AU423" s="261" t="s">
        <v>85</v>
      </c>
      <c r="AV423" s="15" t="s">
        <v>100</v>
      </c>
      <c r="AW423" s="15" t="s">
        <v>39</v>
      </c>
      <c r="AX423" s="15" t="s">
        <v>83</v>
      </c>
      <c r="AY423" s="261" t="s">
        <v>211</v>
      </c>
    </row>
    <row r="424" spans="2:65" s="1" customFormat="1" ht="44.25" customHeight="1">
      <c r="B424" s="42"/>
      <c r="C424" s="205" t="s">
        <v>1225</v>
      </c>
      <c r="D424" s="205" t="s">
        <v>213</v>
      </c>
      <c r="E424" s="206" t="s">
        <v>1226</v>
      </c>
      <c r="F424" s="207" t="s">
        <v>1227</v>
      </c>
      <c r="G424" s="208" t="s">
        <v>611</v>
      </c>
      <c r="H424" s="209">
        <v>26.95</v>
      </c>
      <c r="I424" s="210"/>
      <c r="J424" s="211">
        <f>ROUND(I424*H424,2)</f>
        <v>0</v>
      </c>
      <c r="K424" s="207" t="s">
        <v>217</v>
      </c>
      <c r="L424" s="62"/>
      <c r="M424" s="212" t="s">
        <v>21</v>
      </c>
      <c r="N424" s="213" t="s">
        <v>47</v>
      </c>
      <c r="O424" s="43"/>
      <c r="P424" s="214">
        <f>O424*H424</f>
        <v>0</v>
      </c>
      <c r="Q424" s="214">
        <v>5.0000000000000002E-5</v>
      </c>
      <c r="R424" s="214">
        <f>Q424*H424</f>
        <v>1.3475E-3</v>
      </c>
      <c r="S424" s="214">
        <v>0</v>
      </c>
      <c r="T424" s="215">
        <f>S424*H424</f>
        <v>0</v>
      </c>
      <c r="AR424" s="25" t="s">
        <v>309</v>
      </c>
      <c r="AT424" s="25" t="s">
        <v>213</v>
      </c>
      <c r="AU424" s="25" t="s">
        <v>85</v>
      </c>
      <c r="AY424" s="25" t="s">
        <v>211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25" t="s">
        <v>83</v>
      </c>
      <c r="BK424" s="216">
        <f>ROUND(I424*H424,2)</f>
        <v>0</v>
      </c>
      <c r="BL424" s="25" t="s">
        <v>309</v>
      </c>
      <c r="BM424" s="25" t="s">
        <v>1228</v>
      </c>
    </row>
    <row r="425" spans="2:65" s="13" customFormat="1" ht="13.5">
      <c r="B425" s="229"/>
      <c r="C425" s="230"/>
      <c r="D425" s="219" t="s">
        <v>219</v>
      </c>
      <c r="E425" s="231" t="s">
        <v>21</v>
      </c>
      <c r="F425" s="232" t="s">
        <v>1229</v>
      </c>
      <c r="G425" s="230"/>
      <c r="H425" s="233">
        <v>26.95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219</v>
      </c>
      <c r="AU425" s="239" t="s">
        <v>85</v>
      </c>
      <c r="AV425" s="13" t="s">
        <v>85</v>
      </c>
      <c r="AW425" s="13" t="s">
        <v>39</v>
      </c>
      <c r="AX425" s="13" t="s">
        <v>76</v>
      </c>
      <c r="AY425" s="239" t="s">
        <v>211</v>
      </c>
    </row>
    <row r="426" spans="2:65" s="15" customFormat="1" ht="13.5">
      <c r="B426" s="251"/>
      <c r="C426" s="252"/>
      <c r="D426" s="262" t="s">
        <v>219</v>
      </c>
      <c r="E426" s="263" t="s">
        <v>21</v>
      </c>
      <c r="F426" s="264" t="s">
        <v>226</v>
      </c>
      <c r="G426" s="252"/>
      <c r="H426" s="265">
        <v>26.95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AT426" s="261" t="s">
        <v>219</v>
      </c>
      <c r="AU426" s="261" t="s">
        <v>85</v>
      </c>
      <c r="AV426" s="15" t="s">
        <v>100</v>
      </c>
      <c r="AW426" s="15" t="s">
        <v>39</v>
      </c>
      <c r="AX426" s="15" t="s">
        <v>83</v>
      </c>
      <c r="AY426" s="261" t="s">
        <v>211</v>
      </c>
    </row>
    <row r="427" spans="2:65" s="1" customFormat="1" ht="44.25" customHeight="1">
      <c r="B427" s="42"/>
      <c r="C427" s="205" t="s">
        <v>1230</v>
      </c>
      <c r="D427" s="205" t="s">
        <v>213</v>
      </c>
      <c r="E427" s="206" t="s">
        <v>1231</v>
      </c>
      <c r="F427" s="207" t="s">
        <v>1232</v>
      </c>
      <c r="G427" s="208" t="s">
        <v>611</v>
      </c>
      <c r="H427" s="209">
        <v>65.45</v>
      </c>
      <c r="I427" s="210"/>
      <c r="J427" s="211">
        <f>ROUND(I427*H427,2)</f>
        <v>0</v>
      </c>
      <c r="K427" s="207" t="s">
        <v>217</v>
      </c>
      <c r="L427" s="62"/>
      <c r="M427" s="212" t="s">
        <v>21</v>
      </c>
      <c r="N427" s="213" t="s">
        <v>47</v>
      </c>
      <c r="O427" s="43"/>
      <c r="P427" s="214">
        <f>O427*H427</f>
        <v>0</v>
      </c>
      <c r="Q427" s="214">
        <v>6.9999999999999994E-5</v>
      </c>
      <c r="R427" s="214">
        <f>Q427*H427</f>
        <v>4.5814999999999996E-3</v>
      </c>
      <c r="S427" s="214">
        <v>0</v>
      </c>
      <c r="T427" s="215">
        <f>S427*H427</f>
        <v>0</v>
      </c>
      <c r="AR427" s="25" t="s">
        <v>309</v>
      </c>
      <c r="AT427" s="25" t="s">
        <v>213</v>
      </c>
      <c r="AU427" s="25" t="s">
        <v>85</v>
      </c>
      <c r="AY427" s="25" t="s">
        <v>211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25" t="s">
        <v>83</v>
      </c>
      <c r="BK427" s="216">
        <f>ROUND(I427*H427,2)</f>
        <v>0</v>
      </c>
      <c r="BL427" s="25" t="s">
        <v>309</v>
      </c>
      <c r="BM427" s="25" t="s">
        <v>1233</v>
      </c>
    </row>
    <row r="428" spans="2:65" s="13" customFormat="1" ht="13.5">
      <c r="B428" s="229"/>
      <c r="C428" s="230"/>
      <c r="D428" s="219" t="s">
        <v>219</v>
      </c>
      <c r="E428" s="231" t="s">
        <v>21</v>
      </c>
      <c r="F428" s="232" t="s">
        <v>1234</v>
      </c>
      <c r="G428" s="230"/>
      <c r="H428" s="233">
        <v>30.8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AT428" s="239" t="s">
        <v>219</v>
      </c>
      <c r="AU428" s="239" t="s">
        <v>85</v>
      </c>
      <c r="AV428" s="13" t="s">
        <v>85</v>
      </c>
      <c r="AW428" s="13" t="s">
        <v>39</v>
      </c>
      <c r="AX428" s="13" t="s">
        <v>76</v>
      </c>
      <c r="AY428" s="239" t="s">
        <v>211</v>
      </c>
    </row>
    <row r="429" spans="2:65" s="13" customFormat="1" ht="13.5">
      <c r="B429" s="229"/>
      <c r="C429" s="230"/>
      <c r="D429" s="219" t="s">
        <v>219</v>
      </c>
      <c r="E429" s="231" t="s">
        <v>21</v>
      </c>
      <c r="F429" s="232" t="s">
        <v>1235</v>
      </c>
      <c r="G429" s="230"/>
      <c r="H429" s="233">
        <v>24.75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219</v>
      </c>
      <c r="AU429" s="239" t="s">
        <v>85</v>
      </c>
      <c r="AV429" s="13" t="s">
        <v>85</v>
      </c>
      <c r="AW429" s="13" t="s">
        <v>39</v>
      </c>
      <c r="AX429" s="13" t="s">
        <v>76</v>
      </c>
      <c r="AY429" s="239" t="s">
        <v>211</v>
      </c>
    </row>
    <row r="430" spans="2:65" s="13" customFormat="1" ht="13.5">
      <c r="B430" s="229"/>
      <c r="C430" s="230"/>
      <c r="D430" s="219" t="s">
        <v>219</v>
      </c>
      <c r="E430" s="231" t="s">
        <v>21</v>
      </c>
      <c r="F430" s="232" t="s">
        <v>1236</v>
      </c>
      <c r="G430" s="230"/>
      <c r="H430" s="233">
        <v>9.9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AT430" s="239" t="s">
        <v>219</v>
      </c>
      <c r="AU430" s="239" t="s">
        <v>85</v>
      </c>
      <c r="AV430" s="13" t="s">
        <v>85</v>
      </c>
      <c r="AW430" s="13" t="s">
        <v>39</v>
      </c>
      <c r="AX430" s="13" t="s">
        <v>76</v>
      </c>
      <c r="AY430" s="239" t="s">
        <v>211</v>
      </c>
    </row>
    <row r="431" spans="2:65" s="15" customFormat="1" ht="13.5">
      <c r="B431" s="251"/>
      <c r="C431" s="252"/>
      <c r="D431" s="262" t="s">
        <v>219</v>
      </c>
      <c r="E431" s="263" t="s">
        <v>21</v>
      </c>
      <c r="F431" s="264" t="s">
        <v>226</v>
      </c>
      <c r="G431" s="252"/>
      <c r="H431" s="265">
        <v>65.45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AT431" s="261" t="s">
        <v>219</v>
      </c>
      <c r="AU431" s="261" t="s">
        <v>85</v>
      </c>
      <c r="AV431" s="15" t="s">
        <v>100</v>
      </c>
      <c r="AW431" s="15" t="s">
        <v>39</v>
      </c>
      <c r="AX431" s="15" t="s">
        <v>83</v>
      </c>
      <c r="AY431" s="261" t="s">
        <v>211</v>
      </c>
    </row>
    <row r="432" spans="2:65" s="1" customFormat="1" ht="44.25" customHeight="1">
      <c r="B432" s="42"/>
      <c r="C432" s="205" t="s">
        <v>1237</v>
      </c>
      <c r="D432" s="205" t="s">
        <v>213</v>
      </c>
      <c r="E432" s="206" t="s">
        <v>1238</v>
      </c>
      <c r="F432" s="207" t="s">
        <v>1239</v>
      </c>
      <c r="G432" s="208" t="s">
        <v>611</v>
      </c>
      <c r="H432" s="209">
        <v>15.4</v>
      </c>
      <c r="I432" s="210"/>
      <c r="J432" s="211">
        <f>ROUND(I432*H432,2)</f>
        <v>0</v>
      </c>
      <c r="K432" s="207" t="s">
        <v>217</v>
      </c>
      <c r="L432" s="62"/>
      <c r="M432" s="212" t="s">
        <v>21</v>
      </c>
      <c r="N432" s="213" t="s">
        <v>47</v>
      </c>
      <c r="O432" s="43"/>
      <c r="P432" s="214">
        <f>O432*H432</f>
        <v>0</v>
      </c>
      <c r="Q432" s="214">
        <v>8.0000000000000007E-5</v>
      </c>
      <c r="R432" s="214">
        <f>Q432*H432</f>
        <v>1.232E-3</v>
      </c>
      <c r="S432" s="214">
        <v>0</v>
      </c>
      <c r="T432" s="215">
        <f>S432*H432</f>
        <v>0</v>
      </c>
      <c r="AR432" s="25" t="s">
        <v>309</v>
      </c>
      <c r="AT432" s="25" t="s">
        <v>213</v>
      </c>
      <c r="AU432" s="25" t="s">
        <v>85</v>
      </c>
      <c r="AY432" s="25" t="s">
        <v>211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25" t="s">
        <v>83</v>
      </c>
      <c r="BK432" s="216">
        <f>ROUND(I432*H432,2)</f>
        <v>0</v>
      </c>
      <c r="BL432" s="25" t="s">
        <v>309</v>
      </c>
      <c r="BM432" s="25" t="s">
        <v>1240</v>
      </c>
    </row>
    <row r="433" spans="2:65" s="1" customFormat="1" ht="22.5" customHeight="1">
      <c r="B433" s="42"/>
      <c r="C433" s="205" t="s">
        <v>1241</v>
      </c>
      <c r="D433" s="205" t="s">
        <v>213</v>
      </c>
      <c r="E433" s="206" t="s">
        <v>1242</v>
      </c>
      <c r="F433" s="207" t="s">
        <v>1243</v>
      </c>
      <c r="G433" s="208" t="s">
        <v>611</v>
      </c>
      <c r="H433" s="209">
        <v>8.25</v>
      </c>
      <c r="I433" s="210"/>
      <c r="J433" s="211">
        <f>ROUND(I433*H433,2)</f>
        <v>0</v>
      </c>
      <c r="K433" s="207" t="s">
        <v>217</v>
      </c>
      <c r="L433" s="62"/>
      <c r="M433" s="212" t="s">
        <v>21</v>
      </c>
      <c r="N433" s="213" t="s">
        <v>47</v>
      </c>
      <c r="O433" s="43"/>
      <c r="P433" s="214">
        <f>O433*H433</f>
        <v>0</v>
      </c>
      <c r="Q433" s="214">
        <v>2.5999999999999998E-4</v>
      </c>
      <c r="R433" s="214">
        <f>Q433*H433</f>
        <v>2.1449999999999998E-3</v>
      </c>
      <c r="S433" s="214">
        <v>0</v>
      </c>
      <c r="T433" s="215">
        <f>S433*H433</f>
        <v>0</v>
      </c>
      <c r="AR433" s="25" t="s">
        <v>309</v>
      </c>
      <c r="AT433" s="25" t="s">
        <v>213</v>
      </c>
      <c r="AU433" s="25" t="s">
        <v>85</v>
      </c>
      <c r="AY433" s="25" t="s">
        <v>211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25" t="s">
        <v>83</v>
      </c>
      <c r="BK433" s="216">
        <f>ROUND(I433*H433,2)</f>
        <v>0</v>
      </c>
      <c r="BL433" s="25" t="s">
        <v>309</v>
      </c>
      <c r="BM433" s="25" t="s">
        <v>1244</v>
      </c>
    </row>
    <row r="434" spans="2:65" s="12" customFormat="1" ht="13.5">
      <c r="B434" s="217"/>
      <c r="C434" s="218"/>
      <c r="D434" s="219" t="s">
        <v>219</v>
      </c>
      <c r="E434" s="220" t="s">
        <v>21</v>
      </c>
      <c r="F434" s="221" t="s">
        <v>1187</v>
      </c>
      <c r="G434" s="218"/>
      <c r="H434" s="222" t="s">
        <v>21</v>
      </c>
      <c r="I434" s="223"/>
      <c r="J434" s="218"/>
      <c r="K434" s="218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219</v>
      </c>
      <c r="AU434" s="228" t="s">
        <v>85</v>
      </c>
      <c r="AV434" s="12" t="s">
        <v>83</v>
      </c>
      <c r="AW434" s="12" t="s">
        <v>39</v>
      </c>
      <c r="AX434" s="12" t="s">
        <v>76</v>
      </c>
      <c r="AY434" s="228" t="s">
        <v>211</v>
      </c>
    </row>
    <row r="435" spans="2:65" s="13" customFormat="1" ht="13.5">
      <c r="B435" s="229"/>
      <c r="C435" s="230"/>
      <c r="D435" s="219" t="s">
        <v>219</v>
      </c>
      <c r="E435" s="231" t="s">
        <v>21</v>
      </c>
      <c r="F435" s="232" t="s">
        <v>1211</v>
      </c>
      <c r="G435" s="230"/>
      <c r="H435" s="233">
        <v>8.25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AT435" s="239" t="s">
        <v>219</v>
      </c>
      <c r="AU435" s="239" t="s">
        <v>85</v>
      </c>
      <c r="AV435" s="13" t="s">
        <v>85</v>
      </c>
      <c r="AW435" s="13" t="s">
        <v>39</v>
      </c>
      <c r="AX435" s="13" t="s">
        <v>76</v>
      </c>
      <c r="AY435" s="239" t="s">
        <v>211</v>
      </c>
    </row>
    <row r="436" spans="2:65" s="14" customFormat="1" ht="13.5">
      <c r="B436" s="240"/>
      <c r="C436" s="241"/>
      <c r="D436" s="219" t="s">
        <v>219</v>
      </c>
      <c r="E436" s="242" t="s">
        <v>21</v>
      </c>
      <c r="F436" s="243" t="s">
        <v>222</v>
      </c>
      <c r="G436" s="241"/>
      <c r="H436" s="244">
        <v>8.25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219</v>
      </c>
      <c r="AU436" s="250" t="s">
        <v>85</v>
      </c>
      <c r="AV436" s="14" t="s">
        <v>93</v>
      </c>
      <c r="AW436" s="14" t="s">
        <v>39</v>
      </c>
      <c r="AX436" s="14" t="s">
        <v>76</v>
      </c>
      <c r="AY436" s="250" t="s">
        <v>211</v>
      </c>
    </row>
    <row r="437" spans="2:65" s="15" customFormat="1" ht="13.5">
      <c r="B437" s="251"/>
      <c r="C437" s="252"/>
      <c r="D437" s="262" t="s">
        <v>219</v>
      </c>
      <c r="E437" s="263" t="s">
        <v>21</v>
      </c>
      <c r="F437" s="264" t="s">
        <v>226</v>
      </c>
      <c r="G437" s="252"/>
      <c r="H437" s="265">
        <v>8.25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AT437" s="261" t="s">
        <v>219</v>
      </c>
      <c r="AU437" s="261" t="s">
        <v>85</v>
      </c>
      <c r="AV437" s="15" t="s">
        <v>100</v>
      </c>
      <c r="AW437" s="15" t="s">
        <v>39</v>
      </c>
      <c r="AX437" s="15" t="s">
        <v>83</v>
      </c>
      <c r="AY437" s="261" t="s">
        <v>211</v>
      </c>
    </row>
    <row r="438" spans="2:65" s="1" customFormat="1" ht="22.5" customHeight="1">
      <c r="B438" s="42"/>
      <c r="C438" s="205" t="s">
        <v>1245</v>
      </c>
      <c r="D438" s="205" t="s">
        <v>213</v>
      </c>
      <c r="E438" s="206" t="s">
        <v>1246</v>
      </c>
      <c r="F438" s="207" t="s">
        <v>1247</v>
      </c>
      <c r="G438" s="208" t="s">
        <v>611</v>
      </c>
      <c r="H438" s="209">
        <v>9.9</v>
      </c>
      <c r="I438" s="210"/>
      <c r="J438" s="211">
        <f>ROUND(I438*H438,2)</f>
        <v>0</v>
      </c>
      <c r="K438" s="207" t="s">
        <v>217</v>
      </c>
      <c r="L438" s="62"/>
      <c r="M438" s="212" t="s">
        <v>21</v>
      </c>
      <c r="N438" s="213" t="s">
        <v>47</v>
      </c>
      <c r="O438" s="43"/>
      <c r="P438" s="214">
        <f>O438*H438</f>
        <v>0</v>
      </c>
      <c r="Q438" s="214">
        <v>2.9E-4</v>
      </c>
      <c r="R438" s="214">
        <f>Q438*H438</f>
        <v>2.8710000000000003E-3</v>
      </c>
      <c r="S438" s="214">
        <v>0</v>
      </c>
      <c r="T438" s="215">
        <f>S438*H438</f>
        <v>0</v>
      </c>
      <c r="AR438" s="25" t="s">
        <v>309</v>
      </c>
      <c r="AT438" s="25" t="s">
        <v>213</v>
      </c>
      <c r="AU438" s="25" t="s">
        <v>85</v>
      </c>
      <c r="AY438" s="25" t="s">
        <v>211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25" t="s">
        <v>83</v>
      </c>
      <c r="BK438" s="216">
        <f>ROUND(I438*H438,2)</f>
        <v>0</v>
      </c>
      <c r="BL438" s="25" t="s">
        <v>309</v>
      </c>
      <c r="BM438" s="25" t="s">
        <v>1248</v>
      </c>
    </row>
    <row r="439" spans="2:65" s="12" customFormat="1" ht="13.5">
      <c r="B439" s="217"/>
      <c r="C439" s="218"/>
      <c r="D439" s="219" t="s">
        <v>219</v>
      </c>
      <c r="E439" s="220" t="s">
        <v>21</v>
      </c>
      <c r="F439" s="221" t="s">
        <v>1187</v>
      </c>
      <c r="G439" s="218"/>
      <c r="H439" s="222" t="s">
        <v>21</v>
      </c>
      <c r="I439" s="223"/>
      <c r="J439" s="218"/>
      <c r="K439" s="218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219</v>
      </c>
      <c r="AU439" s="228" t="s">
        <v>85</v>
      </c>
      <c r="AV439" s="12" t="s">
        <v>83</v>
      </c>
      <c r="AW439" s="12" t="s">
        <v>39</v>
      </c>
      <c r="AX439" s="12" t="s">
        <v>76</v>
      </c>
      <c r="AY439" s="228" t="s">
        <v>211</v>
      </c>
    </row>
    <row r="440" spans="2:65" s="13" customFormat="1" ht="13.5">
      <c r="B440" s="229"/>
      <c r="C440" s="230"/>
      <c r="D440" s="219" t="s">
        <v>219</v>
      </c>
      <c r="E440" s="231" t="s">
        <v>21</v>
      </c>
      <c r="F440" s="232" t="s">
        <v>1219</v>
      </c>
      <c r="G440" s="230"/>
      <c r="H440" s="233">
        <v>9.9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219</v>
      </c>
      <c r="AU440" s="239" t="s">
        <v>85</v>
      </c>
      <c r="AV440" s="13" t="s">
        <v>85</v>
      </c>
      <c r="AW440" s="13" t="s">
        <v>39</v>
      </c>
      <c r="AX440" s="13" t="s">
        <v>76</v>
      </c>
      <c r="AY440" s="239" t="s">
        <v>211</v>
      </c>
    </row>
    <row r="441" spans="2:65" s="14" customFormat="1" ht="13.5">
      <c r="B441" s="240"/>
      <c r="C441" s="241"/>
      <c r="D441" s="219" t="s">
        <v>219</v>
      </c>
      <c r="E441" s="242" t="s">
        <v>21</v>
      </c>
      <c r="F441" s="243" t="s">
        <v>222</v>
      </c>
      <c r="G441" s="241"/>
      <c r="H441" s="244">
        <v>9.9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AT441" s="250" t="s">
        <v>219</v>
      </c>
      <c r="AU441" s="250" t="s">
        <v>85</v>
      </c>
      <c r="AV441" s="14" t="s">
        <v>93</v>
      </c>
      <c r="AW441" s="14" t="s">
        <v>39</v>
      </c>
      <c r="AX441" s="14" t="s">
        <v>76</v>
      </c>
      <c r="AY441" s="250" t="s">
        <v>211</v>
      </c>
    </row>
    <row r="442" spans="2:65" s="15" customFormat="1" ht="13.5">
      <c r="B442" s="251"/>
      <c r="C442" s="252"/>
      <c r="D442" s="262" t="s">
        <v>219</v>
      </c>
      <c r="E442" s="263" t="s">
        <v>21</v>
      </c>
      <c r="F442" s="264" t="s">
        <v>226</v>
      </c>
      <c r="G442" s="252"/>
      <c r="H442" s="265">
        <v>9.9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AT442" s="261" t="s">
        <v>219</v>
      </c>
      <c r="AU442" s="261" t="s">
        <v>85</v>
      </c>
      <c r="AV442" s="15" t="s">
        <v>100</v>
      </c>
      <c r="AW442" s="15" t="s">
        <v>39</v>
      </c>
      <c r="AX442" s="15" t="s">
        <v>83</v>
      </c>
      <c r="AY442" s="261" t="s">
        <v>211</v>
      </c>
    </row>
    <row r="443" spans="2:65" s="1" customFormat="1" ht="22.5" customHeight="1">
      <c r="B443" s="42"/>
      <c r="C443" s="205" t="s">
        <v>1249</v>
      </c>
      <c r="D443" s="205" t="s">
        <v>213</v>
      </c>
      <c r="E443" s="206" t="s">
        <v>1250</v>
      </c>
      <c r="F443" s="207" t="s">
        <v>1251</v>
      </c>
      <c r="G443" s="208" t="s">
        <v>611</v>
      </c>
      <c r="H443" s="209">
        <v>15.4</v>
      </c>
      <c r="I443" s="210"/>
      <c r="J443" s="211">
        <f>ROUND(I443*H443,2)</f>
        <v>0</v>
      </c>
      <c r="K443" s="207" t="s">
        <v>217</v>
      </c>
      <c r="L443" s="62"/>
      <c r="M443" s="212" t="s">
        <v>21</v>
      </c>
      <c r="N443" s="213" t="s">
        <v>47</v>
      </c>
      <c r="O443" s="43"/>
      <c r="P443" s="214">
        <f>O443*H443</f>
        <v>0</v>
      </c>
      <c r="Q443" s="214">
        <v>4.2999999999999999E-4</v>
      </c>
      <c r="R443" s="214">
        <f>Q443*H443</f>
        <v>6.6220000000000003E-3</v>
      </c>
      <c r="S443" s="214">
        <v>0</v>
      </c>
      <c r="T443" s="215">
        <f>S443*H443</f>
        <v>0</v>
      </c>
      <c r="AR443" s="25" t="s">
        <v>309</v>
      </c>
      <c r="AT443" s="25" t="s">
        <v>213</v>
      </c>
      <c r="AU443" s="25" t="s">
        <v>85</v>
      </c>
      <c r="AY443" s="25" t="s">
        <v>211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25" t="s">
        <v>83</v>
      </c>
      <c r="BK443" s="216">
        <f>ROUND(I443*H443,2)</f>
        <v>0</v>
      </c>
      <c r="BL443" s="25" t="s">
        <v>309</v>
      </c>
      <c r="BM443" s="25" t="s">
        <v>1252</v>
      </c>
    </row>
    <row r="444" spans="2:65" s="12" customFormat="1" ht="13.5">
      <c r="B444" s="217"/>
      <c r="C444" s="218"/>
      <c r="D444" s="219" t="s">
        <v>219</v>
      </c>
      <c r="E444" s="220" t="s">
        <v>21</v>
      </c>
      <c r="F444" s="221" t="s">
        <v>1187</v>
      </c>
      <c r="G444" s="218"/>
      <c r="H444" s="222" t="s">
        <v>21</v>
      </c>
      <c r="I444" s="223"/>
      <c r="J444" s="218"/>
      <c r="K444" s="218"/>
      <c r="L444" s="224"/>
      <c r="M444" s="225"/>
      <c r="N444" s="226"/>
      <c r="O444" s="226"/>
      <c r="P444" s="226"/>
      <c r="Q444" s="226"/>
      <c r="R444" s="226"/>
      <c r="S444" s="226"/>
      <c r="T444" s="227"/>
      <c r="AT444" s="228" t="s">
        <v>219</v>
      </c>
      <c r="AU444" s="228" t="s">
        <v>85</v>
      </c>
      <c r="AV444" s="12" t="s">
        <v>83</v>
      </c>
      <c r="AW444" s="12" t="s">
        <v>39</v>
      </c>
      <c r="AX444" s="12" t="s">
        <v>76</v>
      </c>
      <c r="AY444" s="228" t="s">
        <v>211</v>
      </c>
    </row>
    <row r="445" spans="2:65" s="13" customFormat="1" ht="13.5">
      <c r="B445" s="229"/>
      <c r="C445" s="230"/>
      <c r="D445" s="219" t="s">
        <v>219</v>
      </c>
      <c r="E445" s="231" t="s">
        <v>21</v>
      </c>
      <c r="F445" s="232" t="s">
        <v>1224</v>
      </c>
      <c r="G445" s="230"/>
      <c r="H445" s="233">
        <v>15.4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219</v>
      </c>
      <c r="AU445" s="239" t="s">
        <v>85</v>
      </c>
      <c r="AV445" s="13" t="s">
        <v>85</v>
      </c>
      <c r="AW445" s="13" t="s">
        <v>39</v>
      </c>
      <c r="AX445" s="13" t="s">
        <v>76</v>
      </c>
      <c r="AY445" s="239" t="s">
        <v>211</v>
      </c>
    </row>
    <row r="446" spans="2:65" s="15" customFormat="1" ht="13.5">
      <c r="B446" s="251"/>
      <c r="C446" s="252"/>
      <c r="D446" s="262" t="s">
        <v>219</v>
      </c>
      <c r="E446" s="263" t="s">
        <v>21</v>
      </c>
      <c r="F446" s="264" t="s">
        <v>226</v>
      </c>
      <c r="G446" s="252"/>
      <c r="H446" s="265">
        <v>15.4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AT446" s="261" t="s">
        <v>219</v>
      </c>
      <c r="AU446" s="261" t="s">
        <v>85</v>
      </c>
      <c r="AV446" s="15" t="s">
        <v>100</v>
      </c>
      <c r="AW446" s="15" t="s">
        <v>39</v>
      </c>
      <c r="AX446" s="15" t="s">
        <v>83</v>
      </c>
      <c r="AY446" s="261" t="s">
        <v>211</v>
      </c>
    </row>
    <row r="447" spans="2:65" s="1" customFormat="1" ht="22.5" customHeight="1">
      <c r="B447" s="42"/>
      <c r="C447" s="205" t="s">
        <v>1253</v>
      </c>
      <c r="D447" s="205" t="s">
        <v>213</v>
      </c>
      <c r="E447" s="206" t="s">
        <v>1254</v>
      </c>
      <c r="F447" s="207" t="s">
        <v>1255</v>
      </c>
      <c r="G447" s="208" t="s">
        <v>275</v>
      </c>
      <c r="H447" s="209">
        <v>31</v>
      </c>
      <c r="I447" s="210"/>
      <c r="J447" s="211">
        <f>ROUND(I447*H447,2)</f>
        <v>0</v>
      </c>
      <c r="K447" s="207" t="s">
        <v>217</v>
      </c>
      <c r="L447" s="62"/>
      <c r="M447" s="212" t="s">
        <v>21</v>
      </c>
      <c r="N447" s="213" t="s">
        <v>47</v>
      </c>
      <c r="O447" s="43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AR447" s="25" t="s">
        <v>309</v>
      </c>
      <c r="AT447" s="25" t="s">
        <v>213</v>
      </c>
      <c r="AU447" s="25" t="s">
        <v>85</v>
      </c>
      <c r="AY447" s="25" t="s">
        <v>211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25" t="s">
        <v>83</v>
      </c>
      <c r="BK447" s="216">
        <f>ROUND(I447*H447,2)</f>
        <v>0</v>
      </c>
      <c r="BL447" s="25" t="s">
        <v>309</v>
      </c>
      <c r="BM447" s="25" t="s">
        <v>1256</v>
      </c>
    </row>
    <row r="448" spans="2:65" s="13" customFormat="1" ht="13.5">
      <c r="B448" s="229"/>
      <c r="C448" s="230"/>
      <c r="D448" s="219" t="s">
        <v>219</v>
      </c>
      <c r="E448" s="231" t="s">
        <v>21</v>
      </c>
      <c r="F448" s="232" t="s">
        <v>1257</v>
      </c>
      <c r="G448" s="230"/>
      <c r="H448" s="233">
        <v>8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AT448" s="239" t="s">
        <v>219</v>
      </c>
      <c r="AU448" s="239" t="s">
        <v>85</v>
      </c>
      <c r="AV448" s="13" t="s">
        <v>85</v>
      </c>
      <c r="AW448" s="13" t="s">
        <v>39</v>
      </c>
      <c r="AX448" s="13" t="s">
        <v>76</v>
      </c>
      <c r="AY448" s="239" t="s">
        <v>211</v>
      </c>
    </row>
    <row r="449" spans="2:65" s="13" customFormat="1" ht="13.5">
      <c r="B449" s="229"/>
      <c r="C449" s="230"/>
      <c r="D449" s="219" t="s">
        <v>219</v>
      </c>
      <c r="E449" s="231" t="s">
        <v>21</v>
      </c>
      <c r="F449" s="232" t="s">
        <v>1258</v>
      </c>
      <c r="G449" s="230"/>
      <c r="H449" s="233">
        <v>2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219</v>
      </c>
      <c r="AU449" s="239" t="s">
        <v>85</v>
      </c>
      <c r="AV449" s="13" t="s">
        <v>85</v>
      </c>
      <c r="AW449" s="13" t="s">
        <v>39</v>
      </c>
      <c r="AX449" s="13" t="s">
        <v>76</v>
      </c>
      <c r="AY449" s="239" t="s">
        <v>211</v>
      </c>
    </row>
    <row r="450" spans="2:65" s="13" customFormat="1" ht="13.5">
      <c r="B450" s="229"/>
      <c r="C450" s="230"/>
      <c r="D450" s="219" t="s">
        <v>219</v>
      </c>
      <c r="E450" s="231" t="s">
        <v>21</v>
      </c>
      <c r="F450" s="232" t="s">
        <v>1259</v>
      </c>
      <c r="G450" s="230"/>
      <c r="H450" s="233">
        <v>2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219</v>
      </c>
      <c r="AU450" s="239" t="s">
        <v>85</v>
      </c>
      <c r="AV450" s="13" t="s">
        <v>85</v>
      </c>
      <c r="AW450" s="13" t="s">
        <v>39</v>
      </c>
      <c r="AX450" s="13" t="s">
        <v>76</v>
      </c>
      <c r="AY450" s="239" t="s">
        <v>211</v>
      </c>
    </row>
    <row r="451" spans="2:65" s="13" customFormat="1" ht="13.5">
      <c r="B451" s="229"/>
      <c r="C451" s="230"/>
      <c r="D451" s="219" t="s">
        <v>219</v>
      </c>
      <c r="E451" s="231" t="s">
        <v>21</v>
      </c>
      <c r="F451" s="232" t="s">
        <v>1260</v>
      </c>
      <c r="G451" s="230"/>
      <c r="H451" s="233">
        <v>2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219</v>
      </c>
      <c r="AU451" s="239" t="s">
        <v>85</v>
      </c>
      <c r="AV451" s="13" t="s">
        <v>85</v>
      </c>
      <c r="AW451" s="13" t="s">
        <v>39</v>
      </c>
      <c r="AX451" s="13" t="s">
        <v>76</v>
      </c>
      <c r="AY451" s="239" t="s">
        <v>211</v>
      </c>
    </row>
    <row r="452" spans="2:65" s="13" customFormat="1" ht="13.5">
      <c r="B452" s="229"/>
      <c r="C452" s="230"/>
      <c r="D452" s="219" t="s">
        <v>219</v>
      </c>
      <c r="E452" s="231" t="s">
        <v>21</v>
      </c>
      <c r="F452" s="232" t="s">
        <v>1261</v>
      </c>
      <c r="G452" s="230"/>
      <c r="H452" s="233">
        <v>2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219</v>
      </c>
      <c r="AU452" s="239" t="s">
        <v>85</v>
      </c>
      <c r="AV452" s="13" t="s">
        <v>85</v>
      </c>
      <c r="AW452" s="13" t="s">
        <v>39</v>
      </c>
      <c r="AX452" s="13" t="s">
        <v>76</v>
      </c>
      <c r="AY452" s="239" t="s">
        <v>211</v>
      </c>
    </row>
    <row r="453" spans="2:65" s="13" customFormat="1" ht="13.5">
      <c r="B453" s="229"/>
      <c r="C453" s="230"/>
      <c r="D453" s="219" t="s">
        <v>219</v>
      </c>
      <c r="E453" s="231" t="s">
        <v>21</v>
      </c>
      <c r="F453" s="232" t="s">
        <v>1262</v>
      </c>
      <c r="G453" s="230"/>
      <c r="H453" s="233">
        <v>2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AT453" s="239" t="s">
        <v>219</v>
      </c>
      <c r="AU453" s="239" t="s">
        <v>85</v>
      </c>
      <c r="AV453" s="13" t="s">
        <v>85</v>
      </c>
      <c r="AW453" s="13" t="s">
        <v>39</v>
      </c>
      <c r="AX453" s="13" t="s">
        <v>76</v>
      </c>
      <c r="AY453" s="239" t="s">
        <v>211</v>
      </c>
    </row>
    <row r="454" spans="2:65" s="13" customFormat="1" ht="13.5">
      <c r="B454" s="229"/>
      <c r="C454" s="230"/>
      <c r="D454" s="219" t="s">
        <v>219</v>
      </c>
      <c r="E454" s="231" t="s">
        <v>21</v>
      </c>
      <c r="F454" s="232" t="s">
        <v>1263</v>
      </c>
      <c r="G454" s="230"/>
      <c r="H454" s="233">
        <v>2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AT454" s="239" t="s">
        <v>219</v>
      </c>
      <c r="AU454" s="239" t="s">
        <v>85</v>
      </c>
      <c r="AV454" s="13" t="s">
        <v>85</v>
      </c>
      <c r="AW454" s="13" t="s">
        <v>39</v>
      </c>
      <c r="AX454" s="13" t="s">
        <v>76</v>
      </c>
      <c r="AY454" s="239" t="s">
        <v>211</v>
      </c>
    </row>
    <row r="455" spans="2:65" s="13" customFormat="1" ht="13.5">
      <c r="B455" s="229"/>
      <c r="C455" s="230"/>
      <c r="D455" s="219" t="s">
        <v>219</v>
      </c>
      <c r="E455" s="231" t="s">
        <v>21</v>
      </c>
      <c r="F455" s="232" t="s">
        <v>1264</v>
      </c>
      <c r="G455" s="230"/>
      <c r="H455" s="233">
        <v>2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219</v>
      </c>
      <c r="AU455" s="239" t="s">
        <v>85</v>
      </c>
      <c r="AV455" s="13" t="s">
        <v>85</v>
      </c>
      <c r="AW455" s="13" t="s">
        <v>39</v>
      </c>
      <c r="AX455" s="13" t="s">
        <v>76</v>
      </c>
      <c r="AY455" s="239" t="s">
        <v>211</v>
      </c>
    </row>
    <row r="456" spans="2:65" s="13" customFormat="1" ht="13.5">
      <c r="B456" s="229"/>
      <c r="C456" s="230"/>
      <c r="D456" s="219" t="s">
        <v>219</v>
      </c>
      <c r="E456" s="231" t="s">
        <v>21</v>
      </c>
      <c r="F456" s="232" t="s">
        <v>1265</v>
      </c>
      <c r="G456" s="230"/>
      <c r="H456" s="233">
        <v>2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219</v>
      </c>
      <c r="AU456" s="239" t="s">
        <v>85</v>
      </c>
      <c r="AV456" s="13" t="s">
        <v>85</v>
      </c>
      <c r="AW456" s="13" t="s">
        <v>39</v>
      </c>
      <c r="AX456" s="13" t="s">
        <v>76</v>
      </c>
      <c r="AY456" s="239" t="s">
        <v>211</v>
      </c>
    </row>
    <row r="457" spans="2:65" s="13" customFormat="1" ht="13.5">
      <c r="B457" s="229"/>
      <c r="C457" s="230"/>
      <c r="D457" s="219" t="s">
        <v>219</v>
      </c>
      <c r="E457" s="231" t="s">
        <v>21</v>
      </c>
      <c r="F457" s="232" t="s">
        <v>1266</v>
      </c>
      <c r="G457" s="230"/>
      <c r="H457" s="233">
        <v>2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219</v>
      </c>
      <c r="AU457" s="239" t="s">
        <v>85</v>
      </c>
      <c r="AV457" s="13" t="s">
        <v>85</v>
      </c>
      <c r="AW457" s="13" t="s">
        <v>39</v>
      </c>
      <c r="AX457" s="13" t="s">
        <v>76</v>
      </c>
      <c r="AY457" s="239" t="s">
        <v>211</v>
      </c>
    </row>
    <row r="458" spans="2:65" s="13" customFormat="1" ht="13.5">
      <c r="B458" s="229"/>
      <c r="C458" s="230"/>
      <c r="D458" s="219" t="s">
        <v>219</v>
      </c>
      <c r="E458" s="231" t="s">
        <v>21</v>
      </c>
      <c r="F458" s="232" t="s">
        <v>1267</v>
      </c>
      <c r="G458" s="230"/>
      <c r="H458" s="233">
        <v>2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AT458" s="239" t="s">
        <v>219</v>
      </c>
      <c r="AU458" s="239" t="s">
        <v>85</v>
      </c>
      <c r="AV458" s="13" t="s">
        <v>85</v>
      </c>
      <c r="AW458" s="13" t="s">
        <v>39</v>
      </c>
      <c r="AX458" s="13" t="s">
        <v>76</v>
      </c>
      <c r="AY458" s="239" t="s">
        <v>211</v>
      </c>
    </row>
    <row r="459" spans="2:65" s="13" customFormat="1" ht="13.5">
      <c r="B459" s="229"/>
      <c r="C459" s="230"/>
      <c r="D459" s="219" t="s">
        <v>219</v>
      </c>
      <c r="E459" s="231" t="s">
        <v>21</v>
      </c>
      <c r="F459" s="232" t="s">
        <v>1268</v>
      </c>
      <c r="G459" s="230"/>
      <c r="H459" s="233">
        <v>3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219</v>
      </c>
      <c r="AU459" s="239" t="s">
        <v>85</v>
      </c>
      <c r="AV459" s="13" t="s">
        <v>85</v>
      </c>
      <c r="AW459" s="13" t="s">
        <v>39</v>
      </c>
      <c r="AX459" s="13" t="s">
        <v>76</v>
      </c>
      <c r="AY459" s="239" t="s">
        <v>211</v>
      </c>
    </row>
    <row r="460" spans="2:65" s="15" customFormat="1" ht="13.5">
      <c r="B460" s="251"/>
      <c r="C460" s="252"/>
      <c r="D460" s="262" t="s">
        <v>219</v>
      </c>
      <c r="E460" s="263" t="s">
        <v>21</v>
      </c>
      <c r="F460" s="264" t="s">
        <v>226</v>
      </c>
      <c r="G460" s="252"/>
      <c r="H460" s="265">
        <v>31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AT460" s="261" t="s">
        <v>219</v>
      </c>
      <c r="AU460" s="261" t="s">
        <v>85</v>
      </c>
      <c r="AV460" s="15" t="s">
        <v>100</v>
      </c>
      <c r="AW460" s="15" t="s">
        <v>39</v>
      </c>
      <c r="AX460" s="15" t="s">
        <v>83</v>
      </c>
      <c r="AY460" s="261" t="s">
        <v>211</v>
      </c>
    </row>
    <row r="461" spans="2:65" s="1" customFormat="1" ht="22.5" customHeight="1">
      <c r="B461" s="42"/>
      <c r="C461" s="205" t="s">
        <v>1269</v>
      </c>
      <c r="D461" s="205" t="s">
        <v>213</v>
      </c>
      <c r="E461" s="206" t="s">
        <v>1270</v>
      </c>
      <c r="F461" s="207" t="s">
        <v>1271</v>
      </c>
      <c r="G461" s="208" t="s">
        <v>275</v>
      </c>
      <c r="H461" s="209">
        <v>7</v>
      </c>
      <c r="I461" s="210"/>
      <c r="J461" s="211">
        <f>ROUND(I461*H461,2)</f>
        <v>0</v>
      </c>
      <c r="K461" s="207" t="s">
        <v>217</v>
      </c>
      <c r="L461" s="62"/>
      <c r="M461" s="212" t="s">
        <v>21</v>
      </c>
      <c r="N461" s="213" t="s">
        <v>47</v>
      </c>
      <c r="O461" s="43"/>
      <c r="P461" s="214">
        <f>O461*H461</f>
        <v>0</v>
      </c>
      <c r="Q461" s="214">
        <v>1.7000000000000001E-4</v>
      </c>
      <c r="R461" s="214">
        <f>Q461*H461</f>
        <v>1.1900000000000001E-3</v>
      </c>
      <c r="S461" s="214">
        <v>0</v>
      </c>
      <c r="T461" s="215">
        <f>S461*H461</f>
        <v>0</v>
      </c>
      <c r="AR461" s="25" t="s">
        <v>309</v>
      </c>
      <c r="AT461" s="25" t="s">
        <v>213</v>
      </c>
      <c r="AU461" s="25" t="s">
        <v>85</v>
      </c>
      <c r="AY461" s="25" t="s">
        <v>211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25" t="s">
        <v>83</v>
      </c>
      <c r="BK461" s="216">
        <f>ROUND(I461*H461,2)</f>
        <v>0</v>
      </c>
      <c r="BL461" s="25" t="s">
        <v>309</v>
      </c>
      <c r="BM461" s="25" t="s">
        <v>1272</v>
      </c>
    </row>
    <row r="462" spans="2:65" s="13" customFormat="1" ht="13.5">
      <c r="B462" s="229"/>
      <c r="C462" s="230"/>
      <c r="D462" s="219" t="s">
        <v>219</v>
      </c>
      <c r="E462" s="231" t="s">
        <v>21</v>
      </c>
      <c r="F462" s="232" t="s">
        <v>1258</v>
      </c>
      <c r="G462" s="230"/>
      <c r="H462" s="233">
        <v>2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219</v>
      </c>
      <c r="AU462" s="239" t="s">
        <v>85</v>
      </c>
      <c r="AV462" s="13" t="s">
        <v>85</v>
      </c>
      <c r="AW462" s="13" t="s">
        <v>39</v>
      </c>
      <c r="AX462" s="13" t="s">
        <v>76</v>
      </c>
      <c r="AY462" s="239" t="s">
        <v>211</v>
      </c>
    </row>
    <row r="463" spans="2:65" s="13" customFormat="1" ht="13.5">
      <c r="B463" s="229"/>
      <c r="C463" s="230"/>
      <c r="D463" s="219" t="s">
        <v>219</v>
      </c>
      <c r="E463" s="231" t="s">
        <v>21</v>
      </c>
      <c r="F463" s="232" t="s">
        <v>1267</v>
      </c>
      <c r="G463" s="230"/>
      <c r="H463" s="233">
        <v>2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AT463" s="239" t="s">
        <v>219</v>
      </c>
      <c r="AU463" s="239" t="s">
        <v>85</v>
      </c>
      <c r="AV463" s="13" t="s">
        <v>85</v>
      </c>
      <c r="AW463" s="13" t="s">
        <v>39</v>
      </c>
      <c r="AX463" s="13" t="s">
        <v>76</v>
      </c>
      <c r="AY463" s="239" t="s">
        <v>211</v>
      </c>
    </row>
    <row r="464" spans="2:65" s="13" customFormat="1" ht="13.5">
      <c r="B464" s="229"/>
      <c r="C464" s="230"/>
      <c r="D464" s="219" t="s">
        <v>219</v>
      </c>
      <c r="E464" s="231" t="s">
        <v>21</v>
      </c>
      <c r="F464" s="232" t="s">
        <v>1268</v>
      </c>
      <c r="G464" s="230"/>
      <c r="H464" s="233">
        <v>3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219</v>
      </c>
      <c r="AU464" s="239" t="s">
        <v>85</v>
      </c>
      <c r="AV464" s="13" t="s">
        <v>85</v>
      </c>
      <c r="AW464" s="13" t="s">
        <v>39</v>
      </c>
      <c r="AX464" s="13" t="s">
        <v>76</v>
      </c>
      <c r="AY464" s="239" t="s">
        <v>211</v>
      </c>
    </row>
    <row r="465" spans="2:65" s="15" customFormat="1" ht="13.5">
      <c r="B465" s="251"/>
      <c r="C465" s="252"/>
      <c r="D465" s="262" t="s">
        <v>219</v>
      </c>
      <c r="E465" s="263" t="s">
        <v>21</v>
      </c>
      <c r="F465" s="264" t="s">
        <v>226</v>
      </c>
      <c r="G465" s="252"/>
      <c r="H465" s="265">
        <v>7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AT465" s="261" t="s">
        <v>219</v>
      </c>
      <c r="AU465" s="261" t="s">
        <v>85</v>
      </c>
      <c r="AV465" s="15" t="s">
        <v>100</v>
      </c>
      <c r="AW465" s="15" t="s">
        <v>39</v>
      </c>
      <c r="AX465" s="15" t="s">
        <v>83</v>
      </c>
      <c r="AY465" s="261" t="s">
        <v>211</v>
      </c>
    </row>
    <row r="466" spans="2:65" s="1" customFormat="1" ht="31.5" customHeight="1">
      <c r="B466" s="42"/>
      <c r="C466" s="205" t="s">
        <v>1273</v>
      </c>
      <c r="D466" s="205" t="s">
        <v>213</v>
      </c>
      <c r="E466" s="206" t="s">
        <v>1274</v>
      </c>
      <c r="F466" s="207" t="s">
        <v>1275</v>
      </c>
      <c r="G466" s="208" t="s">
        <v>1276</v>
      </c>
      <c r="H466" s="209">
        <v>10</v>
      </c>
      <c r="I466" s="210"/>
      <c r="J466" s="211">
        <f>ROUND(I466*H466,2)</f>
        <v>0</v>
      </c>
      <c r="K466" s="207" t="s">
        <v>217</v>
      </c>
      <c r="L466" s="62"/>
      <c r="M466" s="212" t="s">
        <v>21</v>
      </c>
      <c r="N466" s="213" t="s">
        <v>47</v>
      </c>
      <c r="O466" s="43"/>
      <c r="P466" s="214">
        <f>O466*H466</f>
        <v>0</v>
      </c>
      <c r="Q466" s="214">
        <v>2.1000000000000001E-4</v>
      </c>
      <c r="R466" s="214">
        <f>Q466*H466</f>
        <v>2.1000000000000003E-3</v>
      </c>
      <c r="S466" s="214">
        <v>0</v>
      </c>
      <c r="T466" s="215">
        <f>S466*H466</f>
        <v>0</v>
      </c>
      <c r="AR466" s="25" t="s">
        <v>309</v>
      </c>
      <c r="AT466" s="25" t="s">
        <v>213</v>
      </c>
      <c r="AU466" s="25" t="s">
        <v>85</v>
      </c>
      <c r="AY466" s="25" t="s">
        <v>211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25" t="s">
        <v>83</v>
      </c>
      <c r="BK466" s="216">
        <f>ROUND(I466*H466,2)</f>
        <v>0</v>
      </c>
      <c r="BL466" s="25" t="s">
        <v>309</v>
      </c>
      <c r="BM466" s="25" t="s">
        <v>1277</v>
      </c>
    </row>
    <row r="467" spans="2:65" s="13" customFormat="1" ht="13.5">
      <c r="B467" s="229"/>
      <c r="C467" s="230"/>
      <c r="D467" s="219" t="s">
        <v>219</v>
      </c>
      <c r="E467" s="231" t="s">
        <v>21</v>
      </c>
      <c r="F467" s="232" t="s">
        <v>1257</v>
      </c>
      <c r="G467" s="230"/>
      <c r="H467" s="233">
        <v>8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219</v>
      </c>
      <c r="AU467" s="239" t="s">
        <v>85</v>
      </c>
      <c r="AV467" s="13" t="s">
        <v>85</v>
      </c>
      <c r="AW467" s="13" t="s">
        <v>39</v>
      </c>
      <c r="AX467" s="13" t="s">
        <v>76</v>
      </c>
      <c r="AY467" s="239" t="s">
        <v>211</v>
      </c>
    </row>
    <row r="468" spans="2:65" s="13" customFormat="1" ht="13.5">
      <c r="B468" s="229"/>
      <c r="C468" s="230"/>
      <c r="D468" s="219" t="s">
        <v>219</v>
      </c>
      <c r="E468" s="231" t="s">
        <v>21</v>
      </c>
      <c r="F468" s="232" t="s">
        <v>1259</v>
      </c>
      <c r="G468" s="230"/>
      <c r="H468" s="233">
        <v>2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219</v>
      </c>
      <c r="AU468" s="239" t="s">
        <v>85</v>
      </c>
      <c r="AV468" s="13" t="s">
        <v>85</v>
      </c>
      <c r="AW468" s="13" t="s">
        <v>39</v>
      </c>
      <c r="AX468" s="13" t="s">
        <v>76</v>
      </c>
      <c r="AY468" s="239" t="s">
        <v>211</v>
      </c>
    </row>
    <row r="469" spans="2:65" s="15" customFormat="1" ht="13.5">
      <c r="B469" s="251"/>
      <c r="C469" s="252"/>
      <c r="D469" s="262" t="s">
        <v>219</v>
      </c>
      <c r="E469" s="263" t="s">
        <v>21</v>
      </c>
      <c r="F469" s="264" t="s">
        <v>226</v>
      </c>
      <c r="G469" s="252"/>
      <c r="H469" s="265">
        <v>10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AT469" s="261" t="s">
        <v>219</v>
      </c>
      <c r="AU469" s="261" t="s">
        <v>85</v>
      </c>
      <c r="AV469" s="15" t="s">
        <v>100</v>
      </c>
      <c r="AW469" s="15" t="s">
        <v>39</v>
      </c>
      <c r="AX469" s="15" t="s">
        <v>83</v>
      </c>
      <c r="AY469" s="261" t="s">
        <v>211</v>
      </c>
    </row>
    <row r="470" spans="2:65" s="1" customFormat="1" ht="22.5" customHeight="1">
      <c r="B470" s="42"/>
      <c r="C470" s="205" t="s">
        <v>1278</v>
      </c>
      <c r="D470" s="205" t="s">
        <v>213</v>
      </c>
      <c r="E470" s="206" t="s">
        <v>1279</v>
      </c>
      <c r="F470" s="207" t="s">
        <v>1280</v>
      </c>
      <c r="G470" s="208" t="s">
        <v>275</v>
      </c>
      <c r="H470" s="209">
        <v>5</v>
      </c>
      <c r="I470" s="210"/>
      <c r="J470" s="211">
        <f>ROUND(I470*H470,2)</f>
        <v>0</v>
      </c>
      <c r="K470" s="207" t="s">
        <v>217</v>
      </c>
      <c r="L470" s="62"/>
      <c r="M470" s="212" t="s">
        <v>21</v>
      </c>
      <c r="N470" s="213" t="s">
        <v>47</v>
      </c>
      <c r="O470" s="43"/>
      <c r="P470" s="214">
        <f>O470*H470</f>
        <v>0</v>
      </c>
      <c r="Q470" s="214">
        <v>0</v>
      </c>
      <c r="R470" s="214">
        <f>Q470*H470</f>
        <v>0</v>
      </c>
      <c r="S470" s="214">
        <v>6.8999999999999997E-4</v>
      </c>
      <c r="T470" s="215">
        <f>S470*H470</f>
        <v>3.4499999999999999E-3</v>
      </c>
      <c r="AR470" s="25" t="s">
        <v>309</v>
      </c>
      <c r="AT470" s="25" t="s">
        <v>213</v>
      </c>
      <c r="AU470" s="25" t="s">
        <v>85</v>
      </c>
      <c r="AY470" s="25" t="s">
        <v>211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25" t="s">
        <v>83</v>
      </c>
      <c r="BK470" s="216">
        <f>ROUND(I470*H470,2)</f>
        <v>0</v>
      </c>
      <c r="BL470" s="25" t="s">
        <v>309</v>
      </c>
      <c r="BM470" s="25" t="s">
        <v>1281</v>
      </c>
    </row>
    <row r="471" spans="2:65" s="13" customFormat="1" ht="13.5">
      <c r="B471" s="229"/>
      <c r="C471" s="230"/>
      <c r="D471" s="219" t="s">
        <v>219</v>
      </c>
      <c r="E471" s="231" t="s">
        <v>21</v>
      </c>
      <c r="F471" s="232" t="s">
        <v>1282</v>
      </c>
      <c r="G471" s="230"/>
      <c r="H471" s="233">
        <v>2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AT471" s="239" t="s">
        <v>219</v>
      </c>
      <c r="AU471" s="239" t="s">
        <v>85</v>
      </c>
      <c r="AV471" s="13" t="s">
        <v>85</v>
      </c>
      <c r="AW471" s="13" t="s">
        <v>39</v>
      </c>
      <c r="AX471" s="13" t="s">
        <v>76</v>
      </c>
      <c r="AY471" s="239" t="s">
        <v>211</v>
      </c>
    </row>
    <row r="472" spans="2:65" s="13" customFormat="1" ht="13.5">
      <c r="B472" s="229"/>
      <c r="C472" s="230"/>
      <c r="D472" s="219" t="s">
        <v>219</v>
      </c>
      <c r="E472" s="231" t="s">
        <v>21</v>
      </c>
      <c r="F472" s="232" t="s">
        <v>1283</v>
      </c>
      <c r="G472" s="230"/>
      <c r="H472" s="233">
        <v>3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AT472" s="239" t="s">
        <v>219</v>
      </c>
      <c r="AU472" s="239" t="s">
        <v>85</v>
      </c>
      <c r="AV472" s="13" t="s">
        <v>85</v>
      </c>
      <c r="AW472" s="13" t="s">
        <v>39</v>
      </c>
      <c r="AX472" s="13" t="s">
        <v>76</v>
      </c>
      <c r="AY472" s="239" t="s">
        <v>211</v>
      </c>
    </row>
    <row r="473" spans="2:65" s="15" customFormat="1" ht="13.5">
      <c r="B473" s="251"/>
      <c r="C473" s="252"/>
      <c r="D473" s="262" t="s">
        <v>219</v>
      </c>
      <c r="E473" s="263" t="s">
        <v>21</v>
      </c>
      <c r="F473" s="264" t="s">
        <v>226</v>
      </c>
      <c r="G473" s="252"/>
      <c r="H473" s="265">
        <v>5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AT473" s="261" t="s">
        <v>219</v>
      </c>
      <c r="AU473" s="261" t="s">
        <v>85</v>
      </c>
      <c r="AV473" s="15" t="s">
        <v>100</v>
      </c>
      <c r="AW473" s="15" t="s">
        <v>39</v>
      </c>
      <c r="AX473" s="15" t="s">
        <v>83</v>
      </c>
      <c r="AY473" s="261" t="s">
        <v>211</v>
      </c>
    </row>
    <row r="474" spans="2:65" s="1" customFormat="1" ht="31.5" customHeight="1">
      <c r="B474" s="42"/>
      <c r="C474" s="205" t="s">
        <v>1284</v>
      </c>
      <c r="D474" s="205" t="s">
        <v>213</v>
      </c>
      <c r="E474" s="206" t="s">
        <v>1285</v>
      </c>
      <c r="F474" s="207" t="s">
        <v>1286</v>
      </c>
      <c r="G474" s="208" t="s">
        <v>275</v>
      </c>
      <c r="H474" s="209">
        <v>14</v>
      </c>
      <c r="I474" s="210"/>
      <c r="J474" s="211">
        <f>ROUND(I474*H474,2)</f>
        <v>0</v>
      </c>
      <c r="K474" s="207" t="s">
        <v>217</v>
      </c>
      <c r="L474" s="62"/>
      <c r="M474" s="212" t="s">
        <v>21</v>
      </c>
      <c r="N474" s="213" t="s">
        <v>47</v>
      </c>
      <c r="O474" s="43"/>
      <c r="P474" s="214">
        <f>O474*H474</f>
        <v>0</v>
      </c>
      <c r="Q474" s="214">
        <v>2.0000000000000002E-5</v>
      </c>
      <c r="R474" s="214">
        <f>Q474*H474</f>
        <v>2.8000000000000003E-4</v>
      </c>
      <c r="S474" s="214">
        <v>0</v>
      </c>
      <c r="T474" s="215">
        <f>S474*H474</f>
        <v>0</v>
      </c>
      <c r="AR474" s="25" t="s">
        <v>309</v>
      </c>
      <c r="AT474" s="25" t="s">
        <v>213</v>
      </c>
      <c r="AU474" s="25" t="s">
        <v>85</v>
      </c>
      <c r="AY474" s="25" t="s">
        <v>211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25" t="s">
        <v>83</v>
      </c>
      <c r="BK474" s="216">
        <f>ROUND(I474*H474,2)</f>
        <v>0</v>
      </c>
      <c r="BL474" s="25" t="s">
        <v>309</v>
      </c>
      <c r="BM474" s="25" t="s">
        <v>1287</v>
      </c>
    </row>
    <row r="475" spans="2:65" s="13" customFormat="1" ht="13.5">
      <c r="B475" s="229"/>
      <c r="C475" s="230"/>
      <c r="D475" s="219" t="s">
        <v>219</v>
      </c>
      <c r="E475" s="231" t="s">
        <v>21</v>
      </c>
      <c r="F475" s="232" t="s">
        <v>1258</v>
      </c>
      <c r="G475" s="230"/>
      <c r="H475" s="233">
        <v>2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AT475" s="239" t="s">
        <v>219</v>
      </c>
      <c r="AU475" s="239" t="s">
        <v>85</v>
      </c>
      <c r="AV475" s="13" t="s">
        <v>85</v>
      </c>
      <c r="AW475" s="13" t="s">
        <v>39</v>
      </c>
      <c r="AX475" s="13" t="s">
        <v>76</v>
      </c>
      <c r="AY475" s="239" t="s">
        <v>211</v>
      </c>
    </row>
    <row r="476" spans="2:65" s="13" customFormat="1" ht="13.5">
      <c r="B476" s="229"/>
      <c r="C476" s="230"/>
      <c r="D476" s="219" t="s">
        <v>219</v>
      </c>
      <c r="E476" s="231" t="s">
        <v>21</v>
      </c>
      <c r="F476" s="232" t="s">
        <v>1288</v>
      </c>
      <c r="G476" s="230"/>
      <c r="H476" s="233">
        <v>8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219</v>
      </c>
      <c r="AU476" s="239" t="s">
        <v>85</v>
      </c>
      <c r="AV476" s="13" t="s">
        <v>85</v>
      </c>
      <c r="AW476" s="13" t="s">
        <v>39</v>
      </c>
      <c r="AX476" s="13" t="s">
        <v>76</v>
      </c>
      <c r="AY476" s="239" t="s">
        <v>211</v>
      </c>
    </row>
    <row r="477" spans="2:65" s="13" customFormat="1" ht="13.5">
      <c r="B477" s="229"/>
      <c r="C477" s="230"/>
      <c r="D477" s="219" t="s">
        <v>219</v>
      </c>
      <c r="E477" s="231" t="s">
        <v>21</v>
      </c>
      <c r="F477" s="232" t="s">
        <v>1289</v>
      </c>
      <c r="G477" s="230"/>
      <c r="H477" s="233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AT477" s="239" t="s">
        <v>219</v>
      </c>
      <c r="AU477" s="239" t="s">
        <v>85</v>
      </c>
      <c r="AV477" s="13" t="s">
        <v>85</v>
      </c>
      <c r="AW477" s="13" t="s">
        <v>39</v>
      </c>
      <c r="AX477" s="13" t="s">
        <v>76</v>
      </c>
      <c r="AY477" s="239" t="s">
        <v>211</v>
      </c>
    </row>
    <row r="478" spans="2:65" s="13" customFormat="1" ht="13.5">
      <c r="B478" s="229"/>
      <c r="C478" s="230"/>
      <c r="D478" s="219" t="s">
        <v>219</v>
      </c>
      <c r="E478" s="231" t="s">
        <v>21</v>
      </c>
      <c r="F478" s="232" t="s">
        <v>1290</v>
      </c>
      <c r="G478" s="230"/>
      <c r="H478" s="233">
        <v>3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AT478" s="239" t="s">
        <v>219</v>
      </c>
      <c r="AU478" s="239" t="s">
        <v>85</v>
      </c>
      <c r="AV478" s="13" t="s">
        <v>85</v>
      </c>
      <c r="AW478" s="13" t="s">
        <v>39</v>
      </c>
      <c r="AX478" s="13" t="s">
        <v>76</v>
      </c>
      <c r="AY478" s="239" t="s">
        <v>211</v>
      </c>
    </row>
    <row r="479" spans="2:65" s="15" customFormat="1" ht="13.5">
      <c r="B479" s="251"/>
      <c r="C479" s="252"/>
      <c r="D479" s="262" t="s">
        <v>219</v>
      </c>
      <c r="E479" s="263" t="s">
        <v>21</v>
      </c>
      <c r="F479" s="264" t="s">
        <v>226</v>
      </c>
      <c r="G479" s="252"/>
      <c r="H479" s="265">
        <v>14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AT479" s="261" t="s">
        <v>219</v>
      </c>
      <c r="AU479" s="261" t="s">
        <v>85</v>
      </c>
      <c r="AV479" s="15" t="s">
        <v>100</v>
      </c>
      <c r="AW479" s="15" t="s">
        <v>39</v>
      </c>
      <c r="AX479" s="15" t="s">
        <v>83</v>
      </c>
      <c r="AY479" s="261" t="s">
        <v>211</v>
      </c>
    </row>
    <row r="480" spans="2:65" s="1" customFormat="1" ht="22.5" customHeight="1">
      <c r="B480" s="42"/>
      <c r="C480" s="268" t="s">
        <v>1291</v>
      </c>
      <c r="D480" s="268" t="s">
        <v>429</v>
      </c>
      <c r="E480" s="269" t="s">
        <v>1292</v>
      </c>
      <c r="F480" s="270" t="s">
        <v>1293</v>
      </c>
      <c r="G480" s="271" t="s">
        <v>275</v>
      </c>
      <c r="H480" s="272">
        <v>11</v>
      </c>
      <c r="I480" s="273"/>
      <c r="J480" s="274">
        <f>ROUND(I480*H480,2)</f>
        <v>0</v>
      </c>
      <c r="K480" s="270" t="s">
        <v>217</v>
      </c>
      <c r="L480" s="275"/>
      <c r="M480" s="276" t="s">
        <v>21</v>
      </c>
      <c r="N480" s="277" t="s">
        <v>47</v>
      </c>
      <c r="O480" s="43"/>
      <c r="P480" s="214">
        <f>O480*H480</f>
        <v>0</v>
      </c>
      <c r="Q480" s="214">
        <v>1.7000000000000001E-4</v>
      </c>
      <c r="R480" s="214">
        <f>Q480*H480</f>
        <v>1.8700000000000001E-3</v>
      </c>
      <c r="S480" s="214">
        <v>0</v>
      </c>
      <c r="T480" s="215">
        <f>S480*H480</f>
        <v>0</v>
      </c>
      <c r="AR480" s="25" t="s">
        <v>424</v>
      </c>
      <c r="AT480" s="25" t="s">
        <v>429</v>
      </c>
      <c r="AU480" s="25" t="s">
        <v>85</v>
      </c>
      <c r="AY480" s="25" t="s">
        <v>211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25" t="s">
        <v>83</v>
      </c>
      <c r="BK480" s="216">
        <f>ROUND(I480*H480,2)</f>
        <v>0</v>
      </c>
      <c r="BL480" s="25" t="s">
        <v>309</v>
      </c>
      <c r="BM480" s="25" t="s">
        <v>1294</v>
      </c>
    </row>
    <row r="481" spans="2:65" s="13" customFormat="1" ht="13.5">
      <c r="B481" s="229"/>
      <c r="C481" s="230"/>
      <c r="D481" s="219" t="s">
        <v>219</v>
      </c>
      <c r="E481" s="231" t="s">
        <v>21</v>
      </c>
      <c r="F481" s="232" t="s">
        <v>1258</v>
      </c>
      <c r="G481" s="230"/>
      <c r="H481" s="233">
        <v>2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AT481" s="239" t="s">
        <v>219</v>
      </c>
      <c r="AU481" s="239" t="s">
        <v>85</v>
      </c>
      <c r="AV481" s="13" t="s">
        <v>85</v>
      </c>
      <c r="AW481" s="13" t="s">
        <v>39</v>
      </c>
      <c r="AX481" s="13" t="s">
        <v>76</v>
      </c>
      <c r="AY481" s="239" t="s">
        <v>211</v>
      </c>
    </row>
    <row r="482" spans="2:65" s="13" customFormat="1" ht="13.5">
      <c r="B482" s="229"/>
      <c r="C482" s="230"/>
      <c r="D482" s="219" t="s">
        <v>219</v>
      </c>
      <c r="E482" s="231" t="s">
        <v>21</v>
      </c>
      <c r="F482" s="232" t="s">
        <v>1288</v>
      </c>
      <c r="G482" s="230"/>
      <c r="H482" s="233">
        <v>8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AT482" s="239" t="s">
        <v>219</v>
      </c>
      <c r="AU482" s="239" t="s">
        <v>85</v>
      </c>
      <c r="AV482" s="13" t="s">
        <v>85</v>
      </c>
      <c r="AW482" s="13" t="s">
        <v>39</v>
      </c>
      <c r="AX482" s="13" t="s">
        <v>76</v>
      </c>
      <c r="AY482" s="239" t="s">
        <v>211</v>
      </c>
    </row>
    <row r="483" spans="2:65" s="13" customFormat="1" ht="13.5">
      <c r="B483" s="229"/>
      <c r="C483" s="230"/>
      <c r="D483" s="219" t="s">
        <v>219</v>
      </c>
      <c r="E483" s="231" t="s">
        <v>21</v>
      </c>
      <c r="F483" s="232" t="s">
        <v>1289</v>
      </c>
      <c r="G483" s="230"/>
      <c r="H483" s="233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219</v>
      </c>
      <c r="AU483" s="239" t="s">
        <v>85</v>
      </c>
      <c r="AV483" s="13" t="s">
        <v>85</v>
      </c>
      <c r="AW483" s="13" t="s">
        <v>39</v>
      </c>
      <c r="AX483" s="13" t="s">
        <v>76</v>
      </c>
      <c r="AY483" s="239" t="s">
        <v>211</v>
      </c>
    </row>
    <row r="484" spans="2:65" s="15" customFormat="1" ht="13.5">
      <c r="B484" s="251"/>
      <c r="C484" s="252"/>
      <c r="D484" s="262" t="s">
        <v>219</v>
      </c>
      <c r="E484" s="263" t="s">
        <v>21</v>
      </c>
      <c r="F484" s="264" t="s">
        <v>226</v>
      </c>
      <c r="G484" s="252"/>
      <c r="H484" s="265">
        <v>11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AT484" s="261" t="s">
        <v>219</v>
      </c>
      <c r="AU484" s="261" t="s">
        <v>85</v>
      </c>
      <c r="AV484" s="15" t="s">
        <v>100</v>
      </c>
      <c r="AW484" s="15" t="s">
        <v>39</v>
      </c>
      <c r="AX484" s="15" t="s">
        <v>83</v>
      </c>
      <c r="AY484" s="261" t="s">
        <v>211</v>
      </c>
    </row>
    <row r="485" spans="2:65" s="1" customFormat="1" ht="22.5" customHeight="1">
      <c r="B485" s="42"/>
      <c r="C485" s="268" t="s">
        <v>1295</v>
      </c>
      <c r="D485" s="268" t="s">
        <v>429</v>
      </c>
      <c r="E485" s="269" t="s">
        <v>1296</v>
      </c>
      <c r="F485" s="270" t="s">
        <v>1297</v>
      </c>
      <c r="G485" s="271" t="s">
        <v>275</v>
      </c>
      <c r="H485" s="272">
        <v>3</v>
      </c>
      <c r="I485" s="273"/>
      <c r="J485" s="274">
        <f>ROUND(I485*H485,2)</f>
        <v>0</v>
      </c>
      <c r="K485" s="270" t="s">
        <v>217</v>
      </c>
      <c r="L485" s="275"/>
      <c r="M485" s="276" t="s">
        <v>21</v>
      </c>
      <c r="N485" s="277" t="s">
        <v>47</v>
      </c>
      <c r="O485" s="43"/>
      <c r="P485" s="214">
        <f>O485*H485</f>
        <v>0</v>
      </c>
      <c r="Q485" s="214">
        <v>1.4999999999999999E-4</v>
      </c>
      <c r="R485" s="214">
        <f>Q485*H485</f>
        <v>4.4999999999999999E-4</v>
      </c>
      <c r="S485" s="214">
        <v>0</v>
      </c>
      <c r="T485" s="215">
        <f>S485*H485</f>
        <v>0</v>
      </c>
      <c r="AR485" s="25" t="s">
        <v>424</v>
      </c>
      <c r="AT485" s="25" t="s">
        <v>429</v>
      </c>
      <c r="AU485" s="25" t="s">
        <v>85</v>
      </c>
      <c r="AY485" s="25" t="s">
        <v>211</v>
      </c>
      <c r="BE485" s="216">
        <f>IF(N485="základní",J485,0)</f>
        <v>0</v>
      </c>
      <c r="BF485" s="216">
        <f>IF(N485="snížená",J485,0)</f>
        <v>0</v>
      </c>
      <c r="BG485" s="216">
        <f>IF(N485="zákl. přenesená",J485,0)</f>
        <v>0</v>
      </c>
      <c r="BH485" s="216">
        <f>IF(N485="sníž. přenesená",J485,0)</f>
        <v>0</v>
      </c>
      <c r="BI485" s="216">
        <f>IF(N485="nulová",J485,0)</f>
        <v>0</v>
      </c>
      <c r="BJ485" s="25" t="s">
        <v>83</v>
      </c>
      <c r="BK485" s="216">
        <f>ROUND(I485*H485,2)</f>
        <v>0</v>
      </c>
      <c r="BL485" s="25" t="s">
        <v>309</v>
      </c>
      <c r="BM485" s="25" t="s">
        <v>1298</v>
      </c>
    </row>
    <row r="486" spans="2:65" s="13" customFormat="1" ht="13.5">
      <c r="B486" s="229"/>
      <c r="C486" s="230"/>
      <c r="D486" s="219" t="s">
        <v>219</v>
      </c>
      <c r="E486" s="231" t="s">
        <v>21</v>
      </c>
      <c r="F486" s="232" t="s">
        <v>1299</v>
      </c>
      <c r="G486" s="230"/>
      <c r="H486" s="233">
        <v>3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AT486" s="239" t="s">
        <v>219</v>
      </c>
      <c r="AU486" s="239" t="s">
        <v>85</v>
      </c>
      <c r="AV486" s="13" t="s">
        <v>85</v>
      </c>
      <c r="AW486" s="13" t="s">
        <v>39</v>
      </c>
      <c r="AX486" s="13" t="s">
        <v>76</v>
      </c>
      <c r="AY486" s="239" t="s">
        <v>211</v>
      </c>
    </row>
    <row r="487" spans="2:65" s="15" customFormat="1" ht="13.5">
      <c r="B487" s="251"/>
      <c r="C487" s="252"/>
      <c r="D487" s="262" t="s">
        <v>219</v>
      </c>
      <c r="E487" s="263" t="s">
        <v>21</v>
      </c>
      <c r="F487" s="264" t="s">
        <v>226</v>
      </c>
      <c r="G487" s="252"/>
      <c r="H487" s="265">
        <v>3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AT487" s="261" t="s">
        <v>219</v>
      </c>
      <c r="AU487" s="261" t="s">
        <v>85</v>
      </c>
      <c r="AV487" s="15" t="s">
        <v>100</v>
      </c>
      <c r="AW487" s="15" t="s">
        <v>39</v>
      </c>
      <c r="AX487" s="15" t="s">
        <v>83</v>
      </c>
      <c r="AY487" s="261" t="s">
        <v>211</v>
      </c>
    </row>
    <row r="488" spans="2:65" s="1" customFormat="1" ht="22.5" customHeight="1">
      <c r="B488" s="42"/>
      <c r="C488" s="205" t="s">
        <v>1300</v>
      </c>
      <c r="D488" s="205" t="s">
        <v>213</v>
      </c>
      <c r="E488" s="206" t="s">
        <v>1301</v>
      </c>
      <c r="F488" s="207" t="s">
        <v>1302</v>
      </c>
      <c r="G488" s="208" t="s">
        <v>275</v>
      </c>
      <c r="H488" s="209">
        <v>8</v>
      </c>
      <c r="I488" s="210"/>
      <c r="J488" s="211">
        <f>ROUND(I488*H488,2)</f>
        <v>0</v>
      </c>
      <c r="K488" s="207" t="s">
        <v>217</v>
      </c>
      <c r="L488" s="62"/>
      <c r="M488" s="212" t="s">
        <v>21</v>
      </c>
      <c r="N488" s="213" t="s">
        <v>47</v>
      </c>
      <c r="O488" s="43"/>
      <c r="P488" s="214">
        <f>O488*H488</f>
        <v>0</v>
      </c>
      <c r="Q488" s="214">
        <v>7.5000000000000002E-4</v>
      </c>
      <c r="R488" s="214">
        <f>Q488*H488</f>
        <v>6.0000000000000001E-3</v>
      </c>
      <c r="S488" s="214">
        <v>0</v>
      </c>
      <c r="T488" s="215">
        <f>S488*H488</f>
        <v>0</v>
      </c>
      <c r="AR488" s="25" t="s">
        <v>309</v>
      </c>
      <c r="AT488" s="25" t="s">
        <v>213</v>
      </c>
      <c r="AU488" s="25" t="s">
        <v>85</v>
      </c>
      <c r="AY488" s="25" t="s">
        <v>211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25" t="s">
        <v>83</v>
      </c>
      <c r="BK488" s="216">
        <f>ROUND(I488*H488,2)</f>
        <v>0</v>
      </c>
      <c r="BL488" s="25" t="s">
        <v>309</v>
      </c>
      <c r="BM488" s="25" t="s">
        <v>1303</v>
      </c>
    </row>
    <row r="489" spans="2:65" s="13" customFormat="1" ht="13.5">
      <c r="B489" s="229"/>
      <c r="C489" s="230"/>
      <c r="D489" s="219" t="s">
        <v>219</v>
      </c>
      <c r="E489" s="231" t="s">
        <v>21</v>
      </c>
      <c r="F489" s="232" t="s">
        <v>1304</v>
      </c>
      <c r="G489" s="230"/>
      <c r="H489" s="233">
        <v>2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AT489" s="239" t="s">
        <v>219</v>
      </c>
      <c r="AU489" s="239" t="s">
        <v>85</v>
      </c>
      <c r="AV489" s="13" t="s">
        <v>85</v>
      </c>
      <c r="AW489" s="13" t="s">
        <v>39</v>
      </c>
      <c r="AX489" s="13" t="s">
        <v>76</v>
      </c>
      <c r="AY489" s="239" t="s">
        <v>211</v>
      </c>
    </row>
    <row r="490" spans="2:65" s="13" customFormat="1" ht="13.5">
      <c r="B490" s="229"/>
      <c r="C490" s="230"/>
      <c r="D490" s="219" t="s">
        <v>219</v>
      </c>
      <c r="E490" s="231" t="s">
        <v>21</v>
      </c>
      <c r="F490" s="232" t="s">
        <v>1305</v>
      </c>
      <c r="G490" s="230"/>
      <c r="H490" s="233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AT490" s="239" t="s">
        <v>219</v>
      </c>
      <c r="AU490" s="239" t="s">
        <v>85</v>
      </c>
      <c r="AV490" s="13" t="s">
        <v>85</v>
      </c>
      <c r="AW490" s="13" t="s">
        <v>39</v>
      </c>
      <c r="AX490" s="13" t="s">
        <v>76</v>
      </c>
      <c r="AY490" s="239" t="s">
        <v>211</v>
      </c>
    </row>
    <row r="491" spans="2:65" s="13" customFormat="1" ht="13.5">
      <c r="B491" s="229"/>
      <c r="C491" s="230"/>
      <c r="D491" s="219" t="s">
        <v>219</v>
      </c>
      <c r="E491" s="231" t="s">
        <v>21</v>
      </c>
      <c r="F491" s="232" t="s">
        <v>1306</v>
      </c>
      <c r="G491" s="230"/>
      <c r="H491" s="233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219</v>
      </c>
      <c r="AU491" s="239" t="s">
        <v>85</v>
      </c>
      <c r="AV491" s="13" t="s">
        <v>85</v>
      </c>
      <c r="AW491" s="13" t="s">
        <v>39</v>
      </c>
      <c r="AX491" s="13" t="s">
        <v>76</v>
      </c>
      <c r="AY491" s="239" t="s">
        <v>211</v>
      </c>
    </row>
    <row r="492" spans="2:65" s="13" customFormat="1" ht="13.5">
      <c r="B492" s="229"/>
      <c r="C492" s="230"/>
      <c r="D492" s="219" t="s">
        <v>219</v>
      </c>
      <c r="E492" s="231" t="s">
        <v>21</v>
      </c>
      <c r="F492" s="232" t="s">
        <v>1307</v>
      </c>
      <c r="G492" s="230"/>
      <c r="H492" s="233">
        <v>1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AT492" s="239" t="s">
        <v>219</v>
      </c>
      <c r="AU492" s="239" t="s">
        <v>85</v>
      </c>
      <c r="AV492" s="13" t="s">
        <v>85</v>
      </c>
      <c r="AW492" s="13" t="s">
        <v>39</v>
      </c>
      <c r="AX492" s="13" t="s">
        <v>76</v>
      </c>
      <c r="AY492" s="239" t="s">
        <v>211</v>
      </c>
    </row>
    <row r="493" spans="2:65" s="13" customFormat="1" ht="13.5">
      <c r="B493" s="229"/>
      <c r="C493" s="230"/>
      <c r="D493" s="219" t="s">
        <v>219</v>
      </c>
      <c r="E493" s="231" t="s">
        <v>21</v>
      </c>
      <c r="F493" s="232" t="s">
        <v>1308</v>
      </c>
      <c r="G493" s="230"/>
      <c r="H493" s="233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AT493" s="239" t="s">
        <v>219</v>
      </c>
      <c r="AU493" s="239" t="s">
        <v>85</v>
      </c>
      <c r="AV493" s="13" t="s">
        <v>85</v>
      </c>
      <c r="AW493" s="13" t="s">
        <v>39</v>
      </c>
      <c r="AX493" s="13" t="s">
        <v>76</v>
      </c>
      <c r="AY493" s="239" t="s">
        <v>211</v>
      </c>
    </row>
    <row r="494" spans="2:65" s="13" customFormat="1" ht="13.5">
      <c r="B494" s="229"/>
      <c r="C494" s="230"/>
      <c r="D494" s="219" t="s">
        <v>219</v>
      </c>
      <c r="E494" s="231" t="s">
        <v>21</v>
      </c>
      <c r="F494" s="232" t="s">
        <v>1309</v>
      </c>
      <c r="G494" s="230"/>
      <c r="H494" s="233">
        <v>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AT494" s="239" t="s">
        <v>219</v>
      </c>
      <c r="AU494" s="239" t="s">
        <v>85</v>
      </c>
      <c r="AV494" s="13" t="s">
        <v>85</v>
      </c>
      <c r="AW494" s="13" t="s">
        <v>39</v>
      </c>
      <c r="AX494" s="13" t="s">
        <v>76</v>
      </c>
      <c r="AY494" s="239" t="s">
        <v>211</v>
      </c>
    </row>
    <row r="495" spans="2:65" s="13" customFormat="1" ht="13.5">
      <c r="B495" s="229"/>
      <c r="C495" s="230"/>
      <c r="D495" s="219" t="s">
        <v>219</v>
      </c>
      <c r="E495" s="231" t="s">
        <v>21</v>
      </c>
      <c r="F495" s="232" t="s">
        <v>1310</v>
      </c>
      <c r="G495" s="230"/>
      <c r="H495" s="233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AT495" s="239" t="s">
        <v>219</v>
      </c>
      <c r="AU495" s="239" t="s">
        <v>85</v>
      </c>
      <c r="AV495" s="13" t="s">
        <v>85</v>
      </c>
      <c r="AW495" s="13" t="s">
        <v>39</v>
      </c>
      <c r="AX495" s="13" t="s">
        <v>76</v>
      </c>
      <c r="AY495" s="239" t="s">
        <v>211</v>
      </c>
    </row>
    <row r="496" spans="2:65" s="15" customFormat="1" ht="13.5">
      <c r="B496" s="251"/>
      <c r="C496" s="252"/>
      <c r="D496" s="262" t="s">
        <v>219</v>
      </c>
      <c r="E496" s="263" t="s">
        <v>21</v>
      </c>
      <c r="F496" s="264" t="s">
        <v>226</v>
      </c>
      <c r="G496" s="252"/>
      <c r="H496" s="265">
        <v>8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AT496" s="261" t="s">
        <v>219</v>
      </c>
      <c r="AU496" s="261" t="s">
        <v>85</v>
      </c>
      <c r="AV496" s="15" t="s">
        <v>100</v>
      </c>
      <c r="AW496" s="15" t="s">
        <v>39</v>
      </c>
      <c r="AX496" s="15" t="s">
        <v>83</v>
      </c>
      <c r="AY496" s="261" t="s">
        <v>211</v>
      </c>
    </row>
    <row r="497" spans="2:65" s="1" customFormat="1" ht="22.5" customHeight="1">
      <c r="B497" s="42"/>
      <c r="C497" s="205" t="s">
        <v>1311</v>
      </c>
      <c r="D497" s="205" t="s">
        <v>213</v>
      </c>
      <c r="E497" s="206" t="s">
        <v>1312</v>
      </c>
      <c r="F497" s="207" t="s">
        <v>1313</v>
      </c>
      <c r="G497" s="208" t="s">
        <v>275</v>
      </c>
      <c r="H497" s="209">
        <v>4</v>
      </c>
      <c r="I497" s="210"/>
      <c r="J497" s="211">
        <f>ROUND(I497*H497,2)</f>
        <v>0</v>
      </c>
      <c r="K497" s="207" t="s">
        <v>217</v>
      </c>
      <c r="L497" s="62"/>
      <c r="M497" s="212" t="s">
        <v>21</v>
      </c>
      <c r="N497" s="213" t="s">
        <v>47</v>
      </c>
      <c r="O497" s="43"/>
      <c r="P497" s="214">
        <f>O497*H497</f>
        <v>0</v>
      </c>
      <c r="Q497" s="214">
        <v>9.7000000000000005E-4</v>
      </c>
      <c r="R497" s="214">
        <f>Q497*H497</f>
        <v>3.8800000000000002E-3</v>
      </c>
      <c r="S497" s="214">
        <v>0</v>
      </c>
      <c r="T497" s="215">
        <f>S497*H497</f>
        <v>0</v>
      </c>
      <c r="AR497" s="25" t="s">
        <v>309</v>
      </c>
      <c r="AT497" s="25" t="s">
        <v>213</v>
      </c>
      <c r="AU497" s="25" t="s">
        <v>85</v>
      </c>
      <c r="AY497" s="25" t="s">
        <v>211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25" t="s">
        <v>83</v>
      </c>
      <c r="BK497" s="216">
        <f>ROUND(I497*H497,2)</f>
        <v>0</v>
      </c>
      <c r="BL497" s="25" t="s">
        <v>309</v>
      </c>
      <c r="BM497" s="25" t="s">
        <v>1314</v>
      </c>
    </row>
    <row r="498" spans="2:65" s="13" customFormat="1" ht="13.5">
      <c r="B498" s="229"/>
      <c r="C498" s="230"/>
      <c r="D498" s="219" t="s">
        <v>219</v>
      </c>
      <c r="E498" s="231" t="s">
        <v>21</v>
      </c>
      <c r="F498" s="232" t="s">
        <v>1315</v>
      </c>
      <c r="G498" s="230"/>
      <c r="H498" s="233">
        <v>2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AT498" s="239" t="s">
        <v>219</v>
      </c>
      <c r="AU498" s="239" t="s">
        <v>85</v>
      </c>
      <c r="AV498" s="13" t="s">
        <v>85</v>
      </c>
      <c r="AW498" s="13" t="s">
        <v>39</v>
      </c>
      <c r="AX498" s="13" t="s">
        <v>76</v>
      </c>
      <c r="AY498" s="239" t="s">
        <v>211</v>
      </c>
    </row>
    <row r="499" spans="2:65" s="13" customFormat="1" ht="13.5">
      <c r="B499" s="229"/>
      <c r="C499" s="230"/>
      <c r="D499" s="219" t="s">
        <v>219</v>
      </c>
      <c r="E499" s="231" t="s">
        <v>21</v>
      </c>
      <c r="F499" s="232" t="s">
        <v>1316</v>
      </c>
      <c r="G499" s="230"/>
      <c r="H499" s="233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AT499" s="239" t="s">
        <v>219</v>
      </c>
      <c r="AU499" s="239" t="s">
        <v>85</v>
      </c>
      <c r="AV499" s="13" t="s">
        <v>85</v>
      </c>
      <c r="AW499" s="13" t="s">
        <v>39</v>
      </c>
      <c r="AX499" s="13" t="s">
        <v>76</v>
      </c>
      <c r="AY499" s="239" t="s">
        <v>211</v>
      </c>
    </row>
    <row r="500" spans="2:65" s="13" customFormat="1" ht="13.5">
      <c r="B500" s="229"/>
      <c r="C500" s="230"/>
      <c r="D500" s="219" t="s">
        <v>219</v>
      </c>
      <c r="E500" s="231" t="s">
        <v>21</v>
      </c>
      <c r="F500" s="232" t="s">
        <v>1317</v>
      </c>
      <c r="G500" s="230"/>
      <c r="H500" s="233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219</v>
      </c>
      <c r="AU500" s="239" t="s">
        <v>85</v>
      </c>
      <c r="AV500" s="13" t="s">
        <v>85</v>
      </c>
      <c r="AW500" s="13" t="s">
        <v>39</v>
      </c>
      <c r="AX500" s="13" t="s">
        <v>76</v>
      </c>
      <c r="AY500" s="239" t="s">
        <v>211</v>
      </c>
    </row>
    <row r="501" spans="2:65" s="15" customFormat="1" ht="13.5">
      <c r="B501" s="251"/>
      <c r="C501" s="252"/>
      <c r="D501" s="262" t="s">
        <v>219</v>
      </c>
      <c r="E501" s="263" t="s">
        <v>21</v>
      </c>
      <c r="F501" s="264" t="s">
        <v>226</v>
      </c>
      <c r="G501" s="252"/>
      <c r="H501" s="265">
        <v>4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AT501" s="261" t="s">
        <v>219</v>
      </c>
      <c r="AU501" s="261" t="s">
        <v>85</v>
      </c>
      <c r="AV501" s="15" t="s">
        <v>100</v>
      </c>
      <c r="AW501" s="15" t="s">
        <v>39</v>
      </c>
      <c r="AX501" s="15" t="s">
        <v>83</v>
      </c>
      <c r="AY501" s="261" t="s">
        <v>211</v>
      </c>
    </row>
    <row r="502" spans="2:65" s="1" customFormat="1" ht="22.5" customHeight="1">
      <c r="B502" s="42"/>
      <c r="C502" s="205" t="s">
        <v>1318</v>
      </c>
      <c r="D502" s="205" t="s">
        <v>213</v>
      </c>
      <c r="E502" s="206" t="s">
        <v>1319</v>
      </c>
      <c r="F502" s="207" t="s">
        <v>1320</v>
      </c>
      <c r="G502" s="208" t="s">
        <v>275</v>
      </c>
      <c r="H502" s="209">
        <v>12</v>
      </c>
      <c r="I502" s="210"/>
      <c r="J502" s="211">
        <f>ROUND(I502*H502,2)</f>
        <v>0</v>
      </c>
      <c r="K502" s="207" t="s">
        <v>217</v>
      </c>
      <c r="L502" s="62"/>
      <c r="M502" s="212" t="s">
        <v>21</v>
      </c>
      <c r="N502" s="213" t="s">
        <v>47</v>
      </c>
      <c r="O502" s="43"/>
      <c r="P502" s="214">
        <f>O502*H502</f>
        <v>0</v>
      </c>
      <c r="Q502" s="214">
        <v>6.2E-4</v>
      </c>
      <c r="R502" s="214">
        <f>Q502*H502</f>
        <v>7.4400000000000004E-3</v>
      </c>
      <c r="S502" s="214">
        <v>0</v>
      </c>
      <c r="T502" s="215">
        <f>S502*H502</f>
        <v>0</v>
      </c>
      <c r="AR502" s="25" t="s">
        <v>309</v>
      </c>
      <c r="AT502" s="25" t="s">
        <v>213</v>
      </c>
      <c r="AU502" s="25" t="s">
        <v>85</v>
      </c>
      <c r="AY502" s="25" t="s">
        <v>211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25" t="s">
        <v>83</v>
      </c>
      <c r="BK502" s="216">
        <f>ROUND(I502*H502,2)</f>
        <v>0</v>
      </c>
      <c r="BL502" s="25" t="s">
        <v>309</v>
      </c>
      <c r="BM502" s="25" t="s">
        <v>1321</v>
      </c>
    </row>
    <row r="503" spans="2:65" s="13" customFormat="1" ht="13.5">
      <c r="B503" s="229"/>
      <c r="C503" s="230"/>
      <c r="D503" s="219" t="s">
        <v>219</v>
      </c>
      <c r="E503" s="231" t="s">
        <v>21</v>
      </c>
      <c r="F503" s="232" t="s">
        <v>1322</v>
      </c>
      <c r="G503" s="230"/>
      <c r="H503" s="233">
        <v>2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219</v>
      </c>
      <c r="AU503" s="239" t="s">
        <v>85</v>
      </c>
      <c r="AV503" s="13" t="s">
        <v>85</v>
      </c>
      <c r="AW503" s="13" t="s">
        <v>39</v>
      </c>
      <c r="AX503" s="13" t="s">
        <v>76</v>
      </c>
      <c r="AY503" s="239" t="s">
        <v>211</v>
      </c>
    </row>
    <row r="504" spans="2:65" s="13" customFormat="1" ht="13.5">
      <c r="B504" s="229"/>
      <c r="C504" s="230"/>
      <c r="D504" s="219" t="s">
        <v>219</v>
      </c>
      <c r="E504" s="231" t="s">
        <v>21</v>
      </c>
      <c r="F504" s="232" t="s">
        <v>1323</v>
      </c>
      <c r="G504" s="230"/>
      <c r="H504" s="233">
        <v>2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219</v>
      </c>
      <c r="AU504" s="239" t="s">
        <v>85</v>
      </c>
      <c r="AV504" s="13" t="s">
        <v>85</v>
      </c>
      <c r="AW504" s="13" t="s">
        <v>39</v>
      </c>
      <c r="AX504" s="13" t="s">
        <v>76</v>
      </c>
      <c r="AY504" s="239" t="s">
        <v>211</v>
      </c>
    </row>
    <row r="505" spans="2:65" s="13" customFormat="1" ht="13.5">
      <c r="B505" s="229"/>
      <c r="C505" s="230"/>
      <c r="D505" s="219" t="s">
        <v>219</v>
      </c>
      <c r="E505" s="231" t="s">
        <v>21</v>
      </c>
      <c r="F505" s="232" t="s">
        <v>1324</v>
      </c>
      <c r="G505" s="230"/>
      <c r="H505" s="233">
        <v>2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219</v>
      </c>
      <c r="AU505" s="239" t="s">
        <v>85</v>
      </c>
      <c r="AV505" s="13" t="s">
        <v>85</v>
      </c>
      <c r="AW505" s="13" t="s">
        <v>39</v>
      </c>
      <c r="AX505" s="13" t="s">
        <v>76</v>
      </c>
      <c r="AY505" s="239" t="s">
        <v>211</v>
      </c>
    </row>
    <row r="506" spans="2:65" s="13" customFormat="1" ht="13.5">
      <c r="B506" s="229"/>
      <c r="C506" s="230"/>
      <c r="D506" s="219" t="s">
        <v>219</v>
      </c>
      <c r="E506" s="231" t="s">
        <v>21</v>
      </c>
      <c r="F506" s="232" t="s">
        <v>1325</v>
      </c>
      <c r="G506" s="230"/>
      <c r="H506" s="233">
        <v>2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AT506" s="239" t="s">
        <v>219</v>
      </c>
      <c r="AU506" s="239" t="s">
        <v>85</v>
      </c>
      <c r="AV506" s="13" t="s">
        <v>85</v>
      </c>
      <c r="AW506" s="13" t="s">
        <v>39</v>
      </c>
      <c r="AX506" s="13" t="s">
        <v>76</v>
      </c>
      <c r="AY506" s="239" t="s">
        <v>211</v>
      </c>
    </row>
    <row r="507" spans="2:65" s="13" customFormat="1" ht="13.5">
      <c r="B507" s="229"/>
      <c r="C507" s="230"/>
      <c r="D507" s="219" t="s">
        <v>219</v>
      </c>
      <c r="E507" s="231" t="s">
        <v>21</v>
      </c>
      <c r="F507" s="232" t="s">
        <v>1326</v>
      </c>
      <c r="G507" s="230"/>
      <c r="H507" s="233">
        <v>2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219</v>
      </c>
      <c r="AU507" s="239" t="s">
        <v>85</v>
      </c>
      <c r="AV507" s="13" t="s">
        <v>85</v>
      </c>
      <c r="AW507" s="13" t="s">
        <v>39</v>
      </c>
      <c r="AX507" s="13" t="s">
        <v>76</v>
      </c>
      <c r="AY507" s="239" t="s">
        <v>211</v>
      </c>
    </row>
    <row r="508" spans="2:65" s="13" customFormat="1" ht="13.5">
      <c r="B508" s="229"/>
      <c r="C508" s="230"/>
      <c r="D508" s="219" t="s">
        <v>219</v>
      </c>
      <c r="E508" s="231" t="s">
        <v>21</v>
      </c>
      <c r="F508" s="232" t="s">
        <v>1327</v>
      </c>
      <c r="G508" s="230"/>
      <c r="H508" s="233">
        <v>2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219</v>
      </c>
      <c r="AU508" s="239" t="s">
        <v>85</v>
      </c>
      <c r="AV508" s="13" t="s">
        <v>85</v>
      </c>
      <c r="AW508" s="13" t="s">
        <v>39</v>
      </c>
      <c r="AX508" s="13" t="s">
        <v>76</v>
      </c>
      <c r="AY508" s="239" t="s">
        <v>211</v>
      </c>
    </row>
    <row r="509" spans="2:65" s="15" customFormat="1" ht="13.5">
      <c r="B509" s="251"/>
      <c r="C509" s="252"/>
      <c r="D509" s="262" t="s">
        <v>219</v>
      </c>
      <c r="E509" s="263" t="s">
        <v>21</v>
      </c>
      <c r="F509" s="264" t="s">
        <v>226</v>
      </c>
      <c r="G509" s="252"/>
      <c r="H509" s="265">
        <v>12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AT509" s="261" t="s">
        <v>219</v>
      </c>
      <c r="AU509" s="261" t="s">
        <v>85</v>
      </c>
      <c r="AV509" s="15" t="s">
        <v>100</v>
      </c>
      <c r="AW509" s="15" t="s">
        <v>39</v>
      </c>
      <c r="AX509" s="15" t="s">
        <v>83</v>
      </c>
      <c r="AY509" s="261" t="s">
        <v>211</v>
      </c>
    </row>
    <row r="510" spans="2:65" s="1" customFormat="1" ht="31.5" customHeight="1">
      <c r="B510" s="42"/>
      <c r="C510" s="205" t="s">
        <v>1328</v>
      </c>
      <c r="D510" s="205" t="s">
        <v>213</v>
      </c>
      <c r="E510" s="206" t="s">
        <v>1329</v>
      </c>
      <c r="F510" s="207" t="s">
        <v>1330</v>
      </c>
      <c r="G510" s="208" t="s">
        <v>1276</v>
      </c>
      <c r="H510" s="209">
        <v>1</v>
      </c>
      <c r="I510" s="210"/>
      <c r="J510" s="211">
        <f>ROUND(I510*H510,2)</f>
        <v>0</v>
      </c>
      <c r="K510" s="207" t="s">
        <v>217</v>
      </c>
      <c r="L510" s="62"/>
      <c r="M510" s="212" t="s">
        <v>21</v>
      </c>
      <c r="N510" s="213" t="s">
        <v>47</v>
      </c>
      <c r="O510" s="43"/>
      <c r="P510" s="214">
        <f>O510*H510</f>
        <v>0</v>
      </c>
      <c r="Q510" s="214">
        <v>2.8139999999999998E-2</v>
      </c>
      <c r="R510" s="214">
        <f>Q510*H510</f>
        <v>2.8139999999999998E-2</v>
      </c>
      <c r="S510" s="214">
        <v>0</v>
      </c>
      <c r="T510" s="215">
        <f>S510*H510</f>
        <v>0</v>
      </c>
      <c r="AR510" s="25" t="s">
        <v>309</v>
      </c>
      <c r="AT510" s="25" t="s">
        <v>213</v>
      </c>
      <c r="AU510" s="25" t="s">
        <v>85</v>
      </c>
      <c r="AY510" s="25" t="s">
        <v>211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25" t="s">
        <v>83</v>
      </c>
      <c r="BK510" s="216">
        <f>ROUND(I510*H510,2)</f>
        <v>0</v>
      </c>
      <c r="BL510" s="25" t="s">
        <v>309</v>
      </c>
      <c r="BM510" s="25" t="s">
        <v>1331</v>
      </c>
    </row>
    <row r="511" spans="2:65" s="13" customFormat="1" ht="13.5">
      <c r="B511" s="229"/>
      <c r="C511" s="230"/>
      <c r="D511" s="219" t="s">
        <v>219</v>
      </c>
      <c r="E511" s="231" t="s">
        <v>21</v>
      </c>
      <c r="F511" s="232" t="s">
        <v>1332</v>
      </c>
      <c r="G511" s="230"/>
      <c r="H511" s="233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219</v>
      </c>
      <c r="AU511" s="239" t="s">
        <v>85</v>
      </c>
      <c r="AV511" s="13" t="s">
        <v>85</v>
      </c>
      <c r="AW511" s="13" t="s">
        <v>39</v>
      </c>
      <c r="AX511" s="13" t="s">
        <v>76</v>
      </c>
      <c r="AY511" s="239" t="s">
        <v>211</v>
      </c>
    </row>
    <row r="512" spans="2:65" s="15" customFormat="1" ht="13.5">
      <c r="B512" s="251"/>
      <c r="C512" s="252"/>
      <c r="D512" s="262" t="s">
        <v>219</v>
      </c>
      <c r="E512" s="263" t="s">
        <v>21</v>
      </c>
      <c r="F512" s="264" t="s">
        <v>226</v>
      </c>
      <c r="G512" s="252"/>
      <c r="H512" s="265">
        <v>1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AT512" s="261" t="s">
        <v>219</v>
      </c>
      <c r="AU512" s="261" t="s">
        <v>85</v>
      </c>
      <c r="AV512" s="15" t="s">
        <v>100</v>
      </c>
      <c r="AW512" s="15" t="s">
        <v>39</v>
      </c>
      <c r="AX512" s="15" t="s">
        <v>83</v>
      </c>
      <c r="AY512" s="261" t="s">
        <v>211</v>
      </c>
    </row>
    <row r="513" spans="2:65" s="1" customFormat="1" ht="31.5" customHeight="1">
      <c r="B513" s="42"/>
      <c r="C513" s="205" t="s">
        <v>1333</v>
      </c>
      <c r="D513" s="205" t="s">
        <v>213</v>
      </c>
      <c r="E513" s="206" t="s">
        <v>1334</v>
      </c>
      <c r="F513" s="207" t="s">
        <v>1335</v>
      </c>
      <c r="G513" s="208" t="s">
        <v>611</v>
      </c>
      <c r="H513" s="209">
        <v>107.8</v>
      </c>
      <c r="I513" s="210"/>
      <c r="J513" s="211">
        <f>ROUND(I513*H513,2)</f>
        <v>0</v>
      </c>
      <c r="K513" s="207" t="s">
        <v>217</v>
      </c>
      <c r="L513" s="62"/>
      <c r="M513" s="212" t="s">
        <v>21</v>
      </c>
      <c r="N513" s="213" t="s">
        <v>47</v>
      </c>
      <c r="O513" s="43"/>
      <c r="P513" s="214">
        <f>O513*H513</f>
        <v>0</v>
      </c>
      <c r="Q513" s="214">
        <v>4.0000000000000002E-4</v>
      </c>
      <c r="R513" s="214">
        <f>Q513*H513</f>
        <v>4.3119999999999999E-2</v>
      </c>
      <c r="S513" s="214">
        <v>0</v>
      </c>
      <c r="T513" s="215">
        <f>S513*H513</f>
        <v>0</v>
      </c>
      <c r="AR513" s="25" t="s">
        <v>309</v>
      </c>
      <c r="AT513" s="25" t="s">
        <v>213</v>
      </c>
      <c r="AU513" s="25" t="s">
        <v>85</v>
      </c>
      <c r="AY513" s="25" t="s">
        <v>211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25" t="s">
        <v>83</v>
      </c>
      <c r="BK513" s="216">
        <f>ROUND(I513*H513,2)</f>
        <v>0</v>
      </c>
      <c r="BL513" s="25" t="s">
        <v>309</v>
      </c>
      <c r="BM513" s="25" t="s">
        <v>1336</v>
      </c>
    </row>
    <row r="514" spans="2:65" s="13" customFormat="1" ht="13.5">
      <c r="B514" s="229"/>
      <c r="C514" s="230"/>
      <c r="D514" s="219" t="s">
        <v>219</v>
      </c>
      <c r="E514" s="231" t="s">
        <v>21</v>
      </c>
      <c r="F514" s="232" t="s">
        <v>1337</v>
      </c>
      <c r="G514" s="230"/>
      <c r="H514" s="233">
        <v>107.8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219</v>
      </c>
      <c r="AU514" s="239" t="s">
        <v>85</v>
      </c>
      <c r="AV514" s="13" t="s">
        <v>85</v>
      </c>
      <c r="AW514" s="13" t="s">
        <v>39</v>
      </c>
      <c r="AX514" s="13" t="s">
        <v>76</v>
      </c>
      <c r="AY514" s="239" t="s">
        <v>211</v>
      </c>
    </row>
    <row r="515" spans="2:65" s="15" customFormat="1" ht="13.5">
      <c r="B515" s="251"/>
      <c r="C515" s="252"/>
      <c r="D515" s="262" t="s">
        <v>219</v>
      </c>
      <c r="E515" s="263" t="s">
        <v>21</v>
      </c>
      <c r="F515" s="264" t="s">
        <v>226</v>
      </c>
      <c r="G515" s="252"/>
      <c r="H515" s="265">
        <v>107.8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AT515" s="261" t="s">
        <v>219</v>
      </c>
      <c r="AU515" s="261" t="s">
        <v>85</v>
      </c>
      <c r="AV515" s="15" t="s">
        <v>100</v>
      </c>
      <c r="AW515" s="15" t="s">
        <v>39</v>
      </c>
      <c r="AX515" s="15" t="s">
        <v>83</v>
      </c>
      <c r="AY515" s="261" t="s">
        <v>211</v>
      </c>
    </row>
    <row r="516" spans="2:65" s="1" customFormat="1" ht="31.5" customHeight="1">
      <c r="B516" s="42"/>
      <c r="C516" s="205" t="s">
        <v>1338</v>
      </c>
      <c r="D516" s="205" t="s">
        <v>213</v>
      </c>
      <c r="E516" s="206" t="s">
        <v>1339</v>
      </c>
      <c r="F516" s="207" t="s">
        <v>1340</v>
      </c>
      <c r="G516" s="208" t="s">
        <v>611</v>
      </c>
      <c r="H516" s="209">
        <v>107.8</v>
      </c>
      <c r="I516" s="210"/>
      <c r="J516" s="211">
        <f>ROUND(I516*H516,2)</f>
        <v>0</v>
      </c>
      <c r="K516" s="207" t="s">
        <v>217</v>
      </c>
      <c r="L516" s="62"/>
      <c r="M516" s="212" t="s">
        <v>21</v>
      </c>
      <c r="N516" s="213" t="s">
        <v>47</v>
      </c>
      <c r="O516" s="43"/>
      <c r="P516" s="214">
        <f>O516*H516</f>
        <v>0</v>
      </c>
      <c r="Q516" s="214">
        <v>1.0000000000000001E-5</v>
      </c>
      <c r="R516" s="214">
        <f>Q516*H516</f>
        <v>1.078E-3</v>
      </c>
      <c r="S516" s="214">
        <v>0</v>
      </c>
      <c r="T516" s="215">
        <f>S516*H516</f>
        <v>0</v>
      </c>
      <c r="AR516" s="25" t="s">
        <v>309</v>
      </c>
      <c r="AT516" s="25" t="s">
        <v>213</v>
      </c>
      <c r="AU516" s="25" t="s">
        <v>85</v>
      </c>
      <c r="AY516" s="25" t="s">
        <v>211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25" t="s">
        <v>83</v>
      </c>
      <c r="BK516" s="216">
        <f>ROUND(I516*H516,2)</f>
        <v>0</v>
      </c>
      <c r="BL516" s="25" t="s">
        <v>309</v>
      </c>
      <c r="BM516" s="25" t="s">
        <v>1341</v>
      </c>
    </row>
    <row r="517" spans="2:65" s="1" customFormat="1" ht="31.5" customHeight="1">
      <c r="B517" s="42"/>
      <c r="C517" s="205" t="s">
        <v>1342</v>
      </c>
      <c r="D517" s="205" t="s">
        <v>213</v>
      </c>
      <c r="E517" s="206" t="s">
        <v>1343</v>
      </c>
      <c r="F517" s="207" t="s">
        <v>1344</v>
      </c>
      <c r="G517" s="208" t="s">
        <v>245</v>
      </c>
      <c r="H517" s="209">
        <v>0.107</v>
      </c>
      <c r="I517" s="210"/>
      <c r="J517" s="211">
        <f>ROUND(I517*H517,2)</f>
        <v>0</v>
      </c>
      <c r="K517" s="207" t="s">
        <v>217</v>
      </c>
      <c r="L517" s="62"/>
      <c r="M517" s="212" t="s">
        <v>21</v>
      </c>
      <c r="N517" s="213" t="s">
        <v>47</v>
      </c>
      <c r="O517" s="43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AR517" s="25" t="s">
        <v>309</v>
      </c>
      <c r="AT517" s="25" t="s">
        <v>213</v>
      </c>
      <c r="AU517" s="25" t="s">
        <v>85</v>
      </c>
      <c r="AY517" s="25" t="s">
        <v>211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25" t="s">
        <v>83</v>
      </c>
      <c r="BK517" s="216">
        <f>ROUND(I517*H517,2)</f>
        <v>0</v>
      </c>
      <c r="BL517" s="25" t="s">
        <v>309</v>
      </c>
      <c r="BM517" s="25" t="s">
        <v>1345</v>
      </c>
    </row>
    <row r="518" spans="2:65" s="1" customFormat="1" ht="31.5" customHeight="1">
      <c r="B518" s="42"/>
      <c r="C518" s="205" t="s">
        <v>1346</v>
      </c>
      <c r="D518" s="205" t="s">
        <v>213</v>
      </c>
      <c r="E518" s="206" t="s">
        <v>1347</v>
      </c>
      <c r="F518" s="207" t="s">
        <v>1348</v>
      </c>
      <c r="G518" s="208" t="s">
        <v>245</v>
      </c>
      <c r="H518" s="209">
        <v>0.27700000000000002</v>
      </c>
      <c r="I518" s="210"/>
      <c r="J518" s="211">
        <f>ROUND(I518*H518,2)</f>
        <v>0</v>
      </c>
      <c r="K518" s="207" t="s">
        <v>217</v>
      </c>
      <c r="L518" s="62"/>
      <c r="M518" s="212" t="s">
        <v>21</v>
      </c>
      <c r="N518" s="213" t="s">
        <v>47</v>
      </c>
      <c r="O518" s="43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AR518" s="25" t="s">
        <v>309</v>
      </c>
      <c r="AT518" s="25" t="s">
        <v>213</v>
      </c>
      <c r="AU518" s="25" t="s">
        <v>85</v>
      </c>
      <c r="AY518" s="25" t="s">
        <v>211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25" t="s">
        <v>83</v>
      </c>
      <c r="BK518" s="216">
        <f>ROUND(I518*H518,2)</f>
        <v>0</v>
      </c>
      <c r="BL518" s="25" t="s">
        <v>309</v>
      </c>
      <c r="BM518" s="25" t="s">
        <v>1349</v>
      </c>
    </row>
    <row r="519" spans="2:65" s="11" customFormat="1" ht="29.85" customHeight="1">
      <c r="B519" s="188"/>
      <c r="C519" s="189"/>
      <c r="D519" s="202" t="s">
        <v>75</v>
      </c>
      <c r="E519" s="203" t="s">
        <v>1350</v>
      </c>
      <c r="F519" s="203" t="s">
        <v>1351</v>
      </c>
      <c r="G519" s="189"/>
      <c r="H519" s="189"/>
      <c r="I519" s="192"/>
      <c r="J519" s="204">
        <f>BK519</f>
        <v>0</v>
      </c>
      <c r="K519" s="189"/>
      <c r="L519" s="194"/>
      <c r="M519" s="195"/>
      <c r="N519" s="196"/>
      <c r="O519" s="196"/>
      <c r="P519" s="197">
        <f>SUM(P520:P584)</f>
        <v>0</v>
      </c>
      <c r="Q519" s="196"/>
      <c r="R519" s="197">
        <f>SUM(R520:R584)</f>
        <v>0.47233999999999998</v>
      </c>
      <c r="S519" s="196"/>
      <c r="T519" s="198">
        <f>SUM(T520:T584)</f>
        <v>4.3134599999999992</v>
      </c>
      <c r="AR519" s="199" t="s">
        <v>85</v>
      </c>
      <c r="AT519" s="200" t="s">
        <v>75</v>
      </c>
      <c r="AU519" s="200" t="s">
        <v>83</v>
      </c>
      <c r="AY519" s="199" t="s">
        <v>211</v>
      </c>
      <c r="BK519" s="201">
        <f>SUM(BK520:BK584)</f>
        <v>0</v>
      </c>
    </row>
    <row r="520" spans="2:65" s="1" customFormat="1" ht="22.5" customHeight="1">
      <c r="B520" s="42"/>
      <c r="C520" s="205" t="s">
        <v>1352</v>
      </c>
      <c r="D520" s="205" t="s">
        <v>213</v>
      </c>
      <c r="E520" s="206" t="s">
        <v>1353</v>
      </c>
      <c r="F520" s="207" t="s">
        <v>1354</v>
      </c>
      <c r="G520" s="208" t="s">
        <v>1276</v>
      </c>
      <c r="H520" s="209">
        <v>2</v>
      </c>
      <c r="I520" s="210"/>
      <c r="J520" s="211">
        <f>ROUND(I520*H520,2)</f>
        <v>0</v>
      </c>
      <c r="K520" s="207" t="s">
        <v>217</v>
      </c>
      <c r="L520" s="62"/>
      <c r="M520" s="212" t="s">
        <v>21</v>
      </c>
      <c r="N520" s="213" t="s">
        <v>47</v>
      </c>
      <c r="O520" s="43"/>
      <c r="P520" s="214">
        <f>O520*H520</f>
        <v>0</v>
      </c>
      <c r="Q520" s="214">
        <v>0</v>
      </c>
      <c r="R520" s="214">
        <f>Q520*H520</f>
        <v>0</v>
      </c>
      <c r="S520" s="214">
        <v>3.4200000000000001E-2</v>
      </c>
      <c r="T520" s="215">
        <f>S520*H520</f>
        <v>6.8400000000000002E-2</v>
      </c>
      <c r="AR520" s="25" t="s">
        <v>309</v>
      </c>
      <c r="AT520" s="25" t="s">
        <v>213</v>
      </c>
      <c r="AU520" s="25" t="s">
        <v>85</v>
      </c>
      <c r="AY520" s="25" t="s">
        <v>211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25" t="s">
        <v>83</v>
      </c>
      <c r="BK520" s="216">
        <f>ROUND(I520*H520,2)</f>
        <v>0</v>
      </c>
      <c r="BL520" s="25" t="s">
        <v>309</v>
      </c>
      <c r="BM520" s="25" t="s">
        <v>1355</v>
      </c>
    </row>
    <row r="521" spans="2:65" s="12" customFormat="1" ht="13.5">
      <c r="B521" s="217"/>
      <c r="C521" s="218"/>
      <c r="D521" s="219" t="s">
        <v>219</v>
      </c>
      <c r="E521" s="220" t="s">
        <v>21</v>
      </c>
      <c r="F521" s="221" t="s">
        <v>1356</v>
      </c>
      <c r="G521" s="218"/>
      <c r="H521" s="222" t="s">
        <v>21</v>
      </c>
      <c r="I521" s="223"/>
      <c r="J521" s="218"/>
      <c r="K521" s="218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219</v>
      </c>
      <c r="AU521" s="228" t="s">
        <v>85</v>
      </c>
      <c r="AV521" s="12" t="s">
        <v>83</v>
      </c>
      <c r="AW521" s="12" t="s">
        <v>39</v>
      </c>
      <c r="AX521" s="12" t="s">
        <v>76</v>
      </c>
      <c r="AY521" s="228" t="s">
        <v>211</v>
      </c>
    </row>
    <row r="522" spans="2:65" s="13" customFormat="1" ht="13.5">
      <c r="B522" s="229"/>
      <c r="C522" s="230"/>
      <c r="D522" s="219" t="s">
        <v>219</v>
      </c>
      <c r="E522" s="231" t="s">
        <v>21</v>
      </c>
      <c r="F522" s="232" t="s">
        <v>1357</v>
      </c>
      <c r="G522" s="230"/>
      <c r="H522" s="233">
        <v>1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AT522" s="239" t="s">
        <v>219</v>
      </c>
      <c r="AU522" s="239" t="s">
        <v>85</v>
      </c>
      <c r="AV522" s="13" t="s">
        <v>85</v>
      </c>
      <c r="AW522" s="13" t="s">
        <v>39</v>
      </c>
      <c r="AX522" s="13" t="s">
        <v>76</v>
      </c>
      <c r="AY522" s="239" t="s">
        <v>211</v>
      </c>
    </row>
    <row r="523" spans="2:65" s="13" customFormat="1" ht="13.5">
      <c r="B523" s="229"/>
      <c r="C523" s="230"/>
      <c r="D523" s="219" t="s">
        <v>219</v>
      </c>
      <c r="E523" s="231" t="s">
        <v>21</v>
      </c>
      <c r="F523" s="232" t="s">
        <v>1358</v>
      </c>
      <c r="G523" s="230"/>
      <c r="H523" s="233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AT523" s="239" t="s">
        <v>219</v>
      </c>
      <c r="AU523" s="239" t="s">
        <v>85</v>
      </c>
      <c r="AV523" s="13" t="s">
        <v>85</v>
      </c>
      <c r="AW523" s="13" t="s">
        <v>39</v>
      </c>
      <c r="AX523" s="13" t="s">
        <v>76</v>
      </c>
      <c r="AY523" s="239" t="s">
        <v>211</v>
      </c>
    </row>
    <row r="524" spans="2:65" s="15" customFormat="1" ht="13.5">
      <c r="B524" s="251"/>
      <c r="C524" s="252"/>
      <c r="D524" s="262" t="s">
        <v>219</v>
      </c>
      <c r="E524" s="263" t="s">
        <v>21</v>
      </c>
      <c r="F524" s="264" t="s">
        <v>226</v>
      </c>
      <c r="G524" s="252"/>
      <c r="H524" s="265">
        <v>2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AT524" s="261" t="s">
        <v>219</v>
      </c>
      <c r="AU524" s="261" t="s">
        <v>85</v>
      </c>
      <c r="AV524" s="15" t="s">
        <v>100</v>
      </c>
      <c r="AW524" s="15" t="s">
        <v>39</v>
      </c>
      <c r="AX524" s="15" t="s">
        <v>83</v>
      </c>
      <c r="AY524" s="261" t="s">
        <v>211</v>
      </c>
    </row>
    <row r="525" spans="2:65" s="1" customFormat="1" ht="22.5" customHeight="1">
      <c r="B525" s="42"/>
      <c r="C525" s="205" t="s">
        <v>1359</v>
      </c>
      <c r="D525" s="205" t="s">
        <v>213</v>
      </c>
      <c r="E525" s="206" t="s">
        <v>1360</v>
      </c>
      <c r="F525" s="207" t="s">
        <v>1361</v>
      </c>
      <c r="G525" s="208" t="s">
        <v>1276</v>
      </c>
      <c r="H525" s="209">
        <v>2</v>
      </c>
      <c r="I525" s="210"/>
      <c r="J525" s="211">
        <f>ROUND(I525*H525,2)</f>
        <v>0</v>
      </c>
      <c r="K525" s="207" t="s">
        <v>217</v>
      </c>
      <c r="L525" s="62"/>
      <c r="M525" s="212" t="s">
        <v>21</v>
      </c>
      <c r="N525" s="213" t="s">
        <v>47</v>
      </c>
      <c r="O525" s="43"/>
      <c r="P525" s="214">
        <f>O525*H525</f>
        <v>0</v>
      </c>
      <c r="Q525" s="214">
        <v>2.3230000000000001E-2</v>
      </c>
      <c r="R525" s="214">
        <f>Q525*H525</f>
        <v>4.6460000000000001E-2</v>
      </c>
      <c r="S525" s="214">
        <v>0</v>
      </c>
      <c r="T525" s="215">
        <f>S525*H525</f>
        <v>0</v>
      </c>
      <c r="AR525" s="25" t="s">
        <v>309</v>
      </c>
      <c r="AT525" s="25" t="s">
        <v>213</v>
      </c>
      <c r="AU525" s="25" t="s">
        <v>85</v>
      </c>
      <c r="AY525" s="25" t="s">
        <v>211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25" t="s">
        <v>83</v>
      </c>
      <c r="BK525" s="216">
        <f>ROUND(I525*H525,2)</f>
        <v>0</v>
      </c>
      <c r="BL525" s="25" t="s">
        <v>309</v>
      </c>
      <c r="BM525" s="25" t="s">
        <v>1362</v>
      </c>
    </row>
    <row r="526" spans="2:65" s="13" customFormat="1" ht="13.5">
      <c r="B526" s="229"/>
      <c r="C526" s="230"/>
      <c r="D526" s="219" t="s">
        <v>219</v>
      </c>
      <c r="E526" s="231" t="s">
        <v>21</v>
      </c>
      <c r="F526" s="232" t="s">
        <v>1143</v>
      </c>
      <c r="G526" s="230"/>
      <c r="H526" s="233">
        <v>2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219</v>
      </c>
      <c r="AU526" s="239" t="s">
        <v>85</v>
      </c>
      <c r="AV526" s="13" t="s">
        <v>85</v>
      </c>
      <c r="AW526" s="13" t="s">
        <v>39</v>
      </c>
      <c r="AX526" s="13" t="s">
        <v>76</v>
      </c>
      <c r="AY526" s="239" t="s">
        <v>211</v>
      </c>
    </row>
    <row r="527" spans="2:65" s="15" customFormat="1" ht="13.5">
      <c r="B527" s="251"/>
      <c r="C527" s="252"/>
      <c r="D527" s="262" t="s">
        <v>219</v>
      </c>
      <c r="E527" s="263" t="s">
        <v>21</v>
      </c>
      <c r="F527" s="264" t="s">
        <v>226</v>
      </c>
      <c r="G527" s="252"/>
      <c r="H527" s="265">
        <v>2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AT527" s="261" t="s">
        <v>219</v>
      </c>
      <c r="AU527" s="261" t="s">
        <v>85</v>
      </c>
      <c r="AV527" s="15" t="s">
        <v>100</v>
      </c>
      <c r="AW527" s="15" t="s">
        <v>39</v>
      </c>
      <c r="AX527" s="15" t="s">
        <v>83</v>
      </c>
      <c r="AY527" s="261" t="s">
        <v>211</v>
      </c>
    </row>
    <row r="528" spans="2:65" s="1" customFormat="1" ht="22.5" customHeight="1">
      <c r="B528" s="42"/>
      <c r="C528" s="268" t="s">
        <v>1363</v>
      </c>
      <c r="D528" s="268" t="s">
        <v>429</v>
      </c>
      <c r="E528" s="269" t="s">
        <v>1364</v>
      </c>
      <c r="F528" s="270" t="s">
        <v>1365</v>
      </c>
      <c r="G528" s="271" t="s">
        <v>275</v>
      </c>
      <c r="H528" s="272">
        <v>2</v>
      </c>
      <c r="I528" s="273"/>
      <c r="J528" s="274">
        <f>ROUND(I528*H528,2)</f>
        <v>0</v>
      </c>
      <c r="K528" s="270" t="s">
        <v>217</v>
      </c>
      <c r="L528" s="275"/>
      <c r="M528" s="276" t="s">
        <v>21</v>
      </c>
      <c r="N528" s="277" t="s">
        <v>47</v>
      </c>
      <c r="O528" s="43"/>
      <c r="P528" s="214">
        <f>O528*H528</f>
        <v>0</v>
      </c>
      <c r="Q528" s="214">
        <v>1.2999999999999999E-3</v>
      </c>
      <c r="R528" s="214">
        <f>Q528*H528</f>
        <v>2.5999999999999999E-3</v>
      </c>
      <c r="S528" s="214">
        <v>0</v>
      </c>
      <c r="T528" s="215">
        <f>S528*H528</f>
        <v>0</v>
      </c>
      <c r="AR528" s="25" t="s">
        <v>424</v>
      </c>
      <c r="AT528" s="25" t="s">
        <v>429</v>
      </c>
      <c r="AU528" s="25" t="s">
        <v>85</v>
      </c>
      <c r="AY528" s="25" t="s">
        <v>211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25" t="s">
        <v>83</v>
      </c>
      <c r="BK528" s="216">
        <f>ROUND(I528*H528,2)</f>
        <v>0</v>
      </c>
      <c r="BL528" s="25" t="s">
        <v>309</v>
      </c>
      <c r="BM528" s="25" t="s">
        <v>1366</v>
      </c>
    </row>
    <row r="529" spans="2:65" s="1" customFormat="1" ht="31.5" customHeight="1">
      <c r="B529" s="42"/>
      <c r="C529" s="205" t="s">
        <v>1367</v>
      </c>
      <c r="D529" s="205" t="s">
        <v>213</v>
      </c>
      <c r="E529" s="206" t="s">
        <v>1368</v>
      </c>
      <c r="F529" s="207" t="s">
        <v>1369</v>
      </c>
      <c r="G529" s="208" t="s">
        <v>275</v>
      </c>
      <c r="H529" s="209">
        <v>1</v>
      </c>
      <c r="I529" s="210"/>
      <c r="J529" s="211">
        <f>ROUND(I529*H529,2)</f>
        <v>0</v>
      </c>
      <c r="K529" s="207" t="s">
        <v>217</v>
      </c>
      <c r="L529" s="62"/>
      <c r="M529" s="212" t="s">
        <v>21</v>
      </c>
      <c r="N529" s="213" t="s">
        <v>47</v>
      </c>
      <c r="O529" s="43"/>
      <c r="P529" s="214">
        <f>O529*H529</f>
        <v>0</v>
      </c>
      <c r="Q529" s="214">
        <v>9.3999999999999997E-4</v>
      </c>
      <c r="R529" s="214">
        <f>Q529*H529</f>
        <v>9.3999999999999997E-4</v>
      </c>
      <c r="S529" s="214">
        <v>0</v>
      </c>
      <c r="T529" s="215">
        <f>S529*H529</f>
        <v>0</v>
      </c>
      <c r="AR529" s="25" t="s">
        <v>309</v>
      </c>
      <c r="AT529" s="25" t="s">
        <v>213</v>
      </c>
      <c r="AU529" s="25" t="s">
        <v>85</v>
      </c>
      <c r="AY529" s="25" t="s">
        <v>211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25" t="s">
        <v>83</v>
      </c>
      <c r="BK529" s="216">
        <f>ROUND(I529*H529,2)</f>
        <v>0</v>
      </c>
      <c r="BL529" s="25" t="s">
        <v>309</v>
      </c>
      <c r="BM529" s="25" t="s">
        <v>1370</v>
      </c>
    </row>
    <row r="530" spans="2:65" s="13" customFormat="1" ht="13.5">
      <c r="B530" s="229"/>
      <c r="C530" s="230"/>
      <c r="D530" s="219" t="s">
        <v>219</v>
      </c>
      <c r="E530" s="231" t="s">
        <v>21</v>
      </c>
      <c r="F530" s="232" t="s">
        <v>1371</v>
      </c>
      <c r="G530" s="230"/>
      <c r="H530" s="233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AT530" s="239" t="s">
        <v>219</v>
      </c>
      <c r="AU530" s="239" t="s">
        <v>85</v>
      </c>
      <c r="AV530" s="13" t="s">
        <v>85</v>
      </c>
      <c r="AW530" s="13" t="s">
        <v>39</v>
      </c>
      <c r="AX530" s="13" t="s">
        <v>76</v>
      </c>
      <c r="AY530" s="239" t="s">
        <v>211</v>
      </c>
    </row>
    <row r="531" spans="2:65" s="15" customFormat="1" ht="13.5">
      <c r="B531" s="251"/>
      <c r="C531" s="252"/>
      <c r="D531" s="262" t="s">
        <v>219</v>
      </c>
      <c r="E531" s="263" t="s">
        <v>21</v>
      </c>
      <c r="F531" s="264" t="s">
        <v>226</v>
      </c>
      <c r="G531" s="252"/>
      <c r="H531" s="265">
        <v>1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AT531" s="261" t="s">
        <v>219</v>
      </c>
      <c r="AU531" s="261" t="s">
        <v>85</v>
      </c>
      <c r="AV531" s="15" t="s">
        <v>100</v>
      </c>
      <c r="AW531" s="15" t="s">
        <v>39</v>
      </c>
      <c r="AX531" s="15" t="s">
        <v>83</v>
      </c>
      <c r="AY531" s="261" t="s">
        <v>211</v>
      </c>
    </row>
    <row r="532" spans="2:65" s="1" customFormat="1" ht="22.5" customHeight="1">
      <c r="B532" s="42"/>
      <c r="C532" s="268" t="s">
        <v>1372</v>
      </c>
      <c r="D532" s="268" t="s">
        <v>429</v>
      </c>
      <c r="E532" s="269" t="s">
        <v>1373</v>
      </c>
      <c r="F532" s="270" t="s">
        <v>1374</v>
      </c>
      <c r="G532" s="271" t="s">
        <v>275</v>
      </c>
      <c r="H532" s="272">
        <v>1</v>
      </c>
      <c r="I532" s="273"/>
      <c r="J532" s="274">
        <f>ROUND(I532*H532,2)</f>
        <v>0</v>
      </c>
      <c r="K532" s="270" t="s">
        <v>21</v>
      </c>
      <c r="L532" s="275"/>
      <c r="M532" s="276" t="s">
        <v>21</v>
      </c>
      <c r="N532" s="277" t="s">
        <v>47</v>
      </c>
      <c r="O532" s="43"/>
      <c r="P532" s="214">
        <f>O532*H532</f>
        <v>0</v>
      </c>
      <c r="Q532" s="214">
        <v>6.0000000000000001E-3</v>
      </c>
      <c r="R532" s="214">
        <f>Q532*H532</f>
        <v>6.0000000000000001E-3</v>
      </c>
      <c r="S532" s="214">
        <v>0</v>
      </c>
      <c r="T532" s="215">
        <f>S532*H532</f>
        <v>0</v>
      </c>
      <c r="AR532" s="25" t="s">
        <v>424</v>
      </c>
      <c r="AT532" s="25" t="s">
        <v>429</v>
      </c>
      <c r="AU532" s="25" t="s">
        <v>85</v>
      </c>
      <c r="AY532" s="25" t="s">
        <v>211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25" t="s">
        <v>83</v>
      </c>
      <c r="BK532" s="216">
        <f>ROUND(I532*H532,2)</f>
        <v>0</v>
      </c>
      <c r="BL532" s="25" t="s">
        <v>309</v>
      </c>
      <c r="BM532" s="25" t="s">
        <v>1375</v>
      </c>
    </row>
    <row r="533" spans="2:65" s="1" customFormat="1" ht="67.5">
      <c r="B533" s="42"/>
      <c r="C533" s="64"/>
      <c r="D533" s="262" t="s">
        <v>433</v>
      </c>
      <c r="E533" s="64"/>
      <c r="F533" s="286" t="s">
        <v>1376</v>
      </c>
      <c r="G533" s="64"/>
      <c r="H533" s="64"/>
      <c r="I533" s="173"/>
      <c r="J533" s="64"/>
      <c r="K533" s="64"/>
      <c r="L533" s="62"/>
      <c r="M533" s="279"/>
      <c r="N533" s="43"/>
      <c r="O533" s="43"/>
      <c r="P533" s="43"/>
      <c r="Q533" s="43"/>
      <c r="R533" s="43"/>
      <c r="S533" s="43"/>
      <c r="T533" s="79"/>
      <c r="AT533" s="25" t="s">
        <v>433</v>
      </c>
      <c r="AU533" s="25" t="s">
        <v>85</v>
      </c>
    </row>
    <row r="534" spans="2:65" s="1" customFormat="1" ht="22.5" customHeight="1">
      <c r="B534" s="42"/>
      <c r="C534" s="205" t="s">
        <v>1377</v>
      </c>
      <c r="D534" s="205" t="s">
        <v>213</v>
      </c>
      <c r="E534" s="206" t="s">
        <v>1378</v>
      </c>
      <c r="F534" s="207" t="s">
        <v>1379</v>
      </c>
      <c r="G534" s="208" t="s">
        <v>1276</v>
      </c>
      <c r="H534" s="209">
        <v>4</v>
      </c>
      <c r="I534" s="210"/>
      <c r="J534" s="211">
        <f>ROUND(I534*H534,2)</f>
        <v>0</v>
      </c>
      <c r="K534" s="207" t="s">
        <v>217</v>
      </c>
      <c r="L534" s="62"/>
      <c r="M534" s="212" t="s">
        <v>21</v>
      </c>
      <c r="N534" s="213" t="s">
        <v>47</v>
      </c>
      <c r="O534" s="43"/>
      <c r="P534" s="214">
        <f>O534*H534</f>
        <v>0</v>
      </c>
      <c r="Q534" s="214">
        <v>0</v>
      </c>
      <c r="R534" s="214">
        <f>Q534*H534</f>
        <v>0</v>
      </c>
      <c r="S534" s="214">
        <v>1.9460000000000002E-2</v>
      </c>
      <c r="T534" s="215">
        <f>S534*H534</f>
        <v>7.7840000000000006E-2</v>
      </c>
      <c r="AR534" s="25" t="s">
        <v>309</v>
      </c>
      <c r="AT534" s="25" t="s">
        <v>213</v>
      </c>
      <c r="AU534" s="25" t="s">
        <v>85</v>
      </c>
      <c r="AY534" s="25" t="s">
        <v>211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25" t="s">
        <v>83</v>
      </c>
      <c r="BK534" s="216">
        <f>ROUND(I534*H534,2)</f>
        <v>0</v>
      </c>
      <c r="BL534" s="25" t="s">
        <v>309</v>
      </c>
      <c r="BM534" s="25" t="s">
        <v>1380</v>
      </c>
    </row>
    <row r="535" spans="2:65" s="12" customFormat="1" ht="13.5">
      <c r="B535" s="217"/>
      <c r="C535" s="218"/>
      <c r="D535" s="219" t="s">
        <v>219</v>
      </c>
      <c r="E535" s="220" t="s">
        <v>21</v>
      </c>
      <c r="F535" s="221" t="s">
        <v>1381</v>
      </c>
      <c r="G535" s="218"/>
      <c r="H535" s="222" t="s">
        <v>21</v>
      </c>
      <c r="I535" s="223"/>
      <c r="J535" s="218"/>
      <c r="K535" s="218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219</v>
      </c>
      <c r="AU535" s="228" t="s">
        <v>85</v>
      </c>
      <c r="AV535" s="12" t="s">
        <v>83</v>
      </c>
      <c r="AW535" s="12" t="s">
        <v>39</v>
      </c>
      <c r="AX535" s="12" t="s">
        <v>76</v>
      </c>
      <c r="AY535" s="228" t="s">
        <v>211</v>
      </c>
    </row>
    <row r="536" spans="2:65" s="13" customFormat="1" ht="13.5">
      <c r="B536" s="229"/>
      <c r="C536" s="230"/>
      <c r="D536" s="219" t="s">
        <v>219</v>
      </c>
      <c r="E536" s="231" t="s">
        <v>21</v>
      </c>
      <c r="F536" s="232" t="s">
        <v>100</v>
      </c>
      <c r="G536" s="230"/>
      <c r="H536" s="233">
        <v>4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AT536" s="239" t="s">
        <v>219</v>
      </c>
      <c r="AU536" s="239" t="s">
        <v>85</v>
      </c>
      <c r="AV536" s="13" t="s">
        <v>85</v>
      </c>
      <c r="AW536" s="13" t="s">
        <v>39</v>
      </c>
      <c r="AX536" s="13" t="s">
        <v>76</v>
      </c>
      <c r="AY536" s="239" t="s">
        <v>211</v>
      </c>
    </row>
    <row r="537" spans="2:65" s="15" customFormat="1" ht="13.5">
      <c r="B537" s="251"/>
      <c r="C537" s="252"/>
      <c r="D537" s="262" t="s">
        <v>219</v>
      </c>
      <c r="E537" s="263" t="s">
        <v>21</v>
      </c>
      <c r="F537" s="264" t="s">
        <v>226</v>
      </c>
      <c r="G537" s="252"/>
      <c r="H537" s="265">
        <v>4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AT537" s="261" t="s">
        <v>219</v>
      </c>
      <c r="AU537" s="261" t="s">
        <v>85</v>
      </c>
      <c r="AV537" s="15" t="s">
        <v>100</v>
      </c>
      <c r="AW537" s="15" t="s">
        <v>39</v>
      </c>
      <c r="AX537" s="15" t="s">
        <v>83</v>
      </c>
      <c r="AY537" s="261" t="s">
        <v>211</v>
      </c>
    </row>
    <row r="538" spans="2:65" s="1" customFormat="1" ht="22.5" customHeight="1">
      <c r="B538" s="42"/>
      <c r="C538" s="205" t="s">
        <v>1382</v>
      </c>
      <c r="D538" s="205" t="s">
        <v>213</v>
      </c>
      <c r="E538" s="206" t="s">
        <v>1383</v>
      </c>
      <c r="F538" s="207" t="s">
        <v>1384</v>
      </c>
      <c r="G538" s="208" t="s">
        <v>1276</v>
      </c>
      <c r="H538" s="209">
        <v>4</v>
      </c>
      <c r="I538" s="210"/>
      <c r="J538" s="211">
        <f>ROUND(I538*H538,2)</f>
        <v>0</v>
      </c>
      <c r="K538" s="207" t="s">
        <v>217</v>
      </c>
      <c r="L538" s="62"/>
      <c r="M538" s="212" t="s">
        <v>21</v>
      </c>
      <c r="N538" s="213" t="s">
        <v>47</v>
      </c>
      <c r="O538" s="43"/>
      <c r="P538" s="214">
        <f>O538*H538</f>
        <v>0</v>
      </c>
      <c r="Q538" s="214">
        <v>1.8600000000000001E-3</v>
      </c>
      <c r="R538" s="214">
        <f>Q538*H538</f>
        <v>7.4400000000000004E-3</v>
      </c>
      <c r="S538" s="214">
        <v>0</v>
      </c>
      <c r="T538" s="215">
        <f>S538*H538</f>
        <v>0</v>
      </c>
      <c r="AR538" s="25" t="s">
        <v>309</v>
      </c>
      <c r="AT538" s="25" t="s">
        <v>213</v>
      </c>
      <c r="AU538" s="25" t="s">
        <v>85</v>
      </c>
      <c r="AY538" s="25" t="s">
        <v>211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25" t="s">
        <v>83</v>
      </c>
      <c r="BK538" s="216">
        <f>ROUND(I538*H538,2)</f>
        <v>0</v>
      </c>
      <c r="BL538" s="25" t="s">
        <v>309</v>
      </c>
      <c r="BM538" s="25" t="s">
        <v>1385</v>
      </c>
    </row>
    <row r="539" spans="2:65" s="13" customFormat="1" ht="13.5">
      <c r="B539" s="229"/>
      <c r="C539" s="230"/>
      <c r="D539" s="219" t="s">
        <v>219</v>
      </c>
      <c r="E539" s="231" t="s">
        <v>21</v>
      </c>
      <c r="F539" s="232" t="s">
        <v>1139</v>
      </c>
      <c r="G539" s="230"/>
      <c r="H539" s="233">
        <v>4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AT539" s="239" t="s">
        <v>219</v>
      </c>
      <c r="AU539" s="239" t="s">
        <v>85</v>
      </c>
      <c r="AV539" s="13" t="s">
        <v>85</v>
      </c>
      <c r="AW539" s="13" t="s">
        <v>39</v>
      </c>
      <c r="AX539" s="13" t="s">
        <v>76</v>
      </c>
      <c r="AY539" s="239" t="s">
        <v>211</v>
      </c>
    </row>
    <row r="540" spans="2:65" s="15" customFormat="1" ht="13.5">
      <c r="B540" s="251"/>
      <c r="C540" s="252"/>
      <c r="D540" s="262" t="s">
        <v>219</v>
      </c>
      <c r="E540" s="263" t="s">
        <v>21</v>
      </c>
      <c r="F540" s="264" t="s">
        <v>226</v>
      </c>
      <c r="G540" s="252"/>
      <c r="H540" s="265">
        <v>4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AT540" s="261" t="s">
        <v>219</v>
      </c>
      <c r="AU540" s="261" t="s">
        <v>85</v>
      </c>
      <c r="AV540" s="15" t="s">
        <v>100</v>
      </c>
      <c r="AW540" s="15" t="s">
        <v>39</v>
      </c>
      <c r="AX540" s="15" t="s">
        <v>83</v>
      </c>
      <c r="AY540" s="261" t="s">
        <v>211</v>
      </c>
    </row>
    <row r="541" spans="2:65" s="1" customFormat="1" ht="22.5" customHeight="1">
      <c r="B541" s="42"/>
      <c r="C541" s="268" t="s">
        <v>1386</v>
      </c>
      <c r="D541" s="268" t="s">
        <v>429</v>
      </c>
      <c r="E541" s="269" t="s">
        <v>1387</v>
      </c>
      <c r="F541" s="270" t="s">
        <v>1388</v>
      </c>
      <c r="G541" s="271" t="s">
        <v>275</v>
      </c>
      <c r="H541" s="272">
        <v>4</v>
      </c>
      <c r="I541" s="273"/>
      <c r="J541" s="274">
        <f>ROUND(I541*H541,2)</f>
        <v>0</v>
      </c>
      <c r="K541" s="270" t="s">
        <v>217</v>
      </c>
      <c r="L541" s="275"/>
      <c r="M541" s="276" t="s">
        <v>21</v>
      </c>
      <c r="N541" s="277" t="s">
        <v>47</v>
      </c>
      <c r="O541" s="43"/>
      <c r="P541" s="214">
        <f>O541*H541</f>
        <v>0</v>
      </c>
      <c r="Q541" s="214">
        <v>8.9999999999999993E-3</v>
      </c>
      <c r="R541" s="214">
        <f>Q541*H541</f>
        <v>3.5999999999999997E-2</v>
      </c>
      <c r="S541" s="214">
        <v>0</v>
      </c>
      <c r="T541" s="215">
        <f>S541*H541</f>
        <v>0</v>
      </c>
      <c r="AR541" s="25" t="s">
        <v>424</v>
      </c>
      <c r="AT541" s="25" t="s">
        <v>429</v>
      </c>
      <c r="AU541" s="25" t="s">
        <v>85</v>
      </c>
      <c r="AY541" s="25" t="s">
        <v>211</v>
      </c>
      <c r="BE541" s="216">
        <f>IF(N541="základní",J541,0)</f>
        <v>0</v>
      </c>
      <c r="BF541" s="216">
        <f>IF(N541="snížená",J541,0)</f>
        <v>0</v>
      </c>
      <c r="BG541" s="216">
        <f>IF(N541="zákl. přenesená",J541,0)</f>
        <v>0</v>
      </c>
      <c r="BH541" s="216">
        <f>IF(N541="sníž. přenesená",J541,0)</f>
        <v>0</v>
      </c>
      <c r="BI541" s="216">
        <f>IF(N541="nulová",J541,0)</f>
        <v>0</v>
      </c>
      <c r="BJ541" s="25" t="s">
        <v>83</v>
      </c>
      <c r="BK541" s="216">
        <f>ROUND(I541*H541,2)</f>
        <v>0</v>
      </c>
      <c r="BL541" s="25" t="s">
        <v>309</v>
      </c>
      <c r="BM541" s="25" t="s">
        <v>1389</v>
      </c>
    </row>
    <row r="542" spans="2:65" s="1" customFormat="1" ht="22.5" customHeight="1">
      <c r="B542" s="42"/>
      <c r="C542" s="205" t="s">
        <v>1390</v>
      </c>
      <c r="D542" s="205" t="s">
        <v>213</v>
      </c>
      <c r="E542" s="206" t="s">
        <v>1391</v>
      </c>
      <c r="F542" s="207" t="s">
        <v>1392</v>
      </c>
      <c r="G542" s="208" t="s">
        <v>1276</v>
      </c>
      <c r="H542" s="209">
        <v>6</v>
      </c>
      <c r="I542" s="210"/>
      <c r="J542" s="211">
        <f>ROUND(I542*H542,2)</f>
        <v>0</v>
      </c>
      <c r="K542" s="207" t="s">
        <v>217</v>
      </c>
      <c r="L542" s="62"/>
      <c r="M542" s="212" t="s">
        <v>21</v>
      </c>
      <c r="N542" s="213" t="s">
        <v>47</v>
      </c>
      <c r="O542" s="43"/>
      <c r="P542" s="214">
        <f>O542*H542</f>
        <v>0</v>
      </c>
      <c r="Q542" s="214">
        <v>0</v>
      </c>
      <c r="R542" s="214">
        <f>Q542*H542</f>
        <v>0</v>
      </c>
      <c r="S542" s="214">
        <v>0.69347000000000003</v>
      </c>
      <c r="T542" s="215">
        <f>S542*H542</f>
        <v>4.1608200000000002</v>
      </c>
      <c r="AR542" s="25" t="s">
        <v>309</v>
      </c>
      <c r="AT542" s="25" t="s">
        <v>213</v>
      </c>
      <c r="AU542" s="25" t="s">
        <v>85</v>
      </c>
      <c r="AY542" s="25" t="s">
        <v>211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25" t="s">
        <v>83</v>
      </c>
      <c r="BK542" s="216">
        <f>ROUND(I542*H542,2)</f>
        <v>0</v>
      </c>
      <c r="BL542" s="25" t="s">
        <v>309</v>
      </c>
      <c r="BM542" s="25" t="s">
        <v>1393</v>
      </c>
    </row>
    <row r="543" spans="2:65" s="13" customFormat="1" ht="13.5">
      <c r="B543" s="229"/>
      <c r="C543" s="230"/>
      <c r="D543" s="219" t="s">
        <v>219</v>
      </c>
      <c r="E543" s="231" t="s">
        <v>21</v>
      </c>
      <c r="F543" s="232" t="s">
        <v>1305</v>
      </c>
      <c r="G543" s="230"/>
      <c r="H543" s="233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AT543" s="239" t="s">
        <v>219</v>
      </c>
      <c r="AU543" s="239" t="s">
        <v>85</v>
      </c>
      <c r="AV543" s="13" t="s">
        <v>85</v>
      </c>
      <c r="AW543" s="13" t="s">
        <v>39</v>
      </c>
      <c r="AX543" s="13" t="s">
        <v>76</v>
      </c>
      <c r="AY543" s="239" t="s">
        <v>211</v>
      </c>
    </row>
    <row r="544" spans="2:65" s="13" customFormat="1" ht="13.5">
      <c r="B544" s="229"/>
      <c r="C544" s="230"/>
      <c r="D544" s="219" t="s">
        <v>219</v>
      </c>
      <c r="E544" s="231" t="s">
        <v>21</v>
      </c>
      <c r="F544" s="232" t="s">
        <v>1306</v>
      </c>
      <c r="G544" s="230"/>
      <c r="H544" s="233">
        <v>1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AT544" s="239" t="s">
        <v>219</v>
      </c>
      <c r="AU544" s="239" t="s">
        <v>85</v>
      </c>
      <c r="AV544" s="13" t="s">
        <v>85</v>
      </c>
      <c r="AW544" s="13" t="s">
        <v>39</v>
      </c>
      <c r="AX544" s="13" t="s">
        <v>76</v>
      </c>
      <c r="AY544" s="239" t="s">
        <v>211</v>
      </c>
    </row>
    <row r="545" spans="2:65" s="13" customFormat="1" ht="13.5">
      <c r="B545" s="229"/>
      <c r="C545" s="230"/>
      <c r="D545" s="219" t="s">
        <v>219</v>
      </c>
      <c r="E545" s="231" t="s">
        <v>21</v>
      </c>
      <c r="F545" s="232" t="s">
        <v>1307</v>
      </c>
      <c r="G545" s="230"/>
      <c r="H545" s="233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AT545" s="239" t="s">
        <v>219</v>
      </c>
      <c r="AU545" s="239" t="s">
        <v>85</v>
      </c>
      <c r="AV545" s="13" t="s">
        <v>85</v>
      </c>
      <c r="AW545" s="13" t="s">
        <v>39</v>
      </c>
      <c r="AX545" s="13" t="s">
        <v>76</v>
      </c>
      <c r="AY545" s="239" t="s">
        <v>211</v>
      </c>
    </row>
    <row r="546" spans="2:65" s="13" customFormat="1" ht="13.5">
      <c r="B546" s="229"/>
      <c r="C546" s="230"/>
      <c r="D546" s="219" t="s">
        <v>219</v>
      </c>
      <c r="E546" s="231" t="s">
        <v>21</v>
      </c>
      <c r="F546" s="232" t="s">
        <v>1308</v>
      </c>
      <c r="G546" s="230"/>
      <c r="H546" s="233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AT546" s="239" t="s">
        <v>219</v>
      </c>
      <c r="AU546" s="239" t="s">
        <v>85</v>
      </c>
      <c r="AV546" s="13" t="s">
        <v>85</v>
      </c>
      <c r="AW546" s="13" t="s">
        <v>39</v>
      </c>
      <c r="AX546" s="13" t="s">
        <v>76</v>
      </c>
      <c r="AY546" s="239" t="s">
        <v>211</v>
      </c>
    </row>
    <row r="547" spans="2:65" s="13" customFormat="1" ht="13.5">
      <c r="B547" s="229"/>
      <c r="C547" s="230"/>
      <c r="D547" s="219" t="s">
        <v>219</v>
      </c>
      <c r="E547" s="231" t="s">
        <v>21</v>
      </c>
      <c r="F547" s="232" t="s">
        <v>1309</v>
      </c>
      <c r="G547" s="230"/>
      <c r="H547" s="233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219</v>
      </c>
      <c r="AU547" s="239" t="s">
        <v>85</v>
      </c>
      <c r="AV547" s="13" t="s">
        <v>85</v>
      </c>
      <c r="AW547" s="13" t="s">
        <v>39</v>
      </c>
      <c r="AX547" s="13" t="s">
        <v>76</v>
      </c>
      <c r="AY547" s="239" t="s">
        <v>211</v>
      </c>
    </row>
    <row r="548" spans="2:65" s="13" customFormat="1" ht="13.5">
      <c r="B548" s="229"/>
      <c r="C548" s="230"/>
      <c r="D548" s="219" t="s">
        <v>219</v>
      </c>
      <c r="E548" s="231" t="s">
        <v>21</v>
      </c>
      <c r="F548" s="232" t="s">
        <v>1310</v>
      </c>
      <c r="G548" s="230"/>
      <c r="H548" s="233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AT548" s="239" t="s">
        <v>219</v>
      </c>
      <c r="AU548" s="239" t="s">
        <v>85</v>
      </c>
      <c r="AV548" s="13" t="s">
        <v>85</v>
      </c>
      <c r="AW548" s="13" t="s">
        <v>39</v>
      </c>
      <c r="AX548" s="13" t="s">
        <v>76</v>
      </c>
      <c r="AY548" s="239" t="s">
        <v>211</v>
      </c>
    </row>
    <row r="549" spans="2:65" s="15" customFormat="1" ht="13.5">
      <c r="B549" s="251"/>
      <c r="C549" s="252"/>
      <c r="D549" s="262" t="s">
        <v>219</v>
      </c>
      <c r="E549" s="263" t="s">
        <v>21</v>
      </c>
      <c r="F549" s="264" t="s">
        <v>226</v>
      </c>
      <c r="G549" s="252"/>
      <c r="H549" s="265">
        <v>6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AT549" s="261" t="s">
        <v>219</v>
      </c>
      <c r="AU549" s="261" t="s">
        <v>85</v>
      </c>
      <c r="AV549" s="15" t="s">
        <v>100</v>
      </c>
      <c r="AW549" s="15" t="s">
        <v>39</v>
      </c>
      <c r="AX549" s="15" t="s">
        <v>83</v>
      </c>
      <c r="AY549" s="261" t="s">
        <v>211</v>
      </c>
    </row>
    <row r="550" spans="2:65" s="1" customFormat="1" ht="31.5" customHeight="1">
      <c r="B550" s="42"/>
      <c r="C550" s="205" t="s">
        <v>1394</v>
      </c>
      <c r="D550" s="205" t="s">
        <v>213</v>
      </c>
      <c r="E550" s="206" t="s">
        <v>1395</v>
      </c>
      <c r="F550" s="207" t="s">
        <v>1396</v>
      </c>
      <c r="G550" s="208" t="s">
        <v>1276</v>
      </c>
      <c r="H550" s="209">
        <v>1</v>
      </c>
      <c r="I550" s="210"/>
      <c r="J550" s="211">
        <f>ROUND(I550*H550,2)</f>
        <v>0</v>
      </c>
      <c r="K550" s="207" t="s">
        <v>217</v>
      </c>
      <c r="L550" s="62"/>
      <c r="M550" s="212" t="s">
        <v>21</v>
      </c>
      <c r="N550" s="213" t="s">
        <v>47</v>
      </c>
      <c r="O550" s="43"/>
      <c r="P550" s="214">
        <f>O550*H550</f>
        <v>0</v>
      </c>
      <c r="Q550" s="214">
        <v>4.9899999999999996E-3</v>
      </c>
      <c r="R550" s="214">
        <f>Q550*H550</f>
        <v>4.9899999999999996E-3</v>
      </c>
      <c r="S550" s="214">
        <v>0</v>
      </c>
      <c r="T550" s="215">
        <f>S550*H550</f>
        <v>0</v>
      </c>
      <c r="AR550" s="25" t="s">
        <v>309</v>
      </c>
      <c r="AT550" s="25" t="s">
        <v>213</v>
      </c>
      <c r="AU550" s="25" t="s">
        <v>85</v>
      </c>
      <c r="AY550" s="25" t="s">
        <v>211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25" t="s">
        <v>83</v>
      </c>
      <c r="BK550" s="216">
        <f>ROUND(I550*H550,2)</f>
        <v>0</v>
      </c>
      <c r="BL550" s="25" t="s">
        <v>309</v>
      </c>
      <c r="BM550" s="25" t="s">
        <v>1397</v>
      </c>
    </row>
    <row r="551" spans="2:65" s="13" customFormat="1" ht="13.5">
      <c r="B551" s="229"/>
      <c r="C551" s="230"/>
      <c r="D551" s="219" t="s">
        <v>219</v>
      </c>
      <c r="E551" s="231" t="s">
        <v>21</v>
      </c>
      <c r="F551" s="232" t="s">
        <v>1309</v>
      </c>
      <c r="G551" s="230"/>
      <c r="H551" s="233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AT551" s="239" t="s">
        <v>219</v>
      </c>
      <c r="AU551" s="239" t="s">
        <v>85</v>
      </c>
      <c r="AV551" s="13" t="s">
        <v>85</v>
      </c>
      <c r="AW551" s="13" t="s">
        <v>39</v>
      </c>
      <c r="AX551" s="13" t="s">
        <v>76</v>
      </c>
      <c r="AY551" s="239" t="s">
        <v>211</v>
      </c>
    </row>
    <row r="552" spans="2:65" s="15" customFormat="1" ht="13.5">
      <c r="B552" s="251"/>
      <c r="C552" s="252"/>
      <c r="D552" s="262" t="s">
        <v>219</v>
      </c>
      <c r="E552" s="263" t="s">
        <v>21</v>
      </c>
      <c r="F552" s="264" t="s">
        <v>226</v>
      </c>
      <c r="G552" s="252"/>
      <c r="H552" s="265">
        <v>1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AT552" s="261" t="s">
        <v>219</v>
      </c>
      <c r="AU552" s="261" t="s">
        <v>85</v>
      </c>
      <c r="AV552" s="15" t="s">
        <v>100</v>
      </c>
      <c r="AW552" s="15" t="s">
        <v>39</v>
      </c>
      <c r="AX552" s="15" t="s">
        <v>83</v>
      </c>
      <c r="AY552" s="261" t="s">
        <v>211</v>
      </c>
    </row>
    <row r="553" spans="2:65" s="1" customFormat="1" ht="31.5" customHeight="1">
      <c r="B553" s="42"/>
      <c r="C553" s="268" t="s">
        <v>1398</v>
      </c>
      <c r="D553" s="268" t="s">
        <v>429</v>
      </c>
      <c r="E553" s="269" t="s">
        <v>1399</v>
      </c>
      <c r="F553" s="270" t="s">
        <v>1400</v>
      </c>
      <c r="G553" s="271" t="s">
        <v>275</v>
      </c>
      <c r="H553" s="272">
        <v>1</v>
      </c>
      <c r="I553" s="273"/>
      <c r="J553" s="274">
        <f>ROUND(I553*H553,2)</f>
        <v>0</v>
      </c>
      <c r="K553" s="270" t="s">
        <v>21</v>
      </c>
      <c r="L553" s="275"/>
      <c r="M553" s="276" t="s">
        <v>21</v>
      </c>
      <c r="N553" s="277" t="s">
        <v>47</v>
      </c>
      <c r="O553" s="43"/>
      <c r="P553" s="214">
        <f>O553*H553</f>
        <v>0</v>
      </c>
      <c r="Q553" s="214">
        <v>5.5E-2</v>
      </c>
      <c r="R553" s="214">
        <f>Q553*H553</f>
        <v>5.5E-2</v>
      </c>
      <c r="S553" s="214">
        <v>0</v>
      </c>
      <c r="T553" s="215">
        <f>S553*H553</f>
        <v>0</v>
      </c>
      <c r="AR553" s="25" t="s">
        <v>424</v>
      </c>
      <c r="AT553" s="25" t="s">
        <v>429</v>
      </c>
      <c r="AU553" s="25" t="s">
        <v>85</v>
      </c>
      <c r="AY553" s="25" t="s">
        <v>211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25" t="s">
        <v>83</v>
      </c>
      <c r="BK553" s="216">
        <f>ROUND(I553*H553,2)</f>
        <v>0</v>
      </c>
      <c r="BL553" s="25" t="s">
        <v>309</v>
      </c>
      <c r="BM553" s="25" t="s">
        <v>1401</v>
      </c>
    </row>
    <row r="554" spans="2:65" s="1" customFormat="1" ht="31.5" customHeight="1">
      <c r="B554" s="42"/>
      <c r="C554" s="205" t="s">
        <v>1402</v>
      </c>
      <c r="D554" s="205" t="s">
        <v>213</v>
      </c>
      <c r="E554" s="206" t="s">
        <v>1403</v>
      </c>
      <c r="F554" s="207" t="s">
        <v>1404</v>
      </c>
      <c r="G554" s="208" t="s">
        <v>1276</v>
      </c>
      <c r="H554" s="209">
        <v>1</v>
      </c>
      <c r="I554" s="210"/>
      <c r="J554" s="211">
        <f>ROUND(I554*H554,2)</f>
        <v>0</v>
      </c>
      <c r="K554" s="207" t="s">
        <v>217</v>
      </c>
      <c r="L554" s="62"/>
      <c r="M554" s="212" t="s">
        <v>21</v>
      </c>
      <c r="N554" s="213" t="s">
        <v>47</v>
      </c>
      <c r="O554" s="43"/>
      <c r="P554" s="214">
        <f>O554*H554</f>
        <v>0</v>
      </c>
      <c r="Q554" s="214">
        <v>5.3699999999999998E-3</v>
      </c>
      <c r="R554" s="214">
        <f>Q554*H554</f>
        <v>5.3699999999999998E-3</v>
      </c>
      <c r="S554" s="214">
        <v>0</v>
      </c>
      <c r="T554" s="215">
        <f>S554*H554</f>
        <v>0</v>
      </c>
      <c r="AR554" s="25" t="s">
        <v>309</v>
      </c>
      <c r="AT554" s="25" t="s">
        <v>213</v>
      </c>
      <c r="AU554" s="25" t="s">
        <v>85</v>
      </c>
      <c r="AY554" s="25" t="s">
        <v>211</v>
      </c>
      <c r="BE554" s="216">
        <f>IF(N554="základní",J554,0)</f>
        <v>0</v>
      </c>
      <c r="BF554" s="216">
        <f>IF(N554="snížená",J554,0)</f>
        <v>0</v>
      </c>
      <c r="BG554" s="216">
        <f>IF(N554="zákl. přenesená",J554,0)</f>
        <v>0</v>
      </c>
      <c r="BH554" s="216">
        <f>IF(N554="sníž. přenesená",J554,0)</f>
        <v>0</v>
      </c>
      <c r="BI554" s="216">
        <f>IF(N554="nulová",J554,0)</f>
        <v>0</v>
      </c>
      <c r="BJ554" s="25" t="s">
        <v>83</v>
      </c>
      <c r="BK554" s="216">
        <f>ROUND(I554*H554,2)</f>
        <v>0</v>
      </c>
      <c r="BL554" s="25" t="s">
        <v>309</v>
      </c>
      <c r="BM554" s="25" t="s">
        <v>1405</v>
      </c>
    </row>
    <row r="555" spans="2:65" s="13" customFormat="1" ht="13.5">
      <c r="B555" s="229"/>
      <c r="C555" s="230"/>
      <c r="D555" s="219" t="s">
        <v>219</v>
      </c>
      <c r="E555" s="231" t="s">
        <v>21</v>
      </c>
      <c r="F555" s="232" t="s">
        <v>1310</v>
      </c>
      <c r="G555" s="230"/>
      <c r="H555" s="233">
        <v>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AT555" s="239" t="s">
        <v>219</v>
      </c>
      <c r="AU555" s="239" t="s">
        <v>85</v>
      </c>
      <c r="AV555" s="13" t="s">
        <v>85</v>
      </c>
      <c r="AW555" s="13" t="s">
        <v>39</v>
      </c>
      <c r="AX555" s="13" t="s">
        <v>76</v>
      </c>
      <c r="AY555" s="239" t="s">
        <v>211</v>
      </c>
    </row>
    <row r="556" spans="2:65" s="15" customFormat="1" ht="13.5">
      <c r="B556" s="251"/>
      <c r="C556" s="252"/>
      <c r="D556" s="262" t="s">
        <v>219</v>
      </c>
      <c r="E556" s="263" t="s">
        <v>21</v>
      </c>
      <c r="F556" s="264" t="s">
        <v>226</v>
      </c>
      <c r="G556" s="252"/>
      <c r="H556" s="265">
        <v>1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AT556" s="261" t="s">
        <v>219</v>
      </c>
      <c r="AU556" s="261" t="s">
        <v>85</v>
      </c>
      <c r="AV556" s="15" t="s">
        <v>100</v>
      </c>
      <c r="AW556" s="15" t="s">
        <v>39</v>
      </c>
      <c r="AX556" s="15" t="s">
        <v>83</v>
      </c>
      <c r="AY556" s="261" t="s">
        <v>211</v>
      </c>
    </row>
    <row r="557" spans="2:65" s="1" customFormat="1" ht="31.5" customHeight="1">
      <c r="B557" s="42"/>
      <c r="C557" s="268" t="s">
        <v>1406</v>
      </c>
      <c r="D557" s="268" t="s">
        <v>429</v>
      </c>
      <c r="E557" s="269" t="s">
        <v>1407</v>
      </c>
      <c r="F557" s="270" t="s">
        <v>1408</v>
      </c>
      <c r="G557" s="271" t="s">
        <v>275</v>
      </c>
      <c r="H557" s="272">
        <v>1</v>
      </c>
      <c r="I557" s="273"/>
      <c r="J557" s="274">
        <f>ROUND(I557*H557,2)</f>
        <v>0</v>
      </c>
      <c r="K557" s="270" t="s">
        <v>21</v>
      </c>
      <c r="L557" s="275"/>
      <c r="M557" s="276" t="s">
        <v>21</v>
      </c>
      <c r="N557" s="277" t="s">
        <v>47</v>
      </c>
      <c r="O557" s="43"/>
      <c r="P557" s="214">
        <f>O557*H557</f>
        <v>0</v>
      </c>
      <c r="Q557" s="214">
        <v>5.5E-2</v>
      </c>
      <c r="R557" s="214">
        <f>Q557*H557</f>
        <v>5.5E-2</v>
      </c>
      <c r="S557" s="214">
        <v>0</v>
      </c>
      <c r="T557" s="215">
        <f>S557*H557</f>
        <v>0</v>
      </c>
      <c r="AR557" s="25" t="s">
        <v>424</v>
      </c>
      <c r="AT557" s="25" t="s">
        <v>429</v>
      </c>
      <c r="AU557" s="25" t="s">
        <v>85</v>
      </c>
      <c r="AY557" s="25" t="s">
        <v>211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25" t="s">
        <v>83</v>
      </c>
      <c r="BK557" s="216">
        <f>ROUND(I557*H557,2)</f>
        <v>0</v>
      </c>
      <c r="BL557" s="25" t="s">
        <v>309</v>
      </c>
      <c r="BM557" s="25" t="s">
        <v>1409</v>
      </c>
    </row>
    <row r="558" spans="2:65" s="1" customFormat="1" ht="31.5" customHeight="1">
      <c r="B558" s="42"/>
      <c r="C558" s="205" t="s">
        <v>1410</v>
      </c>
      <c r="D558" s="205" t="s">
        <v>213</v>
      </c>
      <c r="E558" s="206" t="s">
        <v>1411</v>
      </c>
      <c r="F558" s="207" t="s">
        <v>1412</v>
      </c>
      <c r="G558" s="208" t="s">
        <v>1276</v>
      </c>
      <c r="H558" s="209">
        <v>4</v>
      </c>
      <c r="I558" s="210"/>
      <c r="J558" s="211">
        <f>ROUND(I558*H558,2)</f>
        <v>0</v>
      </c>
      <c r="K558" s="207" t="s">
        <v>217</v>
      </c>
      <c r="L558" s="62"/>
      <c r="M558" s="212" t="s">
        <v>21</v>
      </c>
      <c r="N558" s="213" t="s">
        <v>47</v>
      </c>
      <c r="O558" s="43"/>
      <c r="P558" s="214">
        <f>O558*H558</f>
        <v>0</v>
      </c>
      <c r="Q558" s="214">
        <v>5.7600000000000004E-3</v>
      </c>
      <c r="R558" s="214">
        <f>Q558*H558</f>
        <v>2.3040000000000001E-2</v>
      </c>
      <c r="S558" s="214">
        <v>0</v>
      </c>
      <c r="T558" s="215">
        <f>S558*H558</f>
        <v>0</v>
      </c>
      <c r="AR558" s="25" t="s">
        <v>309</v>
      </c>
      <c r="AT558" s="25" t="s">
        <v>213</v>
      </c>
      <c r="AU558" s="25" t="s">
        <v>85</v>
      </c>
      <c r="AY558" s="25" t="s">
        <v>211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25" t="s">
        <v>83</v>
      </c>
      <c r="BK558" s="216">
        <f>ROUND(I558*H558,2)</f>
        <v>0</v>
      </c>
      <c r="BL558" s="25" t="s">
        <v>309</v>
      </c>
      <c r="BM558" s="25" t="s">
        <v>1413</v>
      </c>
    </row>
    <row r="559" spans="2:65" s="13" customFormat="1" ht="13.5">
      <c r="B559" s="229"/>
      <c r="C559" s="230"/>
      <c r="D559" s="219" t="s">
        <v>219</v>
      </c>
      <c r="E559" s="231" t="s">
        <v>21</v>
      </c>
      <c r="F559" s="232" t="s">
        <v>1305</v>
      </c>
      <c r="G559" s="230"/>
      <c r="H559" s="233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AT559" s="239" t="s">
        <v>219</v>
      </c>
      <c r="AU559" s="239" t="s">
        <v>85</v>
      </c>
      <c r="AV559" s="13" t="s">
        <v>85</v>
      </c>
      <c r="AW559" s="13" t="s">
        <v>39</v>
      </c>
      <c r="AX559" s="13" t="s">
        <v>76</v>
      </c>
      <c r="AY559" s="239" t="s">
        <v>211</v>
      </c>
    </row>
    <row r="560" spans="2:65" s="13" customFormat="1" ht="13.5">
      <c r="B560" s="229"/>
      <c r="C560" s="230"/>
      <c r="D560" s="219" t="s">
        <v>219</v>
      </c>
      <c r="E560" s="231" t="s">
        <v>21</v>
      </c>
      <c r="F560" s="232" t="s">
        <v>1306</v>
      </c>
      <c r="G560" s="230"/>
      <c r="H560" s="233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219</v>
      </c>
      <c r="AU560" s="239" t="s">
        <v>85</v>
      </c>
      <c r="AV560" s="13" t="s">
        <v>85</v>
      </c>
      <c r="AW560" s="13" t="s">
        <v>39</v>
      </c>
      <c r="AX560" s="13" t="s">
        <v>76</v>
      </c>
      <c r="AY560" s="239" t="s">
        <v>211</v>
      </c>
    </row>
    <row r="561" spans="2:65" s="13" customFormat="1" ht="13.5">
      <c r="B561" s="229"/>
      <c r="C561" s="230"/>
      <c r="D561" s="219" t="s">
        <v>219</v>
      </c>
      <c r="E561" s="231" t="s">
        <v>21</v>
      </c>
      <c r="F561" s="232" t="s">
        <v>1307</v>
      </c>
      <c r="G561" s="230"/>
      <c r="H561" s="233">
        <v>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AT561" s="239" t="s">
        <v>219</v>
      </c>
      <c r="AU561" s="239" t="s">
        <v>85</v>
      </c>
      <c r="AV561" s="13" t="s">
        <v>85</v>
      </c>
      <c r="AW561" s="13" t="s">
        <v>39</v>
      </c>
      <c r="AX561" s="13" t="s">
        <v>76</v>
      </c>
      <c r="AY561" s="239" t="s">
        <v>211</v>
      </c>
    </row>
    <row r="562" spans="2:65" s="13" customFormat="1" ht="13.5">
      <c r="B562" s="229"/>
      <c r="C562" s="230"/>
      <c r="D562" s="219" t="s">
        <v>219</v>
      </c>
      <c r="E562" s="231" t="s">
        <v>21</v>
      </c>
      <c r="F562" s="232" t="s">
        <v>1308</v>
      </c>
      <c r="G562" s="230"/>
      <c r="H562" s="233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AT562" s="239" t="s">
        <v>219</v>
      </c>
      <c r="AU562" s="239" t="s">
        <v>85</v>
      </c>
      <c r="AV562" s="13" t="s">
        <v>85</v>
      </c>
      <c r="AW562" s="13" t="s">
        <v>39</v>
      </c>
      <c r="AX562" s="13" t="s">
        <v>76</v>
      </c>
      <c r="AY562" s="239" t="s">
        <v>211</v>
      </c>
    </row>
    <row r="563" spans="2:65" s="15" customFormat="1" ht="13.5">
      <c r="B563" s="251"/>
      <c r="C563" s="252"/>
      <c r="D563" s="262" t="s">
        <v>219</v>
      </c>
      <c r="E563" s="263" t="s">
        <v>21</v>
      </c>
      <c r="F563" s="264" t="s">
        <v>226</v>
      </c>
      <c r="G563" s="252"/>
      <c r="H563" s="265">
        <v>4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AT563" s="261" t="s">
        <v>219</v>
      </c>
      <c r="AU563" s="261" t="s">
        <v>85</v>
      </c>
      <c r="AV563" s="15" t="s">
        <v>100</v>
      </c>
      <c r="AW563" s="15" t="s">
        <v>39</v>
      </c>
      <c r="AX563" s="15" t="s">
        <v>83</v>
      </c>
      <c r="AY563" s="261" t="s">
        <v>211</v>
      </c>
    </row>
    <row r="564" spans="2:65" s="1" customFormat="1" ht="31.5" customHeight="1">
      <c r="B564" s="42"/>
      <c r="C564" s="268" t="s">
        <v>1414</v>
      </c>
      <c r="D564" s="268" t="s">
        <v>429</v>
      </c>
      <c r="E564" s="269" t="s">
        <v>1415</v>
      </c>
      <c r="F564" s="270" t="s">
        <v>1416</v>
      </c>
      <c r="G564" s="271" t="s">
        <v>275</v>
      </c>
      <c r="H564" s="272">
        <v>1</v>
      </c>
      <c r="I564" s="273"/>
      <c r="J564" s="274">
        <f t="shared" ref="J564:J569" si="0">ROUND(I564*H564,2)</f>
        <v>0</v>
      </c>
      <c r="K564" s="270" t="s">
        <v>21</v>
      </c>
      <c r="L564" s="275"/>
      <c r="M564" s="276" t="s">
        <v>21</v>
      </c>
      <c r="N564" s="277" t="s">
        <v>47</v>
      </c>
      <c r="O564" s="43"/>
      <c r="P564" s="214">
        <f t="shared" ref="P564:P569" si="1">O564*H564</f>
        <v>0</v>
      </c>
      <c r="Q564" s="214">
        <v>5.5E-2</v>
      </c>
      <c r="R564" s="214">
        <f t="shared" ref="R564:R569" si="2">Q564*H564</f>
        <v>5.5E-2</v>
      </c>
      <c r="S564" s="214">
        <v>0</v>
      </c>
      <c r="T564" s="215">
        <f t="shared" ref="T564:T569" si="3">S564*H564</f>
        <v>0</v>
      </c>
      <c r="AR564" s="25" t="s">
        <v>424</v>
      </c>
      <c r="AT564" s="25" t="s">
        <v>429</v>
      </c>
      <c r="AU564" s="25" t="s">
        <v>85</v>
      </c>
      <c r="AY564" s="25" t="s">
        <v>211</v>
      </c>
      <c r="BE564" s="216">
        <f t="shared" ref="BE564:BE569" si="4">IF(N564="základní",J564,0)</f>
        <v>0</v>
      </c>
      <c r="BF564" s="216">
        <f t="shared" ref="BF564:BF569" si="5">IF(N564="snížená",J564,0)</f>
        <v>0</v>
      </c>
      <c r="BG564" s="216">
        <f t="shared" ref="BG564:BG569" si="6">IF(N564="zákl. přenesená",J564,0)</f>
        <v>0</v>
      </c>
      <c r="BH564" s="216">
        <f t="shared" ref="BH564:BH569" si="7">IF(N564="sníž. přenesená",J564,0)</f>
        <v>0</v>
      </c>
      <c r="BI564" s="216">
        <f t="shared" ref="BI564:BI569" si="8">IF(N564="nulová",J564,0)</f>
        <v>0</v>
      </c>
      <c r="BJ564" s="25" t="s">
        <v>83</v>
      </c>
      <c r="BK564" s="216">
        <f t="shared" ref="BK564:BK569" si="9">ROUND(I564*H564,2)</f>
        <v>0</v>
      </c>
      <c r="BL564" s="25" t="s">
        <v>309</v>
      </c>
      <c r="BM564" s="25" t="s">
        <v>1417</v>
      </c>
    </row>
    <row r="565" spans="2:65" s="1" customFormat="1" ht="31.5" customHeight="1">
      <c r="B565" s="42"/>
      <c r="C565" s="268" t="s">
        <v>1418</v>
      </c>
      <c r="D565" s="268" t="s">
        <v>429</v>
      </c>
      <c r="E565" s="269" t="s">
        <v>1419</v>
      </c>
      <c r="F565" s="270" t="s">
        <v>1416</v>
      </c>
      <c r="G565" s="271" t="s">
        <v>275</v>
      </c>
      <c r="H565" s="272">
        <v>1</v>
      </c>
      <c r="I565" s="273"/>
      <c r="J565" s="274">
        <f t="shared" si="0"/>
        <v>0</v>
      </c>
      <c r="K565" s="270" t="s">
        <v>21</v>
      </c>
      <c r="L565" s="275"/>
      <c r="M565" s="276" t="s">
        <v>21</v>
      </c>
      <c r="N565" s="277" t="s">
        <v>47</v>
      </c>
      <c r="O565" s="43"/>
      <c r="P565" s="214">
        <f t="shared" si="1"/>
        <v>0</v>
      </c>
      <c r="Q565" s="214">
        <v>5.5E-2</v>
      </c>
      <c r="R565" s="214">
        <f t="shared" si="2"/>
        <v>5.5E-2</v>
      </c>
      <c r="S565" s="214">
        <v>0</v>
      </c>
      <c r="T565" s="215">
        <f t="shared" si="3"/>
        <v>0</v>
      </c>
      <c r="AR565" s="25" t="s">
        <v>424</v>
      </c>
      <c r="AT565" s="25" t="s">
        <v>429</v>
      </c>
      <c r="AU565" s="25" t="s">
        <v>85</v>
      </c>
      <c r="AY565" s="25" t="s">
        <v>211</v>
      </c>
      <c r="BE565" s="216">
        <f t="shared" si="4"/>
        <v>0</v>
      </c>
      <c r="BF565" s="216">
        <f t="shared" si="5"/>
        <v>0</v>
      </c>
      <c r="BG565" s="216">
        <f t="shared" si="6"/>
        <v>0</v>
      </c>
      <c r="BH565" s="216">
        <f t="shared" si="7"/>
        <v>0</v>
      </c>
      <c r="BI565" s="216">
        <f t="shared" si="8"/>
        <v>0</v>
      </c>
      <c r="BJ565" s="25" t="s">
        <v>83</v>
      </c>
      <c r="BK565" s="216">
        <f t="shared" si="9"/>
        <v>0</v>
      </c>
      <c r="BL565" s="25" t="s">
        <v>309</v>
      </c>
      <c r="BM565" s="25" t="s">
        <v>1420</v>
      </c>
    </row>
    <row r="566" spans="2:65" s="1" customFormat="1" ht="31.5" customHeight="1">
      <c r="B566" s="42"/>
      <c r="C566" s="268" t="s">
        <v>1421</v>
      </c>
      <c r="D566" s="268" t="s">
        <v>429</v>
      </c>
      <c r="E566" s="269" t="s">
        <v>1422</v>
      </c>
      <c r="F566" s="270" t="s">
        <v>1423</v>
      </c>
      <c r="G566" s="271" t="s">
        <v>275</v>
      </c>
      <c r="H566" s="272">
        <v>1</v>
      </c>
      <c r="I566" s="273"/>
      <c r="J566" s="274">
        <f t="shared" si="0"/>
        <v>0</v>
      </c>
      <c r="K566" s="270" t="s">
        <v>21</v>
      </c>
      <c r="L566" s="275"/>
      <c r="M566" s="276" t="s">
        <v>21</v>
      </c>
      <c r="N566" s="277" t="s">
        <v>47</v>
      </c>
      <c r="O566" s="43"/>
      <c r="P566" s="214">
        <f t="shared" si="1"/>
        <v>0</v>
      </c>
      <c r="Q566" s="214">
        <v>5.5E-2</v>
      </c>
      <c r="R566" s="214">
        <f t="shared" si="2"/>
        <v>5.5E-2</v>
      </c>
      <c r="S566" s="214">
        <v>0</v>
      </c>
      <c r="T566" s="215">
        <f t="shared" si="3"/>
        <v>0</v>
      </c>
      <c r="AR566" s="25" t="s">
        <v>424</v>
      </c>
      <c r="AT566" s="25" t="s">
        <v>429</v>
      </c>
      <c r="AU566" s="25" t="s">
        <v>85</v>
      </c>
      <c r="AY566" s="25" t="s">
        <v>211</v>
      </c>
      <c r="BE566" s="216">
        <f t="shared" si="4"/>
        <v>0</v>
      </c>
      <c r="BF566" s="216">
        <f t="shared" si="5"/>
        <v>0</v>
      </c>
      <c r="BG566" s="216">
        <f t="shared" si="6"/>
        <v>0</v>
      </c>
      <c r="BH566" s="216">
        <f t="shared" si="7"/>
        <v>0</v>
      </c>
      <c r="BI566" s="216">
        <f t="shared" si="8"/>
        <v>0</v>
      </c>
      <c r="BJ566" s="25" t="s">
        <v>83</v>
      </c>
      <c r="BK566" s="216">
        <f t="shared" si="9"/>
        <v>0</v>
      </c>
      <c r="BL566" s="25" t="s">
        <v>309</v>
      </c>
      <c r="BM566" s="25" t="s">
        <v>1424</v>
      </c>
    </row>
    <row r="567" spans="2:65" s="1" customFormat="1" ht="31.5" customHeight="1">
      <c r="B567" s="42"/>
      <c r="C567" s="268" t="s">
        <v>1425</v>
      </c>
      <c r="D567" s="268" t="s">
        <v>429</v>
      </c>
      <c r="E567" s="269" t="s">
        <v>1426</v>
      </c>
      <c r="F567" s="270" t="s">
        <v>1427</v>
      </c>
      <c r="G567" s="271" t="s">
        <v>275</v>
      </c>
      <c r="H567" s="272">
        <v>1</v>
      </c>
      <c r="I567" s="273"/>
      <c r="J567" s="274">
        <f t="shared" si="0"/>
        <v>0</v>
      </c>
      <c r="K567" s="270" t="s">
        <v>21</v>
      </c>
      <c r="L567" s="275"/>
      <c r="M567" s="276" t="s">
        <v>21</v>
      </c>
      <c r="N567" s="277" t="s">
        <v>47</v>
      </c>
      <c r="O567" s="43"/>
      <c r="P567" s="214">
        <f t="shared" si="1"/>
        <v>0</v>
      </c>
      <c r="Q567" s="214">
        <v>5.5E-2</v>
      </c>
      <c r="R567" s="214">
        <f t="shared" si="2"/>
        <v>5.5E-2</v>
      </c>
      <c r="S567" s="214">
        <v>0</v>
      </c>
      <c r="T567" s="215">
        <f t="shared" si="3"/>
        <v>0</v>
      </c>
      <c r="AR567" s="25" t="s">
        <v>424</v>
      </c>
      <c r="AT567" s="25" t="s">
        <v>429</v>
      </c>
      <c r="AU567" s="25" t="s">
        <v>85</v>
      </c>
      <c r="AY567" s="25" t="s">
        <v>211</v>
      </c>
      <c r="BE567" s="216">
        <f t="shared" si="4"/>
        <v>0</v>
      </c>
      <c r="BF567" s="216">
        <f t="shared" si="5"/>
        <v>0</v>
      </c>
      <c r="BG567" s="216">
        <f t="shared" si="6"/>
        <v>0</v>
      </c>
      <c r="BH567" s="216">
        <f t="shared" si="7"/>
        <v>0</v>
      </c>
      <c r="BI567" s="216">
        <f t="shared" si="8"/>
        <v>0</v>
      </c>
      <c r="BJ567" s="25" t="s">
        <v>83</v>
      </c>
      <c r="BK567" s="216">
        <f t="shared" si="9"/>
        <v>0</v>
      </c>
      <c r="BL567" s="25" t="s">
        <v>309</v>
      </c>
      <c r="BM567" s="25" t="s">
        <v>1428</v>
      </c>
    </row>
    <row r="568" spans="2:65" s="1" customFormat="1" ht="31.5" customHeight="1">
      <c r="B568" s="42"/>
      <c r="C568" s="205" t="s">
        <v>1429</v>
      </c>
      <c r="D568" s="205" t="s">
        <v>213</v>
      </c>
      <c r="E568" s="206" t="s">
        <v>1430</v>
      </c>
      <c r="F568" s="207" t="s">
        <v>1431</v>
      </c>
      <c r="G568" s="208" t="s">
        <v>245</v>
      </c>
      <c r="H568" s="209">
        <v>4.3129999999999997</v>
      </c>
      <c r="I568" s="210"/>
      <c r="J568" s="211">
        <f t="shared" si="0"/>
        <v>0</v>
      </c>
      <c r="K568" s="207" t="s">
        <v>217</v>
      </c>
      <c r="L568" s="62"/>
      <c r="M568" s="212" t="s">
        <v>21</v>
      </c>
      <c r="N568" s="213" t="s">
        <v>47</v>
      </c>
      <c r="O568" s="43"/>
      <c r="P568" s="214">
        <f t="shared" si="1"/>
        <v>0</v>
      </c>
      <c r="Q568" s="214">
        <v>0</v>
      </c>
      <c r="R568" s="214">
        <f t="shared" si="2"/>
        <v>0</v>
      </c>
      <c r="S568" s="214">
        <v>0</v>
      </c>
      <c r="T568" s="215">
        <f t="shared" si="3"/>
        <v>0</v>
      </c>
      <c r="AR568" s="25" t="s">
        <v>309</v>
      </c>
      <c r="AT568" s="25" t="s">
        <v>213</v>
      </c>
      <c r="AU568" s="25" t="s">
        <v>85</v>
      </c>
      <c r="AY568" s="25" t="s">
        <v>211</v>
      </c>
      <c r="BE568" s="216">
        <f t="shared" si="4"/>
        <v>0</v>
      </c>
      <c r="BF568" s="216">
        <f t="shared" si="5"/>
        <v>0</v>
      </c>
      <c r="BG568" s="216">
        <f t="shared" si="6"/>
        <v>0</v>
      </c>
      <c r="BH568" s="216">
        <f t="shared" si="7"/>
        <v>0</v>
      </c>
      <c r="BI568" s="216">
        <f t="shared" si="8"/>
        <v>0</v>
      </c>
      <c r="BJ568" s="25" t="s">
        <v>83</v>
      </c>
      <c r="BK568" s="216">
        <f t="shared" si="9"/>
        <v>0</v>
      </c>
      <c r="BL568" s="25" t="s">
        <v>309</v>
      </c>
      <c r="BM568" s="25" t="s">
        <v>1432</v>
      </c>
    </row>
    <row r="569" spans="2:65" s="1" customFormat="1" ht="22.5" customHeight="1">
      <c r="B569" s="42"/>
      <c r="C569" s="205" t="s">
        <v>1433</v>
      </c>
      <c r="D569" s="205" t="s">
        <v>213</v>
      </c>
      <c r="E569" s="206" t="s">
        <v>1434</v>
      </c>
      <c r="F569" s="207" t="s">
        <v>1435</v>
      </c>
      <c r="G569" s="208" t="s">
        <v>1276</v>
      </c>
      <c r="H569" s="209">
        <v>3</v>
      </c>
      <c r="I569" s="210"/>
      <c r="J569" s="211">
        <f t="shared" si="0"/>
        <v>0</v>
      </c>
      <c r="K569" s="207" t="s">
        <v>217</v>
      </c>
      <c r="L569" s="62"/>
      <c r="M569" s="212" t="s">
        <v>21</v>
      </c>
      <c r="N569" s="213" t="s">
        <v>47</v>
      </c>
      <c r="O569" s="43"/>
      <c r="P569" s="214">
        <f t="shared" si="1"/>
        <v>0</v>
      </c>
      <c r="Q569" s="214">
        <v>0</v>
      </c>
      <c r="R569" s="214">
        <f t="shared" si="2"/>
        <v>0</v>
      </c>
      <c r="S569" s="214">
        <v>1.56E-3</v>
      </c>
      <c r="T569" s="215">
        <f t="shared" si="3"/>
        <v>4.6800000000000001E-3</v>
      </c>
      <c r="AR569" s="25" t="s">
        <v>309</v>
      </c>
      <c r="AT569" s="25" t="s">
        <v>213</v>
      </c>
      <c r="AU569" s="25" t="s">
        <v>85</v>
      </c>
      <c r="AY569" s="25" t="s">
        <v>211</v>
      </c>
      <c r="BE569" s="216">
        <f t="shared" si="4"/>
        <v>0</v>
      </c>
      <c r="BF569" s="216">
        <f t="shared" si="5"/>
        <v>0</v>
      </c>
      <c r="BG569" s="216">
        <f t="shared" si="6"/>
        <v>0</v>
      </c>
      <c r="BH569" s="216">
        <f t="shared" si="7"/>
        <v>0</v>
      </c>
      <c r="BI569" s="216">
        <f t="shared" si="8"/>
        <v>0</v>
      </c>
      <c r="BJ569" s="25" t="s">
        <v>83</v>
      </c>
      <c r="BK569" s="216">
        <f t="shared" si="9"/>
        <v>0</v>
      </c>
      <c r="BL569" s="25" t="s">
        <v>309</v>
      </c>
      <c r="BM569" s="25" t="s">
        <v>1436</v>
      </c>
    </row>
    <row r="570" spans="2:65" s="13" customFormat="1" ht="13.5">
      <c r="B570" s="229"/>
      <c r="C570" s="230"/>
      <c r="D570" s="219" t="s">
        <v>219</v>
      </c>
      <c r="E570" s="231" t="s">
        <v>21</v>
      </c>
      <c r="F570" s="232" t="s">
        <v>1437</v>
      </c>
      <c r="G570" s="230"/>
      <c r="H570" s="233">
        <v>2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219</v>
      </c>
      <c r="AU570" s="239" t="s">
        <v>85</v>
      </c>
      <c r="AV570" s="13" t="s">
        <v>85</v>
      </c>
      <c r="AW570" s="13" t="s">
        <v>39</v>
      </c>
      <c r="AX570" s="13" t="s">
        <v>76</v>
      </c>
      <c r="AY570" s="239" t="s">
        <v>211</v>
      </c>
    </row>
    <row r="571" spans="2:65" s="13" customFormat="1" ht="13.5">
      <c r="B571" s="229"/>
      <c r="C571" s="230"/>
      <c r="D571" s="219" t="s">
        <v>219</v>
      </c>
      <c r="E571" s="231" t="s">
        <v>21</v>
      </c>
      <c r="F571" s="232" t="s">
        <v>1438</v>
      </c>
      <c r="G571" s="230"/>
      <c r="H571" s="233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219</v>
      </c>
      <c r="AU571" s="239" t="s">
        <v>85</v>
      </c>
      <c r="AV571" s="13" t="s">
        <v>85</v>
      </c>
      <c r="AW571" s="13" t="s">
        <v>39</v>
      </c>
      <c r="AX571" s="13" t="s">
        <v>76</v>
      </c>
      <c r="AY571" s="239" t="s">
        <v>211</v>
      </c>
    </row>
    <row r="572" spans="2:65" s="15" customFormat="1" ht="13.5">
      <c r="B572" s="251"/>
      <c r="C572" s="252"/>
      <c r="D572" s="262" t="s">
        <v>219</v>
      </c>
      <c r="E572" s="263" t="s">
        <v>21</v>
      </c>
      <c r="F572" s="264" t="s">
        <v>226</v>
      </c>
      <c r="G572" s="252"/>
      <c r="H572" s="265">
        <v>3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AT572" s="261" t="s">
        <v>219</v>
      </c>
      <c r="AU572" s="261" t="s">
        <v>85</v>
      </c>
      <c r="AV572" s="15" t="s">
        <v>100</v>
      </c>
      <c r="AW572" s="15" t="s">
        <v>39</v>
      </c>
      <c r="AX572" s="15" t="s">
        <v>83</v>
      </c>
      <c r="AY572" s="261" t="s">
        <v>211</v>
      </c>
    </row>
    <row r="573" spans="2:65" s="1" customFormat="1" ht="22.5" customHeight="1">
      <c r="B573" s="42"/>
      <c r="C573" s="205" t="s">
        <v>1439</v>
      </c>
      <c r="D573" s="205" t="s">
        <v>213</v>
      </c>
      <c r="E573" s="206" t="s">
        <v>1440</v>
      </c>
      <c r="F573" s="207" t="s">
        <v>1441</v>
      </c>
      <c r="G573" s="208" t="s">
        <v>1276</v>
      </c>
      <c r="H573" s="209">
        <v>4</v>
      </c>
      <c r="I573" s="210"/>
      <c r="J573" s="211">
        <f>ROUND(I573*H573,2)</f>
        <v>0</v>
      </c>
      <c r="K573" s="207" t="s">
        <v>217</v>
      </c>
      <c r="L573" s="62"/>
      <c r="M573" s="212" t="s">
        <v>21</v>
      </c>
      <c r="N573" s="213" t="s">
        <v>47</v>
      </c>
      <c r="O573" s="43"/>
      <c r="P573" s="214">
        <f>O573*H573</f>
        <v>0</v>
      </c>
      <c r="Q573" s="214">
        <v>1.8E-3</v>
      </c>
      <c r="R573" s="214">
        <f>Q573*H573</f>
        <v>7.1999999999999998E-3</v>
      </c>
      <c r="S573" s="214">
        <v>0</v>
      </c>
      <c r="T573" s="215">
        <f>S573*H573</f>
        <v>0</v>
      </c>
      <c r="AR573" s="25" t="s">
        <v>309</v>
      </c>
      <c r="AT573" s="25" t="s">
        <v>213</v>
      </c>
      <c r="AU573" s="25" t="s">
        <v>85</v>
      </c>
      <c r="AY573" s="25" t="s">
        <v>211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25" t="s">
        <v>83</v>
      </c>
      <c r="BK573" s="216">
        <f>ROUND(I573*H573,2)</f>
        <v>0</v>
      </c>
      <c r="BL573" s="25" t="s">
        <v>309</v>
      </c>
      <c r="BM573" s="25" t="s">
        <v>1442</v>
      </c>
    </row>
    <row r="574" spans="2:65" s="13" customFormat="1" ht="13.5">
      <c r="B574" s="229"/>
      <c r="C574" s="230"/>
      <c r="D574" s="219" t="s">
        <v>219</v>
      </c>
      <c r="E574" s="231" t="s">
        <v>21</v>
      </c>
      <c r="F574" s="232" t="s">
        <v>1139</v>
      </c>
      <c r="G574" s="230"/>
      <c r="H574" s="233">
        <v>4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219</v>
      </c>
      <c r="AU574" s="239" t="s">
        <v>85</v>
      </c>
      <c r="AV574" s="13" t="s">
        <v>85</v>
      </c>
      <c r="AW574" s="13" t="s">
        <v>39</v>
      </c>
      <c r="AX574" s="13" t="s">
        <v>76</v>
      </c>
      <c r="AY574" s="239" t="s">
        <v>211</v>
      </c>
    </row>
    <row r="575" spans="2:65" s="15" customFormat="1" ht="13.5">
      <c r="B575" s="251"/>
      <c r="C575" s="252"/>
      <c r="D575" s="262" t="s">
        <v>219</v>
      </c>
      <c r="E575" s="263" t="s">
        <v>21</v>
      </c>
      <c r="F575" s="264" t="s">
        <v>226</v>
      </c>
      <c r="G575" s="252"/>
      <c r="H575" s="265">
        <v>4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AT575" s="261" t="s">
        <v>219</v>
      </c>
      <c r="AU575" s="261" t="s">
        <v>85</v>
      </c>
      <c r="AV575" s="15" t="s">
        <v>100</v>
      </c>
      <c r="AW575" s="15" t="s">
        <v>39</v>
      </c>
      <c r="AX575" s="15" t="s">
        <v>83</v>
      </c>
      <c r="AY575" s="261" t="s">
        <v>211</v>
      </c>
    </row>
    <row r="576" spans="2:65" s="1" customFormat="1" ht="22.5" customHeight="1">
      <c r="B576" s="42"/>
      <c r="C576" s="205" t="s">
        <v>1443</v>
      </c>
      <c r="D576" s="205" t="s">
        <v>213</v>
      </c>
      <c r="E576" s="206" t="s">
        <v>1444</v>
      </c>
      <c r="F576" s="207" t="s">
        <v>1445</v>
      </c>
      <c r="G576" s="208" t="s">
        <v>1276</v>
      </c>
      <c r="H576" s="209">
        <v>1</v>
      </c>
      <c r="I576" s="210"/>
      <c r="J576" s="211">
        <f>ROUND(I576*H576,2)</f>
        <v>0</v>
      </c>
      <c r="K576" s="207" t="s">
        <v>217</v>
      </c>
      <c r="L576" s="62"/>
      <c r="M576" s="212" t="s">
        <v>21</v>
      </c>
      <c r="N576" s="213" t="s">
        <v>47</v>
      </c>
      <c r="O576" s="43"/>
      <c r="P576" s="214">
        <f>O576*H576</f>
        <v>0</v>
      </c>
      <c r="Q576" s="214">
        <v>1.8400000000000001E-3</v>
      </c>
      <c r="R576" s="214">
        <f>Q576*H576</f>
        <v>1.8400000000000001E-3</v>
      </c>
      <c r="S576" s="214">
        <v>0</v>
      </c>
      <c r="T576" s="215">
        <f>S576*H576</f>
        <v>0</v>
      </c>
      <c r="AR576" s="25" t="s">
        <v>309</v>
      </c>
      <c r="AT576" s="25" t="s">
        <v>213</v>
      </c>
      <c r="AU576" s="25" t="s">
        <v>85</v>
      </c>
      <c r="AY576" s="25" t="s">
        <v>211</v>
      </c>
      <c r="BE576" s="216">
        <f>IF(N576="základní",J576,0)</f>
        <v>0</v>
      </c>
      <c r="BF576" s="216">
        <f>IF(N576="snížená",J576,0)</f>
        <v>0</v>
      </c>
      <c r="BG576" s="216">
        <f>IF(N576="zákl. přenesená",J576,0)</f>
        <v>0</v>
      </c>
      <c r="BH576" s="216">
        <f>IF(N576="sníž. přenesená",J576,0)</f>
        <v>0</v>
      </c>
      <c r="BI576" s="216">
        <f>IF(N576="nulová",J576,0)</f>
        <v>0</v>
      </c>
      <c r="BJ576" s="25" t="s">
        <v>83</v>
      </c>
      <c r="BK576" s="216">
        <f>ROUND(I576*H576,2)</f>
        <v>0</v>
      </c>
      <c r="BL576" s="25" t="s">
        <v>309</v>
      </c>
      <c r="BM576" s="25" t="s">
        <v>1446</v>
      </c>
    </row>
    <row r="577" spans="2:65" s="1" customFormat="1" ht="27">
      <c r="B577" s="42"/>
      <c r="C577" s="64"/>
      <c r="D577" s="262" t="s">
        <v>433</v>
      </c>
      <c r="E577" s="64"/>
      <c r="F577" s="286" t="s">
        <v>1447</v>
      </c>
      <c r="G577" s="64"/>
      <c r="H577" s="64"/>
      <c r="I577" s="173"/>
      <c r="J577" s="64"/>
      <c r="K577" s="64"/>
      <c r="L577" s="62"/>
      <c r="M577" s="279"/>
      <c r="N577" s="43"/>
      <c r="O577" s="43"/>
      <c r="P577" s="43"/>
      <c r="Q577" s="43"/>
      <c r="R577" s="43"/>
      <c r="S577" s="43"/>
      <c r="T577" s="79"/>
      <c r="AT577" s="25" t="s">
        <v>433</v>
      </c>
      <c r="AU577" s="25" t="s">
        <v>85</v>
      </c>
    </row>
    <row r="578" spans="2:65" s="1" customFormat="1" ht="22.5" customHeight="1">
      <c r="B578" s="42"/>
      <c r="C578" s="205" t="s">
        <v>1448</v>
      </c>
      <c r="D578" s="205" t="s">
        <v>213</v>
      </c>
      <c r="E578" s="206" t="s">
        <v>1449</v>
      </c>
      <c r="F578" s="207" t="s">
        <v>1450</v>
      </c>
      <c r="G578" s="208" t="s">
        <v>275</v>
      </c>
      <c r="H578" s="209">
        <v>2</v>
      </c>
      <c r="I578" s="210"/>
      <c r="J578" s="211">
        <f>ROUND(I578*H578,2)</f>
        <v>0</v>
      </c>
      <c r="K578" s="207" t="s">
        <v>217</v>
      </c>
      <c r="L578" s="62"/>
      <c r="M578" s="212" t="s">
        <v>21</v>
      </c>
      <c r="N578" s="213" t="s">
        <v>47</v>
      </c>
      <c r="O578" s="43"/>
      <c r="P578" s="214">
        <f>O578*H578</f>
        <v>0</v>
      </c>
      <c r="Q578" s="214">
        <v>0</v>
      </c>
      <c r="R578" s="214">
        <f>Q578*H578</f>
        <v>0</v>
      </c>
      <c r="S578" s="214">
        <v>8.5999999999999998E-4</v>
      </c>
      <c r="T578" s="215">
        <f>S578*H578</f>
        <v>1.72E-3</v>
      </c>
      <c r="AR578" s="25" t="s">
        <v>309</v>
      </c>
      <c r="AT578" s="25" t="s">
        <v>213</v>
      </c>
      <c r="AU578" s="25" t="s">
        <v>85</v>
      </c>
      <c r="AY578" s="25" t="s">
        <v>211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25" t="s">
        <v>83</v>
      </c>
      <c r="BK578" s="216">
        <f>ROUND(I578*H578,2)</f>
        <v>0</v>
      </c>
      <c r="BL578" s="25" t="s">
        <v>309</v>
      </c>
      <c r="BM578" s="25" t="s">
        <v>1451</v>
      </c>
    </row>
    <row r="579" spans="2:65" s="13" customFormat="1" ht="13.5">
      <c r="B579" s="229"/>
      <c r="C579" s="230"/>
      <c r="D579" s="219" t="s">
        <v>219</v>
      </c>
      <c r="E579" s="231" t="s">
        <v>21</v>
      </c>
      <c r="F579" s="232" t="s">
        <v>1452</v>
      </c>
      <c r="G579" s="230"/>
      <c r="H579" s="233">
        <v>2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219</v>
      </c>
      <c r="AU579" s="239" t="s">
        <v>85</v>
      </c>
      <c r="AV579" s="13" t="s">
        <v>85</v>
      </c>
      <c r="AW579" s="13" t="s">
        <v>39</v>
      </c>
      <c r="AX579" s="13" t="s">
        <v>76</v>
      </c>
      <c r="AY579" s="239" t="s">
        <v>211</v>
      </c>
    </row>
    <row r="580" spans="2:65" s="15" customFormat="1" ht="13.5">
      <c r="B580" s="251"/>
      <c r="C580" s="252"/>
      <c r="D580" s="262" t="s">
        <v>219</v>
      </c>
      <c r="E580" s="263" t="s">
        <v>21</v>
      </c>
      <c r="F580" s="264" t="s">
        <v>226</v>
      </c>
      <c r="G580" s="252"/>
      <c r="H580" s="265">
        <v>2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AT580" s="261" t="s">
        <v>219</v>
      </c>
      <c r="AU580" s="261" t="s">
        <v>85</v>
      </c>
      <c r="AV580" s="15" t="s">
        <v>100</v>
      </c>
      <c r="AW580" s="15" t="s">
        <v>39</v>
      </c>
      <c r="AX580" s="15" t="s">
        <v>83</v>
      </c>
      <c r="AY580" s="261" t="s">
        <v>211</v>
      </c>
    </row>
    <row r="581" spans="2:65" s="1" customFormat="1" ht="22.5" customHeight="1">
      <c r="B581" s="42"/>
      <c r="C581" s="205" t="s">
        <v>1453</v>
      </c>
      <c r="D581" s="205" t="s">
        <v>213</v>
      </c>
      <c r="E581" s="206" t="s">
        <v>1454</v>
      </c>
      <c r="F581" s="207" t="s">
        <v>1455</v>
      </c>
      <c r="G581" s="208" t="s">
        <v>275</v>
      </c>
      <c r="H581" s="209">
        <v>2</v>
      </c>
      <c r="I581" s="210"/>
      <c r="J581" s="211">
        <f>ROUND(I581*H581,2)</f>
        <v>0</v>
      </c>
      <c r="K581" s="207" t="s">
        <v>217</v>
      </c>
      <c r="L581" s="62"/>
      <c r="M581" s="212" t="s">
        <v>21</v>
      </c>
      <c r="N581" s="213" t="s">
        <v>47</v>
      </c>
      <c r="O581" s="43"/>
      <c r="P581" s="214">
        <f>O581*H581</f>
        <v>0</v>
      </c>
      <c r="Q581" s="214">
        <v>2.3000000000000001E-4</v>
      </c>
      <c r="R581" s="214">
        <f>Q581*H581</f>
        <v>4.6000000000000001E-4</v>
      </c>
      <c r="S581" s="214">
        <v>0</v>
      </c>
      <c r="T581" s="215">
        <f>S581*H581</f>
        <v>0</v>
      </c>
      <c r="AR581" s="25" t="s">
        <v>309</v>
      </c>
      <c r="AT581" s="25" t="s">
        <v>213</v>
      </c>
      <c r="AU581" s="25" t="s">
        <v>85</v>
      </c>
      <c r="AY581" s="25" t="s">
        <v>211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25" t="s">
        <v>83</v>
      </c>
      <c r="BK581" s="216">
        <f>ROUND(I581*H581,2)</f>
        <v>0</v>
      </c>
      <c r="BL581" s="25" t="s">
        <v>309</v>
      </c>
      <c r="BM581" s="25" t="s">
        <v>1456</v>
      </c>
    </row>
    <row r="582" spans="2:65" s="13" customFormat="1" ht="13.5">
      <c r="B582" s="229"/>
      <c r="C582" s="230"/>
      <c r="D582" s="219" t="s">
        <v>219</v>
      </c>
      <c r="E582" s="231" t="s">
        <v>21</v>
      </c>
      <c r="F582" s="232" t="s">
        <v>1452</v>
      </c>
      <c r="G582" s="230"/>
      <c r="H582" s="233">
        <v>2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219</v>
      </c>
      <c r="AU582" s="239" t="s">
        <v>85</v>
      </c>
      <c r="AV582" s="13" t="s">
        <v>85</v>
      </c>
      <c r="AW582" s="13" t="s">
        <v>39</v>
      </c>
      <c r="AX582" s="13" t="s">
        <v>76</v>
      </c>
      <c r="AY582" s="239" t="s">
        <v>211</v>
      </c>
    </row>
    <row r="583" spans="2:65" s="15" customFormat="1" ht="13.5">
      <c r="B583" s="251"/>
      <c r="C583" s="252"/>
      <c r="D583" s="262" t="s">
        <v>219</v>
      </c>
      <c r="E583" s="263" t="s">
        <v>21</v>
      </c>
      <c r="F583" s="264" t="s">
        <v>226</v>
      </c>
      <c r="G583" s="252"/>
      <c r="H583" s="265">
        <v>2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AT583" s="261" t="s">
        <v>219</v>
      </c>
      <c r="AU583" s="261" t="s">
        <v>85</v>
      </c>
      <c r="AV583" s="15" t="s">
        <v>100</v>
      </c>
      <c r="AW583" s="15" t="s">
        <v>39</v>
      </c>
      <c r="AX583" s="15" t="s">
        <v>83</v>
      </c>
      <c r="AY583" s="261" t="s">
        <v>211</v>
      </c>
    </row>
    <row r="584" spans="2:65" s="1" customFormat="1" ht="31.5" customHeight="1">
      <c r="B584" s="42"/>
      <c r="C584" s="205" t="s">
        <v>1457</v>
      </c>
      <c r="D584" s="205" t="s">
        <v>213</v>
      </c>
      <c r="E584" s="206" t="s">
        <v>1458</v>
      </c>
      <c r="F584" s="207" t="s">
        <v>1459</v>
      </c>
      <c r="G584" s="208" t="s">
        <v>1460</v>
      </c>
      <c r="H584" s="287"/>
      <c r="I584" s="210"/>
      <c r="J584" s="211">
        <f>ROUND(I584*H584,2)</f>
        <v>0</v>
      </c>
      <c r="K584" s="207" t="s">
        <v>217</v>
      </c>
      <c r="L584" s="62"/>
      <c r="M584" s="212" t="s">
        <v>21</v>
      </c>
      <c r="N584" s="280" t="s">
        <v>47</v>
      </c>
      <c r="O584" s="281"/>
      <c r="P584" s="282">
        <f>O584*H584</f>
        <v>0</v>
      </c>
      <c r="Q584" s="282">
        <v>0</v>
      </c>
      <c r="R584" s="282">
        <f>Q584*H584</f>
        <v>0</v>
      </c>
      <c r="S584" s="282">
        <v>0</v>
      </c>
      <c r="T584" s="283">
        <f>S584*H584</f>
        <v>0</v>
      </c>
      <c r="AR584" s="25" t="s">
        <v>309</v>
      </c>
      <c r="AT584" s="25" t="s">
        <v>213</v>
      </c>
      <c r="AU584" s="25" t="s">
        <v>85</v>
      </c>
      <c r="AY584" s="25" t="s">
        <v>211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25" t="s">
        <v>83</v>
      </c>
      <c r="BK584" s="216">
        <f>ROUND(I584*H584,2)</f>
        <v>0</v>
      </c>
      <c r="BL584" s="25" t="s">
        <v>309</v>
      </c>
      <c r="BM584" s="25" t="s">
        <v>1461</v>
      </c>
    </row>
    <row r="585" spans="2:65" s="1" customFormat="1" ht="6.95" customHeight="1">
      <c r="B585" s="57"/>
      <c r="C585" s="58"/>
      <c r="D585" s="58"/>
      <c r="E585" s="58"/>
      <c r="F585" s="58"/>
      <c r="G585" s="58"/>
      <c r="H585" s="58"/>
      <c r="I585" s="149"/>
      <c r="J585" s="58"/>
      <c r="K585" s="58"/>
      <c r="L585" s="62"/>
    </row>
  </sheetData>
  <sheetProtection password="CC35" sheet="1" objects="1" scenarios="1" formatCells="0" formatColumns="0" formatRows="0" sort="0" autoFilter="0"/>
  <autoFilter ref="C100:K584"/>
  <mergeCells count="15">
    <mergeCell ref="E91:H91"/>
    <mergeCell ref="E89:H89"/>
    <mergeCell ref="E93:H93"/>
    <mergeCell ref="G1:H1"/>
    <mergeCell ref="L2:V2"/>
    <mergeCell ref="E49:H49"/>
    <mergeCell ref="E53:H53"/>
    <mergeCell ref="E51:H51"/>
    <mergeCell ref="E55:H55"/>
    <mergeCell ref="E87:H87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110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170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1462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ROUND(J95,2)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ROUND(SUM(BE95:BE244), 2)</f>
        <v>0</v>
      </c>
      <c r="G34" s="43"/>
      <c r="H34" s="43"/>
      <c r="I34" s="141">
        <v>0.21</v>
      </c>
      <c r="J34" s="140">
        <f>ROUND(ROUND((SUM(BE95:BE244)),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ROUND(SUM(BF95:BF244), 2)</f>
        <v>0</v>
      </c>
      <c r="G35" s="43"/>
      <c r="H35" s="43"/>
      <c r="I35" s="141">
        <v>0.15</v>
      </c>
      <c r="J35" s="140">
        <f>ROUND(ROUND((SUM(BF95:BF244)),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ROUND(SUM(BG95:BG244),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ROUND(SUM(BH95:BH244),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ROUND(SUM(BI95:BI244),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170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2_01_4.4 - Zařízení silnoproudé elektrotechniky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J95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186</v>
      </c>
      <c r="E65" s="162"/>
      <c r="F65" s="162"/>
      <c r="G65" s="162"/>
      <c r="H65" s="162"/>
      <c r="I65" s="163"/>
      <c r="J65" s="164">
        <f>J96</f>
        <v>0</v>
      </c>
      <c r="K65" s="165"/>
    </row>
    <row r="66" spans="2:12" s="9" customFormat="1" ht="19.899999999999999" customHeight="1">
      <c r="B66" s="166"/>
      <c r="C66" s="167"/>
      <c r="D66" s="168" t="s">
        <v>1463</v>
      </c>
      <c r="E66" s="169"/>
      <c r="F66" s="169"/>
      <c r="G66" s="169"/>
      <c r="H66" s="169"/>
      <c r="I66" s="170"/>
      <c r="J66" s="171">
        <f>J97</f>
        <v>0</v>
      </c>
      <c r="K66" s="172"/>
    </row>
    <row r="67" spans="2:12" s="9" customFormat="1" ht="19.899999999999999" customHeight="1">
      <c r="B67" s="166"/>
      <c r="C67" s="167"/>
      <c r="D67" s="168" t="s">
        <v>1464</v>
      </c>
      <c r="E67" s="169"/>
      <c r="F67" s="169"/>
      <c r="G67" s="169"/>
      <c r="H67" s="169"/>
      <c r="I67" s="170"/>
      <c r="J67" s="171">
        <f>J108</f>
        <v>0</v>
      </c>
      <c r="K67" s="172"/>
    </row>
    <row r="68" spans="2:12" s="9" customFormat="1" ht="19.899999999999999" customHeight="1">
      <c r="B68" s="166"/>
      <c r="C68" s="167"/>
      <c r="D68" s="168" t="s">
        <v>1465</v>
      </c>
      <c r="E68" s="169"/>
      <c r="F68" s="169"/>
      <c r="G68" s="169"/>
      <c r="H68" s="169"/>
      <c r="I68" s="170"/>
      <c r="J68" s="171">
        <f>J132</f>
        <v>0</v>
      </c>
      <c r="K68" s="172"/>
    </row>
    <row r="69" spans="2:12" s="9" customFormat="1" ht="19.899999999999999" customHeight="1">
      <c r="B69" s="166"/>
      <c r="C69" s="167"/>
      <c r="D69" s="168" t="s">
        <v>1466</v>
      </c>
      <c r="E69" s="169"/>
      <c r="F69" s="169"/>
      <c r="G69" s="169"/>
      <c r="H69" s="169"/>
      <c r="I69" s="170"/>
      <c r="J69" s="171">
        <f>J176</f>
        <v>0</v>
      </c>
      <c r="K69" s="172"/>
    </row>
    <row r="70" spans="2:12" s="9" customFormat="1" ht="19.899999999999999" customHeight="1">
      <c r="B70" s="166"/>
      <c r="C70" s="167"/>
      <c r="D70" s="168" t="s">
        <v>1467</v>
      </c>
      <c r="E70" s="169"/>
      <c r="F70" s="169"/>
      <c r="G70" s="169"/>
      <c r="H70" s="169"/>
      <c r="I70" s="170"/>
      <c r="J70" s="171">
        <f>J219</f>
        <v>0</v>
      </c>
      <c r="K70" s="172"/>
    </row>
    <row r="71" spans="2:12" s="9" customFormat="1" ht="19.899999999999999" customHeight="1">
      <c r="B71" s="166"/>
      <c r="C71" s="167"/>
      <c r="D71" s="168" t="s">
        <v>1468</v>
      </c>
      <c r="E71" s="169"/>
      <c r="F71" s="169"/>
      <c r="G71" s="169"/>
      <c r="H71" s="169"/>
      <c r="I71" s="170"/>
      <c r="J71" s="171">
        <f>J237</f>
        <v>0</v>
      </c>
      <c r="K71" s="172"/>
    </row>
    <row r="72" spans="2:12" s="1" customFormat="1" ht="21.75" customHeight="1">
      <c r="B72" s="42"/>
      <c r="C72" s="43"/>
      <c r="D72" s="43"/>
      <c r="E72" s="43"/>
      <c r="F72" s="43"/>
      <c r="G72" s="43"/>
      <c r="H72" s="43"/>
      <c r="I72" s="128"/>
      <c r="J72" s="43"/>
      <c r="K72" s="4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9"/>
      <c r="J73" s="58"/>
      <c r="K73" s="59"/>
    </row>
    <row r="77" spans="2:12" s="1" customFormat="1" ht="6.95" customHeight="1">
      <c r="B77" s="60"/>
      <c r="C77" s="61"/>
      <c r="D77" s="61"/>
      <c r="E77" s="61"/>
      <c r="F77" s="61"/>
      <c r="G77" s="61"/>
      <c r="H77" s="61"/>
      <c r="I77" s="152"/>
      <c r="J77" s="61"/>
      <c r="K77" s="61"/>
      <c r="L77" s="62"/>
    </row>
    <row r="78" spans="2:12" s="1" customFormat="1" ht="36.950000000000003" customHeight="1">
      <c r="B78" s="42"/>
      <c r="C78" s="63" t="s">
        <v>195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4.45" customHeight="1">
      <c r="B80" s="42"/>
      <c r="C80" s="66" t="s">
        <v>18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22.5" customHeight="1">
      <c r="B81" s="42"/>
      <c r="C81" s="64"/>
      <c r="D81" s="64"/>
      <c r="E81" s="419" t="str">
        <f>E7</f>
        <v>Beroun, MŠ Pod Homolkou - technické instalace</v>
      </c>
      <c r="F81" s="420"/>
      <c r="G81" s="420"/>
      <c r="H81" s="420"/>
      <c r="I81" s="173"/>
      <c r="J81" s="64"/>
      <c r="K81" s="64"/>
      <c r="L81" s="62"/>
    </row>
    <row r="82" spans="2:63">
      <c r="B82" s="29"/>
      <c r="C82" s="66" t="s">
        <v>167</v>
      </c>
      <c r="D82" s="174"/>
      <c r="E82" s="174"/>
      <c r="F82" s="174"/>
      <c r="G82" s="174"/>
      <c r="H82" s="174"/>
      <c r="J82" s="174"/>
      <c r="K82" s="174"/>
      <c r="L82" s="175"/>
    </row>
    <row r="83" spans="2:63" ht="22.5" customHeight="1">
      <c r="B83" s="29"/>
      <c r="C83" s="174"/>
      <c r="D83" s="174"/>
      <c r="E83" s="419" t="s">
        <v>168</v>
      </c>
      <c r="F83" s="423"/>
      <c r="G83" s="423"/>
      <c r="H83" s="423"/>
      <c r="J83" s="174"/>
      <c r="K83" s="174"/>
      <c r="L83" s="175"/>
    </row>
    <row r="84" spans="2:63">
      <c r="B84" s="29"/>
      <c r="C84" s="66" t="s">
        <v>169</v>
      </c>
      <c r="D84" s="174"/>
      <c r="E84" s="174"/>
      <c r="F84" s="174"/>
      <c r="G84" s="174"/>
      <c r="H84" s="174"/>
      <c r="J84" s="174"/>
      <c r="K84" s="174"/>
      <c r="L84" s="175"/>
    </row>
    <row r="85" spans="2:63" s="1" customFormat="1" ht="22.5" customHeight="1">
      <c r="B85" s="42"/>
      <c r="C85" s="64"/>
      <c r="D85" s="64"/>
      <c r="E85" s="421" t="s">
        <v>170</v>
      </c>
      <c r="F85" s="422"/>
      <c r="G85" s="422"/>
      <c r="H85" s="422"/>
      <c r="I85" s="173"/>
      <c r="J85" s="64"/>
      <c r="K85" s="64"/>
      <c r="L85" s="62"/>
    </row>
    <row r="86" spans="2:63" s="1" customFormat="1" ht="14.45" customHeight="1">
      <c r="B86" s="42"/>
      <c r="C86" s="66" t="s">
        <v>171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63" s="1" customFormat="1" ht="23.25" customHeight="1">
      <c r="B87" s="42"/>
      <c r="C87" s="64"/>
      <c r="D87" s="64"/>
      <c r="E87" s="390" t="str">
        <f>E13</f>
        <v>2_01_4.4 - Zařízení silnoproudé elektrotechniky</v>
      </c>
      <c r="F87" s="422"/>
      <c r="G87" s="422"/>
      <c r="H87" s="422"/>
      <c r="I87" s="173"/>
      <c r="J87" s="64"/>
      <c r="K87" s="64"/>
      <c r="L87" s="62"/>
    </row>
    <row r="88" spans="2:63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3" s="1" customFormat="1" ht="18" customHeight="1">
      <c r="B89" s="42"/>
      <c r="C89" s="66" t="s">
        <v>23</v>
      </c>
      <c r="D89" s="64"/>
      <c r="E89" s="64"/>
      <c r="F89" s="176" t="str">
        <f>F16</f>
        <v>Beroun</v>
      </c>
      <c r="G89" s="64"/>
      <c r="H89" s="64"/>
      <c r="I89" s="177" t="s">
        <v>25</v>
      </c>
      <c r="J89" s="74" t="str">
        <f>IF(J16="","",J16)</f>
        <v>21. 3. 2017</v>
      </c>
      <c r="K89" s="64"/>
      <c r="L89" s="62"/>
    </row>
    <row r="90" spans="2:63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63" s="1" customFormat="1">
      <c r="B91" s="42"/>
      <c r="C91" s="66" t="s">
        <v>27</v>
      </c>
      <c r="D91" s="64"/>
      <c r="E91" s="64"/>
      <c r="F91" s="176" t="str">
        <f>E19</f>
        <v>Město Beroun</v>
      </c>
      <c r="G91" s="64"/>
      <c r="H91" s="64"/>
      <c r="I91" s="177" t="s">
        <v>35</v>
      </c>
      <c r="J91" s="176" t="str">
        <f>E25</f>
        <v>SPECTA, s.r.o.</v>
      </c>
      <c r="K91" s="64"/>
      <c r="L91" s="62"/>
    </row>
    <row r="92" spans="2:63" s="1" customFormat="1" ht="14.45" customHeight="1">
      <c r="B92" s="42"/>
      <c r="C92" s="66" t="s">
        <v>33</v>
      </c>
      <c r="D92" s="64"/>
      <c r="E92" s="64"/>
      <c r="F92" s="176" t="str">
        <f>IF(E22="","",E22)</f>
        <v/>
      </c>
      <c r="G92" s="64"/>
      <c r="H92" s="64"/>
      <c r="I92" s="173"/>
      <c r="J92" s="64"/>
      <c r="K92" s="64"/>
      <c r="L92" s="62"/>
    </row>
    <row r="93" spans="2:63" s="1" customFormat="1" ht="10.3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63" s="10" customFormat="1" ht="29.25" customHeight="1">
      <c r="B94" s="178"/>
      <c r="C94" s="179" t="s">
        <v>196</v>
      </c>
      <c r="D94" s="180" t="s">
        <v>61</v>
      </c>
      <c r="E94" s="180" t="s">
        <v>57</v>
      </c>
      <c r="F94" s="180" t="s">
        <v>197</v>
      </c>
      <c r="G94" s="180" t="s">
        <v>198</v>
      </c>
      <c r="H94" s="180" t="s">
        <v>199</v>
      </c>
      <c r="I94" s="181" t="s">
        <v>200</v>
      </c>
      <c r="J94" s="180" t="s">
        <v>175</v>
      </c>
      <c r="K94" s="182" t="s">
        <v>201</v>
      </c>
      <c r="L94" s="183"/>
      <c r="M94" s="82" t="s">
        <v>202</v>
      </c>
      <c r="N94" s="83" t="s">
        <v>46</v>
      </c>
      <c r="O94" s="83" t="s">
        <v>203</v>
      </c>
      <c r="P94" s="83" t="s">
        <v>204</v>
      </c>
      <c r="Q94" s="83" t="s">
        <v>205</v>
      </c>
      <c r="R94" s="83" t="s">
        <v>206</v>
      </c>
      <c r="S94" s="83" t="s">
        <v>207</v>
      </c>
      <c r="T94" s="84" t="s">
        <v>208</v>
      </c>
    </row>
    <row r="95" spans="2:63" s="1" customFormat="1" ht="29.25" customHeight="1">
      <c r="B95" s="42"/>
      <c r="C95" s="88" t="s">
        <v>176</v>
      </c>
      <c r="D95" s="64"/>
      <c r="E95" s="64"/>
      <c r="F95" s="64"/>
      <c r="G95" s="64"/>
      <c r="H95" s="64"/>
      <c r="I95" s="173"/>
      <c r="J95" s="184">
        <f>BK95</f>
        <v>0</v>
      </c>
      <c r="K95" s="64"/>
      <c r="L95" s="62"/>
      <c r="M95" s="85"/>
      <c r="N95" s="86"/>
      <c r="O95" s="86"/>
      <c r="P95" s="185">
        <f>P96</f>
        <v>0</v>
      </c>
      <c r="Q95" s="86"/>
      <c r="R95" s="185">
        <f>R96</f>
        <v>0</v>
      </c>
      <c r="S95" s="86"/>
      <c r="T95" s="186">
        <f>T96</f>
        <v>0</v>
      </c>
      <c r="AT95" s="25" t="s">
        <v>75</v>
      </c>
      <c r="AU95" s="25" t="s">
        <v>177</v>
      </c>
      <c r="BK95" s="187">
        <f>BK96</f>
        <v>0</v>
      </c>
    </row>
    <row r="96" spans="2:63" s="11" customFormat="1" ht="37.35" customHeight="1">
      <c r="B96" s="188"/>
      <c r="C96" s="189"/>
      <c r="D96" s="190" t="s">
        <v>75</v>
      </c>
      <c r="E96" s="191" t="s">
        <v>420</v>
      </c>
      <c r="F96" s="191" t="s">
        <v>421</v>
      </c>
      <c r="G96" s="189"/>
      <c r="H96" s="189"/>
      <c r="I96" s="192"/>
      <c r="J96" s="193">
        <f>BK96</f>
        <v>0</v>
      </c>
      <c r="K96" s="189"/>
      <c r="L96" s="194"/>
      <c r="M96" s="195"/>
      <c r="N96" s="196"/>
      <c r="O96" s="196"/>
      <c r="P96" s="197">
        <f>P97+P108+P132+P176+P219+P237</f>
        <v>0</v>
      </c>
      <c r="Q96" s="196"/>
      <c r="R96" s="197">
        <f>R97+R108+R132+R176+R219+R237</f>
        <v>0</v>
      </c>
      <c r="S96" s="196"/>
      <c r="T96" s="198">
        <f>T97+T108+T132+T176+T219+T237</f>
        <v>0</v>
      </c>
      <c r="AR96" s="199" t="s">
        <v>85</v>
      </c>
      <c r="AT96" s="200" t="s">
        <v>75</v>
      </c>
      <c r="AU96" s="200" t="s">
        <v>76</v>
      </c>
      <c r="AY96" s="199" t="s">
        <v>211</v>
      </c>
      <c r="BK96" s="201">
        <f>BK97+BK108+BK132+BK176+BK219+BK237</f>
        <v>0</v>
      </c>
    </row>
    <row r="97" spans="2:65" s="11" customFormat="1" ht="19.899999999999999" customHeight="1">
      <c r="B97" s="188"/>
      <c r="C97" s="189"/>
      <c r="D97" s="202" t="s">
        <v>75</v>
      </c>
      <c r="E97" s="203" t="s">
        <v>1469</v>
      </c>
      <c r="F97" s="203" t="s">
        <v>1470</v>
      </c>
      <c r="G97" s="189"/>
      <c r="H97" s="189"/>
      <c r="I97" s="192"/>
      <c r="J97" s="204">
        <f>BK97</f>
        <v>0</v>
      </c>
      <c r="K97" s="189"/>
      <c r="L97" s="194"/>
      <c r="M97" s="195"/>
      <c r="N97" s="196"/>
      <c r="O97" s="196"/>
      <c r="P97" s="197">
        <f>SUM(P98:P107)</f>
        <v>0</v>
      </c>
      <c r="Q97" s="196"/>
      <c r="R97" s="197">
        <f>SUM(R98:R107)</f>
        <v>0</v>
      </c>
      <c r="S97" s="196"/>
      <c r="T97" s="198">
        <f>SUM(T98:T107)</f>
        <v>0</v>
      </c>
      <c r="AR97" s="199" t="s">
        <v>85</v>
      </c>
      <c r="AT97" s="200" t="s">
        <v>75</v>
      </c>
      <c r="AU97" s="200" t="s">
        <v>83</v>
      </c>
      <c r="AY97" s="199" t="s">
        <v>211</v>
      </c>
      <c r="BK97" s="201">
        <f>SUM(BK98:BK107)</f>
        <v>0</v>
      </c>
    </row>
    <row r="98" spans="2:65" s="1" customFormat="1" ht="22.5" customHeight="1">
      <c r="B98" s="42"/>
      <c r="C98" s="268" t="s">
        <v>83</v>
      </c>
      <c r="D98" s="268" t="s">
        <v>429</v>
      </c>
      <c r="E98" s="269" t="s">
        <v>1471</v>
      </c>
      <c r="F98" s="270" t="s">
        <v>1472</v>
      </c>
      <c r="G98" s="271" t="s">
        <v>275</v>
      </c>
      <c r="H98" s="272">
        <v>12</v>
      </c>
      <c r="I98" s="273"/>
      <c r="J98" s="274">
        <f t="shared" ref="J98:J107" si="0">ROUND(I98*H98,2)</f>
        <v>0</v>
      </c>
      <c r="K98" s="270" t="s">
        <v>21</v>
      </c>
      <c r="L98" s="275"/>
      <c r="M98" s="276" t="s">
        <v>21</v>
      </c>
      <c r="N98" s="277" t="s">
        <v>47</v>
      </c>
      <c r="O98" s="43"/>
      <c r="P98" s="214">
        <f t="shared" ref="P98:P107" si="1">O98*H98</f>
        <v>0</v>
      </c>
      <c r="Q98" s="214">
        <v>0</v>
      </c>
      <c r="R98" s="214">
        <f t="shared" ref="R98:R107" si="2">Q98*H98</f>
        <v>0</v>
      </c>
      <c r="S98" s="214">
        <v>0</v>
      </c>
      <c r="T98" s="215">
        <f t="shared" ref="T98:T107" si="3">S98*H98</f>
        <v>0</v>
      </c>
      <c r="AR98" s="25" t="s">
        <v>424</v>
      </c>
      <c r="AT98" s="25" t="s">
        <v>429</v>
      </c>
      <c r="AU98" s="25" t="s">
        <v>85</v>
      </c>
      <c r="AY98" s="25" t="s">
        <v>211</v>
      </c>
      <c r="BE98" s="216">
        <f t="shared" ref="BE98:BE107" si="4">IF(N98="základní",J98,0)</f>
        <v>0</v>
      </c>
      <c r="BF98" s="216">
        <f t="shared" ref="BF98:BF107" si="5">IF(N98="snížená",J98,0)</f>
        <v>0</v>
      </c>
      <c r="BG98" s="216">
        <f t="shared" ref="BG98:BG107" si="6">IF(N98="zákl. přenesená",J98,0)</f>
        <v>0</v>
      </c>
      <c r="BH98" s="216">
        <f t="shared" ref="BH98:BH107" si="7">IF(N98="sníž. přenesená",J98,0)</f>
        <v>0</v>
      </c>
      <c r="BI98" s="216">
        <f t="shared" ref="BI98:BI107" si="8">IF(N98="nulová",J98,0)</f>
        <v>0</v>
      </c>
      <c r="BJ98" s="25" t="s">
        <v>83</v>
      </c>
      <c r="BK98" s="216">
        <f t="shared" ref="BK98:BK107" si="9">ROUND(I98*H98,2)</f>
        <v>0</v>
      </c>
      <c r="BL98" s="25" t="s">
        <v>309</v>
      </c>
      <c r="BM98" s="25" t="s">
        <v>1473</v>
      </c>
    </row>
    <row r="99" spans="2:65" s="1" customFormat="1" ht="22.5" customHeight="1">
      <c r="B99" s="42"/>
      <c r="C99" s="268" t="s">
        <v>85</v>
      </c>
      <c r="D99" s="268" t="s">
        <v>429</v>
      </c>
      <c r="E99" s="269" t="s">
        <v>1474</v>
      </c>
      <c r="F99" s="270" t="s">
        <v>1475</v>
      </c>
      <c r="G99" s="271" t="s">
        <v>275</v>
      </c>
      <c r="H99" s="272">
        <v>10</v>
      </c>
      <c r="I99" s="273"/>
      <c r="J99" s="274">
        <f t="shared" si="0"/>
        <v>0</v>
      </c>
      <c r="K99" s="270" t="s">
        <v>21</v>
      </c>
      <c r="L99" s="275"/>
      <c r="M99" s="276" t="s">
        <v>21</v>
      </c>
      <c r="N99" s="277" t="s">
        <v>47</v>
      </c>
      <c r="O99" s="43"/>
      <c r="P99" s="214">
        <f t="shared" si="1"/>
        <v>0</v>
      </c>
      <c r="Q99" s="214">
        <v>0</v>
      </c>
      <c r="R99" s="214">
        <f t="shared" si="2"/>
        <v>0</v>
      </c>
      <c r="S99" s="214">
        <v>0</v>
      </c>
      <c r="T99" s="215">
        <f t="shared" si="3"/>
        <v>0</v>
      </c>
      <c r="AR99" s="25" t="s">
        <v>424</v>
      </c>
      <c r="AT99" s="25" t="s">
        <v>429</v>
      </c>
      <c r="AU99" s="25" t="s">
        <v>85</v>
      </c>
      <c r="AY99" s="25" t="s">
        <v>211</v>
      </c>
      <c r="BE99" s="216">
        <f t="shared" si="4"/>
        <v>0</v>
      </c>
      <c r="BF99" s="216">
        <f t="shared" si="5"/>
        <v>0</v>
      </c>
      <c r="BG99" s="216">
        <f t="shared" si="6"/>
        <v>0</v>
      </c>
      <c r="BH99" s="216">
        <f t="shared" si="7"/>
        <v>0</v>
      </c>
      <c r="BI99" s="216">
        <f t="shared" si="8"/>
        <v>0</v>
      </c>
      <c r="BJ99" s="25" t="s">
        <v>83</v>
      </c>
      <c r="BK99" s="216">
        <f t="shared" si="9"/>
        <v>0</v>
      </c>
      <c r="BL99" s="25" t="s">
        <v>309</v>
      </c>
      <c r="BM99" s="25" t="s">
        <v>1476</v>
      </c>
    </row>
    <row r="100" spans="2:65" s="1" customFormat="1" ht="22.5" customHeight="1">
      <c r="B100" s="42"/>
      <c r="C100" s="268" t="s">
        <v>93</v>
      </c>
      <c r="D100" s="268" t="s">
        <v>429</v>
      </c>
      <c r="E100" s="269" t="s">
        <v>1477</v>
      </c>
      <c r="F100" s="270" t="s">
        <v>1478</v>
      </c>
      <c r="G100" s="271" t="s">
        <v>275</v>
      </c>
      <c r="H100" s="272">
        <v>7</v>
      </c>
      <c r="I100" s="273"/>
      <c r="J100" s="274">
        <f t="shared" si="0"/>
        <v>0</v>
      </c>
      <c r="K100" s="270" t="s">
        <v>21</v>
      </c>
      <c r="L100" s="275"/>
      <c r="M100" s="276" t="s">
        <v>21</v>
      </c>
      <c r="N100" s="277" t="s">
        <v>47</v>
      </c>
      <c r="O100" s="43"/>
      <c r="P100" s="214">
        <f t="shared" si="1"/>
        <v>0</v>
      </c>
      <c r="Q100" s="214">
        <v>0</v>
      </c>
      <c r="R100" s="214">
        <f t="shared" si="2"/>
        <v>0</v>
      </c>
      <c r="S100" s="214">
        <v>0</v>
      </c>
      <c r="T100" s="215">
        <f t="shared" si="3"/>
        <v>0</v>
      </c>
      <c r="AR100" s="25" t="s">
        <v>424</v>
      </c>
      <c r="AT100" s="25" t="s">
        <v>429</v>
      </c>
      <c r="AU100" s="25" t="s">
        <v>85</v>
      </c>
      <c r="AY100" s="25" t="s">
        <v>211</v>
      </c>
      <c r="BE100" s="216">
        <f t="shared" si="4"/>
        <v>0</v>
      </c>
      <c r="BF100" s="216">
        <f t="shared" si="5"/>
        <v>0</v>
      </c>
      <c r="BG100" s="216">
        <f t="shared" si="6"/>
        <v>0</v>
      </c>
      <c r="BH100" s="216">
        <f t="shared" si="7"/>
        <v>0</v>
      </c>
      <c r="BI100" s="216">
        <f t="shared" si="8"/>
        <v>0</v>
      </c>
      <c r="BJ100" s="25" t="s">
        <v>83</v>
      </c>
      <c r="BK100" s="216">
        <f t="shared" si="9"/>
        <v>0</v>
      </c>
      <c r="BL100" s="25" t="s">
        <v>309</v>
      </c>
      <c r="BM100" s="25" t="s">
        <v>1479</v>
      </c>
    </row>
    <row r="101" spans="2:65" s="1" customFormat="1" ht="22.5" customHeight="1">
      <c r="B101" s="42"/>
      <c r="C101" s="268" t="s">
        <v>100</v>
      </c>
      <c r="D101" s="268" t="s">
        <v>429</v>
      </c>
      <c r="E101" s="269" t="s">
        <v>1480</v>
      </c>
      <c r="F101" s="270" t="s">
        <v>1481</v>
      </c>
      <c r="G101" s="271" t="s">
        <v>275</v>
      </c>
      <c r="H101" s="272">
        <v>7</v>
      </c>
      <c r="I101" s="273"/>
      <c r="J101" s="274">
        <f t="shared" si="0"/>
        <v>0</v>
      </c>
      <c r="K101" s="270" t="s">
        <v>21</v>
      </c>
      <c r="L101" s="275"/>
      <c r="M101" s="276" t="s">
        <v>21</v>
      </c>
      <c r="N101" s="277" t="s">
        <v>47</v>
      </c>
      <c r="O101" s="43"/>
      <c r="P101" s="214">
        <f t="shared" si="1"/>
        <v>0</v>
      </c>
      <c r="Q101" s="214">
        <v>0</v>
      </c>
      <c r="R101" s="214">
        <f t="shared" si="2"/>
        <v>0</v>
      </c>
      <c r="S101" s="214">
        <v>0</v>
      </c>
      <c r="T101" s="215">
        <f t="shared" si="3"/>
        <v>0</v>
      </c>
      <c r="AR101" s="25" t="s">
        <v>424</v>
      </c>
      <c r="AT101" s="25" t="s">
        <v>429</v>
      </c>
      <c r="AU101" s="25" t="s">
        <v>85</v>
      </c>
      <c r="AY101" s="25" t="s">
        <v>211</v>
      </c>
      <c r="BE101" s="216">
        <f t="shared" si="4"/>
        <v>0</v>
      </c>
      <c r="BF101" s="216">
        <f t="shared" si="5"/>
        <v>0</v>
      </c>
      <c r="BG101" s="216">
        <f t="shared" si="6"/>
        <v>0</v>
      </c>
      <c r="BH101" s="216">
        <f t="shared" si="7"/>
        <v>0</v>
      </c>
      <c r="BI101" s="216">
        <f t="shared" si="8"/>
        <v>0</v>
      </c>
      <c r="BJ101" s="25" t="s">
        <v>83</v>
      </c>
      <c r="BK101" s="216">
        <f t="shared" si="9"/>
        <v>0</v>
      </c>
      <c r="BL101" s="25" t="s">
        <v>309</v>
      </c>
      <c r="BM101" s="25" t="s">
        <v>1482</v>
      </c>
    </row>
    <row r="102" spans="2:65" s="1" customFormat="1" ht="22.5" customHeight="1">
      <c r="B102" s="42"/>
      <c r="C102" s="268" t="s">
        <v>242</v>
      </c>
      <c r="D102" s="268" t="s">
        <v>429</v>
      </c>
      <c r="E102" s="269" t="s">
        <v>1483</v>
      </c>
      <c r="F102" s="270" t="s">
        <v>1484</v>
      </c>
      <c r="G102" s="271" t="s">
        <v>275</v>
      </c>
      <c r="H102" s="272">
        <v>14</v>
      </c>
      <c r="I102" s="273"/>
      <c r="J102" s="274">
        <f t="shared" si="0"/>
        <v>0</v>
      </c>
      <c r="K102" s="270" t="s">
        <v>21</v>
      </c>
      <c r="L102" s="275"/>
      <c r="M102" s="276" t="s">
        <v>21</v>
      </c>
      <c r="N102" s="277" t="s">
        <v>47</v>
      </c>
      <c r="O102" s="43"/>
      <c r="P102" s="214">
        <f t="shared" si="1"/>
        <v>0</v>
      </c>
      <c r="Q102" s="214">
        <v>0</v>
      </c>
      <c r="R102" s="214">
        <f t="shared" si="2"/>
        <v>0</v>
      </c>
      <c r="S102" s="214">
        <v>0</v>
      </c>
      <c r="T102" s="215">
        <f t="shared" si="3"/>
        <v>0</v>
      </c>
      <c r="AR102" s="25" t="s">
        <v>424</v>
      </c>
      <c r="AT102" s="25" t="s">
        <v>429</v>
      </c>
      <c r="AU102" s="25" t="s">
        <v>85</v>
      </c>
      <c r="AY102" s="25" t="s">
        <v>211</v>
      </c>
      <c r="BE102" s="216">
        <f t="shared" si="4"/>
        <v>0</v>
      </c>
      <c r="BF102" s="216">
        <f t="shared" si="5"/>
        <v>0</v>
      </c>
      <c r="BG102" s="216">
        <f t="shared" si="6"/>
        <v>0</v>
      </c>
      <c r="BH102" s="216">
        <f t="shared" si="7"/>
        <v>0</v>
      </c>
      <c r="BI102" s="216">
        <f t="shared" si="8"/>
        <v>0</v>
      </c>
      <c r="BJ102" s="25" t="s">
        <v>83</v>
      </c>
      <c r="BK102" s="216">
        <f t="shared" si="9"/>
        <v>0</v>
      </c>
      <c r="BL102" s="25" t="s">
        <v>309</v>
      </c>
      <c r="BM102" s="25" t="s">
        <v>1485</v>
      </c>
    </row>
    <row r="103" spans="2:65" s="1" customFormat="1" ht="22.5" customHeight="1">
      <c r="B103" s="42"/>
      <c r="C103" s="268" t="s">
        <v>250</v>
      </c>
      <c r="D103" s="268" t="s">
        <v>429</v>
      </c>
      <c r="E103" s="269" t="s">
        <v>1486</v>
      </c>
      <c r="F103" s="270" t="s">
        <v>1487</v>
      </c>
      <c r="G103" s="271" t="s">
        <v>275</v>
      </c>
      <c r="H103" s="272">
        <v>6</v>
      </c>
      <c r="I103" s="273"/>
      <c r="J103" s="274">
        <f t="shared" si="0"/>
        <v>0</v>
      </c>
      <c r="K103" s="270" t="s">
        <v>21</v>
      </c>
      <c r="L103" s="275"/>
      <c r="M103" s="276" t="s">
        <v>21</v>
      </c>
      <c r="N103" s="277" t="s">
        <v>47</v>
      </c>
      <c r="O103" s="43"/>
      <c r="P103" s="214">
        <f t="shared" si="1"/>
        <v>0</v>
      </c>
      <c r="Q103" s="214">
        <v>0</v>
      </c>
      <c r="R103" s="214">
        <f t="shared" si="2"/>
        <v>0</v>
      </c>
      <c r="S103" s="214">
        <v>0</v>
      </c>
      <c r="T103" s="215">
        <f t="shared" si="3"/>
        <v>0</v>
      </c>
      <c r="AR103" s="25" t="s">
        <v>424</v>
      </c>
      <c r="AT103" s="25" t="s">
        <v>429</v>
      </c>
      <c r="AU103" s="25" t="s">
        <v>85</v>
      </c>
      <c r="AY103" s="25" t="s">
        <v>211</v>
      </c>
      <c r="BE103" s="216">
        <f t="shared" si="4"/>
        <v>0</v>
      </c>
      <c r="BF103" s="216">
        <f t="shared" si="5"/>
        <v>0</v>
      </c>
      <c r="BG103" s="216">
        <f t="shared" si="6"/>
        <v>0</v>
      </c>
      <c r="BH103" s="216">
        <f t="shared" si="7"/>
        <v>0</v>
      </c>
      <c r="BI103" s="216">
        <f t="shared" si="8"/>
        <v>0</v>
      </c>
      <c r="BJ103" s="25" t="s">
        <v>83</v>
      </c>
      <c r="BK103" s="216">
        <f t="shared" si="9"/>
        <v>0</v>
      </c>
      <c r="BL103" s="25" t="s">
        <v>309</v>
      </c>
      <c r="BM103" s="25" t="s">
        <v>1488</v>
      </c>
    </row>
    <row r="104" spans="2:65" s="1" customFormat="1" ht="22.5" customHeight="1">
      <c r="B104" s="42"/>
      <c r="C104" s="268" t="s">
        <v>256</v>
      </c>
      <c r="D104" s="268" t="s">
        <v>429</v>
      </c>
      <c r="E104" s="269" t="s">
        <v>1489</v>
      </c>
      <c r="F104" s="270" t="s">
        <v>1490</v>
      </c>
      <c r="G104" s="271" t="s">
        <v>275</v>
      </c>
      <c r="H104" s="272">
        <v>1</v>
      </c>
      <c r="I104" s="273"/>
      <c r="J104" s="274">
        <f t="shared" si="0"/>
        <v>0</v>
      </c>
      <c r="K104" s="270" t="s">
        <v>21</v>
      </c>
      <c r="L104" s="275"/>
      <c r="M104" s="276" t="s">
        <v>21</v>
      </c>
      <c r="N104" s="277" t="s">
        <v>47</v>
      </c>
      <c r="O104" s="43"/>
      <c r="P104" s="214">
        <f t="shared" si="1"/>
        <v>0</v>
      </c>
      <c r="Q104" s="214">
        <v>0</v>
      </c>
      <c r="R104" s="214">
        <f t="shared" si="2"/>
        <v>0</v>
      </c>
      <c r="S104" s="214">
        <v>0</v>
      </c>
      <c r="T104" s="215">
        <f t="shared" si="3"/>
        <v>0</v>
      </c>
      <c r="AR104" s="25" t="s">
        <v>424</v>
      </c>
      <c r="AT104" s="25" t="s">
        <v>429</v>
      </c>
      <c r="AU104" s="25" t="s">
        <v>85</v>
      </c>
      <c r="AY104" s="25" t="s">
        <v>211</v>
      </c>
      <c r="BE104" s="216">
        <f t="shared" si="4"/>
        <v>0</v>
      </c>
      <c r="BF104" s="216">
        <f t="shared" si="5"/>
        <v>0</v>
      </c>
      <c r="BG104" s="216">
        <f t="shared" si="6"/>
        <v>0</v>
      </c>
      <c r="BH104" s="216">
        <f t="shared" si="7"/>
        <v>0</v>
      </c>
      <c r="BI104" s="216">
        <f t="shared" si="8"/>
        <v>0</v>
      </c>
      <c r="BJ104" s="25" t="s">
        <v>83</v>
      </c>
      <c r="BK104" s="216">
        <f t="shared" si="9"/>
        <v>0</v>
      </c>
      <c r="BL104" s="25" t="s">
        <v>309</v>
      </c>
      <c r="BM104" s="25" t="s">
        <v>1491</v>
      </c>
    </row>
    <row r="105" spans="2:65" s="1" customFormat="1" ht="22.5" customHeight="1">
      <c r="B105" s="42"/>
      <c r="C105" s="268" t="s">
        <v>261</v>
      </c>
      <c r="D105" s="268" t="s">
        <v>429</v>
      </c>
      <c r="E105" s="269" t="s">
        <v>1492</v>
      </c>
      <c r="F105" s="270" t="s">
        <v>1493</v>
      </c>
      <c r="G105" s="271" t="s">
        <v>275</v>
      </c>
      <c r="H105" s="272">
        <v>3</v>
      </c>
      <c r="I105" s="273"/>
      <c r="J105" s="274">
        <f t="shared" si="0"/>
        <v>0</v>
      </c>
      <c r="K105" s="270" t="s">
        <v>21</v>
      </c>
      <c r="L105" s="275"/>
      <c r="M105" s="276" t="s">
        <v>21</v>
      </c>
      <c r="N105" s="277" t="s">
        <v>47</v>
      </c>
      <c r="O105" s="43"/>
      <c r="P105" s="214">
        <f t="shared" si="1"/>
        <v>0</v>
      </c>
      <c r="Q105" s="214">
        <v>0</v>
      </c>
      <c r="R105" s="214">
        <f t="shared" si="2"/>
        <v>0</v>
      </c>
      <c r="S105" s="214">
        <v>0</v>
      </c>
      <c r="T105" s="215">
        <f t="shared" si="3"/>
        <v>0</v>
      </c>
      <c r="AR105" s="25" t="s">
        <v>424</v>
      </c>
      <c r="AT105" s="25" t="s">
        <v>429</v>
      </c>
      <c r="AU105" s="25" t="s">
        <v>85</v>
      </c>
      <c r="AY105" s="25" t="s">
        <v>211</v>
      </c>
      <c r="BE105" s="216">
        <f t="shared" si="4"/>
        <v>0</v>
      </c>
      <c r="BF105" s="216">
        <f t="shared" si="5"/>
        <v>0</v>
      </c>
      <c r="BG105" s="216">
        <f t="shared" si="6"/>
        <v>0</v>
      </c>
      <c r="BH105" s="216">
        <f t="shared" si="7"/>
        <v>0</v>
      </c>
      <c r="BI105" s="216">
        <f t="shared" si="8"/>
        <v>0</v>
      </c>
      <c r="BJ105" s="25" t="s">
        <v>83</v>
      </c>
      <c r="BK105" s="216">
        <f t="shared" si="9"/>
        <v>0</v>
      </c>
      <c r="BL105" s="25" t="s">
        <v>309</v>
      </c>
      <c r="BM105" s="25" t="s">
        <v>1494</v>
      </c>
    </row>
    <row r="106" spans="2:65" s="1" customFormat="1" ht="22.5" customHeight="1">
      <c r="B106" s="42"/>
      <c r="C106" s="268" t="s">
        <v>267</v>
      </c>
      <c r="D106" s="268" t="s">
        <v>429</v>
      </c>
      <c r="E106" s="269" t="s">
        <v>1495</v>
      </c>
      <c r="F106" s="270" t="s">
        <v>1496</v>
      </c>
      <c r="G106" s="271" t="s">
        <v>275</v>
      </c>
      <c r="H106" s="272">
        <v>2</v>
      </c>
      <c r="I106" s="273"/>
      <c r="J106" s="274">
        <f t="shared" si="0"/>
        <v>0</v>
      </c>
      <c r="K106" s="270" t="s">
        <v>21</v>
      </c>
      <c r="L106" s="275"/>
      <c r="M106" s="276" t="s">
        <v>21</v>
      </c>
      <c r="N106" s="277" t="s">
        <v>47</v>
      </c>
      <c r="O106" s="43"/>
      <c r="P106" s="214">
        <f t="shared" si="1"/>
        <v>0</v>
      </c>
      <c r="Q106" s="214">
        <v>0</v>
      </c>
      <c r="R106" s="214">
        <f t="shared" si="2"/>
        <v>0</v>
      </c>
      <c r="S106" s="214">
        <v>0</v>
      </c>
      <c r="T106" s="215">
        <f t="shared" si="3"/>
        <v>0</v>
      </c>
      <c r="AR106" s="25" t="s">
        <v>424</v>
      </c>
      <c r="AT106" s="25" t="s">
        <v>429</v>
      </c>
      <c r="AU106" s="25" t="s">
        <v>85</v>
      </c>
      <c r="AY106" s="25" t="s">
        <v>211</v>
      </c>
      <c r="BE106" s="216">
        <f t="shared" si="4"/>
        <v>0</v>
      </c>
      <c r="BF106" s="216">
        <f t="shared" si="5"/>
        <v>0</v>
      </c>
      <c r="BG106" s="216">
        <f t="shared" si="6"/>
        <v>0</v>
      </c>
      <c r="BH106" s="216">
        <f t="shared" si="7"/>
        <v>0</v>
      </c>
      <c r="BI106" s="216">
        <f t="shared" si="8"/>
        <v>0</v>
      </c>
      <c r="BJ106" s="25" t="s">
        <v>83</v>
      </c>
      <c r="BK106" s="216">
        <f t="shared" si="9"/>
        <v>0</v>
      </c>
      <c r="BL106" s="25" t="s">
        <v>309</v>
      </c>
      <c r="BM106" s="25" t="s">
        <v>1497</v>
      </c>
    </row>
    <row r="107" spans="2:65" s="1" customFormat="1" ht="22.5" customHeight="1">
      <c r="B107" s="42"/>
      <c r="C107" s="268" t="s">
        <v>272</v>
      </c>
      <c r="D107" s="268" t="s">
        <v>429</v>
      </c>
      <c r="E107" s="269" t="s">
        <v>1498</v>
      </c>
      <c r="F107" s="270" t="s">
        <v>1499</v>
      </c>
      <c r="G107" s="271" t="s">
        <v>275</v>
      </c>
      <c r="H107" s="272">
        <v>15</v>
      </c>
      <c r="I107" s="273"/>
      <c r="J107" s="274">
        <f t="shared" si="0"/>
        <v>0</v>
      </c>
      <c r="K107" s="270" t="s">
        <v>21</v>
      </c>
      <c r="L107" s="275"/>
      <c r="M107" s="276" t="s">
        <v>21</v>
      </c>
      <c r="N107" s="277" t="s">
        <v>47</v>
      </c>
      <c r="O107" s="43"/>
      <c r="P107" s="214">
        <f t="shared" si="1"/>
        <v>0</v>
      </c>
      <c r="Q107" s="214">
        <v>0</v>
      </c>
      <c r="R107" s="214">
        <f t="shared" si="2"/>
        <v>0</v>
      </c>
      <c r="S107" s="214">
        <v>0</v>
      </c>
      <c r="T107" s="215">
        <f t="shared" si="3"/>
        <v>0</v>
      </c>
      <c r="AR107" s="25" t="s">
        <v>424</v>
      </c>
      <c r="AT107" s="25" t="s">
        <v>429</v>
      </c>
      <c r="AU107" s="25" t="s">
        <v>85</v>
      </c>
      <c r="AY107" s="25" t="s">
        <v>211</v>
      </c>
      <c r="BE107" s="216">
        <f t="shared" si="4"/>
        <v>0</v>
      </c>
      <c r="BF107" s="216">
        <f t="shared" si="5"/>
        <v>0</v>
      </c>
      <c r="BG107" s="216">
        <f t="shared" si="6"/>
        <v>0</v>
      </c>
      <c r="BH107" s="216">
        <f t="shared" si="7"/>
        <v>0</v>
      </c>
      <c r="BI107" s="216">
        <f t="shared" si="8"/>
        <v>0</v>
      </c>
      <c r="BJ107" s="25" t="s">
        <v>83</v>
      </c>
      <c r="BK107" s="216">
        <f t="shared" si="9"/>
        <v>0</v>
      </c>
      <c r="BL107" s="25" t="s">
        <v>309</v>
      </c>
      <c r="BM107" s="25" t="s">
        <v>1500</v>
      </c>
    </row>
    <row r="108" spans="2:65" s="11" customFormat="1" ht="29.85" customHeight="1">
      <c r="B108" s="188"/>
      <c r="C108" s="189"/>
      <c r="D108" s="202" t="s">
        <v>75</v>
      </c>
      <c r="E108" s="203" t="s">
        <v>1501</v>
      </c>
      <c r="F108" s="203" t="s">
        <v>1502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SUM(P109:P131)</f>
        <v>0</v>
      </c>
      <c r="Q108" s="196"/>
      <c r="R108" s="197">
        <f>SUM(R109:R131)</f>
        <v>0</v>
      </c>
      <c r="S108" s="196"/>
      <c r="T108" s="198">
        <f>SUM(T109:T131)</f>
        <v>0</v>
      </c>
      <c r="AR108" s="199" t="s">
        <v>85</v>
      </c>
      <c r="AT108" s="200" t="s">
        <v>75</v>
      </c>
      <c r="AU108" s="200" t="s">
        <v>83</v>
      </c>
      <c r="AY108" s="199" t="s">
        <v>211</v>
      </c>
      <c r="BK108" s="201">
        <f>SUM(BK109:BK131)</f>
        <v>0</v>
      </c>
    </row>
    <row r="109" spans="2:65" s="1" customFormat="1" ht="22.5" customHeight="1">
      <c r="B109" s="42"/>
      <c r="C109" s="268" t="s">
        <v>283</v>
      </c>
      <c r="D109" s="268" t="s">
        <v>429</v>
      </c>
      <c r="E109" s="269" t="s">
        <v>1503</v>
      </c>
      <c r="F109" s="270" t="s">
        <v>1504</v>
      </c>
      <c r="G109" s="271" t="s">
        <v>275</v>
      </c>
      <c r="H109" s="272">
        <v>2</v>
      </c>
      <c r="I109" s="273"/>
      <c r="J109" s="274">
        <f t="shared" ref="J109:J131" si="10">ROUND(I109*H109,2)</f>
        <v>0</v>
      </c>
      <c r="K109" s="270" t="s">
        <v>21</v>
      </c>
      <c r="L109" s="275"/>
      <c r="M109" s="276" t="s">
        <v>21</v>
      </c>
      <c r="N109" s="277" t="s">
        <v>47</v>
      </c>
      <c r="O109" s="43"/>
      <c r="P109" s="214">
        <f t="shared" ref="P109:P131" si="11">O109*H109</f>
        <v>0</v>
      </c>
      <c r="Q109" s="214">
        <v>0</v>
      </c>
      <c r="R109" s="214">
        <f t="shared" ref="R109:R131" si="12">Q109*H109</f>
        <v>0</v>
      </c>
      <c r="S109" s="214">
        <v>0</v>
      </c>
      <c r="T109" s="215">
        <f t="shared" ref="T109:T131" si="13">S109*H109</f>
        <v>0</v>
      </c>
      <c r="AR109" s="25" t="s">
        <v>424</v>
      </c>
      <c r="AT109" s="25" t="s">
        <v>429</v>
      </c>
      <c r="AU109" s="25" t="s">
        <v>85</v>
      </c>
      <c r="AY109" s="25" t="s">
        <v>211</v>
      </c>
      <c r="BE109" s="216">
        <f t="shared" ref="BE109:BE131" si="14">IF(N109="základní",J109,0)</f>
        <v>0</v>
      </c>
      <c r="BF109" s="216">
        <f t="shared" ref="BF109:BF131" si="15">IF(N109="snížená",J109,0)</f>
        <v>0</v>
      </c>
      <c r="BG109" s="216">
        <f t="shared" ref="BG109:BG131" si="16">IF(N109="zákl. přenesená",J109,0)</f>
        <v>0</v>
      </c>
      <c r="BH109" s="216">
        <f t="shared" ref="BH109:BH131" si="17">IF(N109="sníž. přenesená",J109,0)</f>
        <v>0</v>
      </c>
      <c r="BI109" s="216">
        <f t="shared" ref="BI109:BI131" si="18">IF(N109="nulová",J109,0)</f>
        <v>0</v>
      </c>
      <c r="BJ109" s="25" t="s">
        <v>83</v>
      </c>
      <c r="BK109" s="216">
        <f t="shared" ref="BK109:BK131" si="19">ROUND(I109*H109,2)</f>
        <v>0</v>
      </c>
      <c r="BL109" s="25" t="s">
        <v>309</v>
      </c>
      <c r="BM109" s="25" t="s">
        <v>1505</v>
      </c>
    </row>
    <row r="110" spans="2:65" s="1" customFormat="1" ht="22.5" customHeight="1">
      <c r="B110" s="42"/>
      <c r="C110" s="268" t="s">
        <v>290</v>
      </c>
      <c r="D110" s="268" t="s">
        <v>429</v>
      </c>
      <c r="E110" s="269" t="s">
        <v>1506</v>
      </c>
      <c r="F110" s="270" t="s">
        <v>1507</v>
      </c>
      <c r="G110" s="271" t="s">
        <v>611</v>
      </c>
      <c r="H110" s="272">
        <v>8</v>
      </c>
      <c r="I110" s="273"/>
      <c r="J110" s="274">
        <f t="shared" si="10"/>
        <v>0</v>
      </c>
      <c r="K110" s="270" t="s">
        <v>21</v>
      </c>
      <c r="L110" s="275"/>
      <c r="M110" s="276" t="s">
        <v>21</v>
      </c>
      <c r="N110" s="277" t="s">
        <v>47</v>
      </c>
      <c r="O110" s="43"/>
      <c r="P110" s="214">
        <f t="shared" si="11"/>
        <v>0</v>
      </c>
      <c r="Q110" s="214">
        <v>0</v>
      </c>
      <c r="R110" s="214">
        <f t="shared" si="12"/>
        <v>0</v>
      </c>
      <c r="S110" s="214">
        <v>0</v>
      </c>
      <c r="T110" s="215">
        <f t="shared" si="13"/>
        <v>0</v>
      </c>
      <c r="AR110" s="25" t="s">
        <v>424</v>
      </c>
      <c r="AT110" s="25" t="s">
        <v>429</v>
      </c>
      <c r="AU110" s="25" t="s">
        <v>85</v>
      </c>
      <c r="AY110" s="25" t="s">
        <v>211</v>
      </c>
      <c r="BE110" s="216">
        <f t="shared" si="14"/>
        <v>0</v>
      </c>
      <c r="BF110" s="216">
        <f t="shared" si="15"/>
        <v>0</v>
      </c>
      <c r="BG110" s="216">
        <f t="shared" si="16"/>
        <v>0</v>
      </c>
      <c r="BH110" s="216">
        <f t="shared" si="17"/>
        <v>0</v>
      </c>
      <c r="BI110" s="216">
        <f t="shared" si="18"/>
        <v>0</v>
      </c>
      <c r="BJ110" s="25" t="s">
        <v>83</v>
      </c>
      <c r="BK110" s="216">
        <f t="shared" si="19"/>
        <v>0</v>
      </c>
      <c r="BL110" s="25" t="s">
        <v>309</v>
      </c>
      <c r="BM110" s="25" t="s">
        <v>1508</v>
      </c>
    </row>
    <row r="111" spans="2:65" s="1" customFormat="1" ht="22.5" customHeight="1">
      <c r="B111" s="42"/>
      <c r="C111" s="268" t="s">
        <v>296</v>
      </c>
      <c r="D111" s="268" t="s">
        <v>429</v>
      </c>
      <c r="E111" s="269" t="s">
        <v>1509</v>
      </c>
      <c r="F111" s="270" t="s">
        <v>1510</v>
      </c>
      <c r="G111" s="271" t="s">
        <v>611</v>
      </c>
      <c r="H111" s="272">
        <v>55</v>
      </c>
      <c r="I111" s="273"/>
      <c r="J111" s="274">
        <f t="shared" si="10"/>
        <v>0</v>
      </c>
      <c r="K111" s="270" t="s">
        <v>21</v>
      </c>
      <c r="L111" s="275"/>
      <c r="M111" s="276" t="s">
        <v>21</v>
      </c>
      <c r="N111" s="277" t="s">
        <v>47</v>
      </c>
      <c r="O111" s="43"/>
      <c r="P111" s="214">
        <f t="shared" si="11"/>
        <v>0</v>
      </c>
      <c r="Q111" s="214">
        <v>0</v>
      </c>
      <c r="R111" s="214">
        <f t="shared" si="12"/>
        <v>0</v>
      </c>
      <c r="S111" s="214">
        <v>0</v>
      </c>
      <c r="T111" s="215">
        <f t="shared" si="13"/>
        <v>0</v>
      </c>
      <c r="AR111" s="25" t="s">
        <v>424</v>
      </c>
      <c r="AT111" s="25" t="s">
        <v>429</v>
      </c>
      <c r="AU111" s="25" t="s">
        <v>85</v>
      </c>
      <c r="AY111" s="25" t="s">
        <v>211</v>
      </c>
      <c r="BE111" s="216">
        <f t="shared" si="14"/>
        <v>0</v>
      </c>
      <c r="BF111" s="216">
        <f t="shared" si="15"/>
        <v>0</v>
      </c>
      <c r="BG111" s="216">
        <f t="shared" si="16"/>
        <v>0</v>
      </c>
      <c r="BH111" s="216">
        <f t="shared" si="17"/>
        <v>0</v>
      </c>
      <c r="BI111" s="216">
        <f t="shared" si="18"/>
        <v>0</v>
      </c>
      <c r="BJ111" s="25" t="s">
        <v>83</v>
      </c>
      <c r="BK111" s="216">
        <f t="shared" si="19"/>
        <v>0</v>
      </c>
      <c r="BL111" s="25" t="s">
        <v>309</v>
      </c>
      <c r="BM111" s="25" t="s">
        <v>1511</v>
      </c>
    </row>
    <row r="112" spans="2:65" s="1" customFormat="1" ht="22.5" customHeight="1">
      <c r="B112" s="42"/>
      <c r="C112" s="268" t="s">
        <v>300</v>
      </c>
      <c r="D112" s="268" t="s">
        <v>429</v>
      </c>
      <c r="E112" s="269" t="s">
        <v>1512</v>
      </c>
      <c r="F112" s="270" t="s">
        <v>1513</v>
      </c>
      <c r="G112" s="271" t="s">
        <v>553</v>
      </c>
      <c r="H112" s="272">
        <v>1</v>
      </c>
      <c r="I112" s="273"/>
      <c r="J112" s="274">
        <f t="shared" si="10"/>
        <v>0</v>
      </c>
      <c r="K112" s="270" t="s">
        <v>21</v>
      </c>
      <c r="L112" s="275"/>
      <c r="M112" s="276" t="s">
        <v>21</v>
      </c>
      <c r="N112" s="277" t="s">
        <v>47</v>
      </c>
      <c r="O112" s="43"/>
      <c r="P112" s="214">
        <f t="shared" si="11"/>
        <v>0</v>
      </c>
      <c r="Q112" s="214">
        <v>0</v>
      </c>
      <c r="R112" s="214">
        <f t="shared" si="12"/>
        <v>0</v>
      </c>
      <c r="S112" s="214">
        <v>0</v>
      </c>
      <c r="T112" s="215">
        <f t="shared" si="13"/>
        <v>0</v>
      </c>
      <c r="AR112" s="25" t="s">
        <v>424</v>
      </c>
      <c r="AT112" s="25" t="s">
        <v>429</v>
      </c>
      <c r="AU112" s="25" t="s">
        <v>85</v>
      </c>
      <c r="AY112" s="25" t="s">
        <v>211</v>
      </c>
      <c r="BE112" s="216">
        <f t="shared" si="14"/>
        <v>0</v>
      </c>
      <c r="BF112" s="216">
        <f t="shared" si="15"/>
        <v>0</v>
      </c>
      <c r="BG112" s="216">
        <f t="shared" si="16"/>
        <v>0</v>
      </c>
      <c r="BH112" s="216">
        <f t="shared" si="17"/>
        <v>0</v>
      </c>
      <c r="BI112" s="216">
        <f t="shared" si="18"/>
        <v>0</v>
      </c>
      <c r="BJ112" s="25" t="s">
        <v>83</v>
      </c>
      <c r="BK112" s="216">
        <f t="shared" si="19"/>
        <v>0</v>
      </c>
      <c r="BL112" s="25" t="s">
        <v>309</v>
      </c>
      <c r="BM112" s="25" t="s">
        <v>1514</v>
      </c>
    </row>
    <row r="113" spans="2:65" s="1" customFormat="1" ht="22.5" customHeight="1">
      <c r="B113" s="42"/>
      <c r="C113" s="268" t="s">
        <v>10</v>
      </c>
      <c r="D113" s="268" t="s">
        <v>429</v>
      </c>
      <c r="E113" s="269" t="s">
        <v>1515</v>
      </c>
      <c r="F113" s="270" t="s">
        <v>1516</v>
      </c>
      <c r="G113" s="271" t="s">
        <v>275</v>
      </c>
      <c r="H113" s="272">
        <v>50</v>
      </c>
      <c r="I113" s="273"/>
      <c r="J113" s="274">
        <f t="shared" si="10"/>
        <v>0</v>
      </c>
      <c r="K113" s="270" t="s">
        <v>21</v>
      </c>
      <c r="L113" s="275"/>
      <c r="M113" s="276" t="s">
        <v>21</v>
      </c>
      <c r="N113" s="277" t="s">
        <v>47</v>
      </c>
      <c r="O113" s="43"/>
      <c r="P113" s="214">
        <f t="shared" si="11"/>
        <v>0</v>
      </c>
      <c r="Q113" s="214">
        <v>0</v>
      </c>
      <c r="R113" s="214">
        <f t="shared" si="12"/>
        <v>0</v>
      </c>
      <c r="S113" s="214">
        <v>0</v>
      </c>
      <c r="T113" s="215">
        <f t="shared" si="13"/>
        <v>0</v>
      </c>
      <c r="AR113" s="25" t="s">
        <v>424</v>
      </c>
      <c r="AT113" s="25" t="s">
        <v>429</v>
      </c>
      <c r="AU113" s="25" t="s">
        <v>85</v>
      </c>
      <c r="AY113" s="25" t="s">
        <v>211</v>
      </c>
      <c r="BE113" s="216">
        <f t="shared" si="14"/>
        <v>0</v>
      </c>
      <c r="BF113" s="216">
        <f t="shared" si="15"/>
        <v>0</v>
      </c>
      <c r="BG113" s="216">
        <f t="shared" si="16"/>
        <v>0</v>
      </c>
      <c r="BH113" s="216">
        <f t="shared" si="17"/>
        <v>0</v>
      </c>
      <c r="BI113" s="216">
        <f t="shared" si="18"/>
        <v>0</v>
      </c>
      <c r="BJ113" s="25" t="s">
        <v>83</v>
      </c>
      <c r="BK113" s="216">
        <f t="shared" si="19"/>
        <v>0</v>
      </c>
      <c r="BL113" s="25" t="s">
        <v>309</v>
      </c>
      <c r="BM113" s="25" t="s">
        <v>1517</v>
      </c>
    </row>
    <row r="114" spans="2:65" s="1" customFormat="1" ht="22.5" customHeight="1">
      <c r="B114" s="42"/>
      <c r="C114" s="268" t="s">
        <v>309</v>
      </c>
      <c r="D114" s="268" t="s">
        <v>429</v>
      </c>
      <c r="E114" s="269" t="s">
        <v>1518</v>
      </c>
      <c r="F114" s="270" t="s">
        <v>1519</v>
      </c>
      <c r="G114" s="271" t="s">
        <v>275</v>
      </c>
      <c r="H114" s="272">
        <v>3</v>
      </c>
      <c r="I114" s="273"/>
      <c r="J114" s="274">
        <f t="shared" si="10"/>
        <v>0</v>
      </c>
      <c r="K114" s="270" t="s">
        <v>21</v>
      </c>
      <c r="L114" s="275"/>
      <c r="M114" s="276" t="s">
        <v>21</v>
      </c>
      <c r="N114" s="277" t="s">
        <v>47</v>
      </c>
      <c r="O114" s="43"/>
      <c r="P114" s="214">
        <f t="shared" si="11"/>
        <v>0</v>
      </c>
      <c r="Q114" s="214">
        <v>0</v>
      </c>
      <c r="R114" s="214">
        <f t="shared" si="12"/>
        <v>0</v>
      </c>
      <c r="S114" s="214">
        <v>0</v>
      </c>
      <c r="T114" s="215">
        <f t="shared" si="13"/>
        <v>0</v>
      </c>
      <c r="AR114" s="25" t="s">
        <v>424</v>
      </c>
      <c r="AT114" s="25" t="s">
        <v>429</v>
      </c>
      <c r="AU114" s="25" t="s">
        <v>85</v>
      </c>
      <c r="AY114" s="25" t="s">
        <v>211</v>
      </c>
      <c r="BE114" s="216">
        <f t="shared" si="14"/>
        <v>0</v>
      </c>
      <c r="BF114" s="216">
        <f t="shared" si="15"/>
        <v>0</v>
      </c>
      <c r="BG114" s="216">
        <f t="shared" si="16"/>
        <v>0</v>
      </c>
      <c r="BH114" s="216">
        <f t="shared" si="17"/>
        <v>0</v>
      </c>
      <c r="BI114" s="216">
        <f t="shared" si="18"/>
        <v>0</v>
      </c>
      <c r="BJ114" s="25" t="s">
        <v>83</v>
      </c>
      <c r="BK114" s="216">
        <f t="shared" si="19"/>
        <v>0</v>
      </c>
      <c r="BL114" s="25" t="s">
        <v>309</v>
      </c>
      <c r="BM114" s="25" t="s">
        <v>1520</v>
      </c>
    </row>
    <row r="115" spans="2:65" s="1" customFormat="1" ht="22.5" customHeight="1">
      <c r="B115" s="42"/>
      <c r="C115" s="268" t="s">
        <v>316</v>
      </c>
      <c r="D115" s="268" t="s">
        <v>429</v>
      </c>
      <c r="E115" s="269" t="s">
        <v>1521</v>
      </c>
      <c r="F115" s="270" t="s">
        <v>1522</v>
      </c>
      <c r="G115" s="271" t="s">
        <v>275</v>
      </c>
      <c r="H115" s="272">
        <v>12</v>
      </c>
      <c r="I115" s="273"/>
      <c r="J115" s="274">
        <f t="shared" si="10"/>
        <v>0</v>
      </c>
      <c r="K115" s="270" t="s">
        <v>21</v>
      </c>
      <c r="L115" s="275"/>
      <c r="M115" s="276" t="s">
        <v>21</v>
      </c>
      <c r="N115" s="277" t="s">
        <v>47</v>
      </c>
      <c r="O115" s="43"/>
      <c r="P115" s="214">
        <f t="shared" si="11"/>
        <v>0</v>
      </c>
      <c r="Q115" s="214">
        <v>0</v>
      </c>
      <c r="R115" s="214">
        <f t="shared" si="12"/>
        <v>0</v>
      </c>
      <c r="S115" s="214">
        <v>0</v>
      </c>
      <c r="T115" s="215">
        <f t="shared" si="13"/>
        <v>0</v>
      </c>
      <c r="AR115" s="25" t="s">
        <v>424</v>
      </c>
      <c r="AT115" s="25" t="s">
        <v>429</v>
      </c>
      <c r="AU115" s="25" t="s">
        <v>85</v>
      </c>
      <c r="AY115" s="25" t="s">
        <v>211</v>
      </c>
      <c r="BE115" s="216">
        <f t="shared" si="14"/>
        <v>0</v>
      </c>
      <c r="BF115" s="216">
        <f t="shared" si="15"/>
        <v>0</v>
      </c>
      <c r="BG115" s="216">
        <f t="shared" si="16"/>
        <v>0</v>
      </c>
      <c r="BH115" s="216">
        <f t="shared" si="17"/>
        <v>0</v>
      </c>
      <c r="BI115" s="216">
        <f t="shared" si="18"/>
        <v>0</v>
      </c>
      <c r="BJ115" s="25" t="s">
        <v>83</v>
      </c>
      <c r="BK115" s="216">
        <f t="shared" si="19"/>
        <v>0</v>
      </c>
      <c r="BL115" s="25" t="s">
        <v>309</v>
      </c>
      <c r="BM115" s="25" t="s">
        <v>1523</v>
      </c>
    </row>
    <row r="116" spans="2:65" s="1" customFormat="1" ht="22.5" customHeight="1">
      <c r="B116" s="42"/>
      <c r="C116" s="268" t="s">
        <v>324</v>
      </c>
      <c r="D116" s="268" t="s">
        <v>429</v>
      </c>
      <c r="E116" s="269" t="s">
        <v>1524</v>
      </c>
      <c r="F116" s="270" t="s">
        <v>1525</v>
      </c>
      <c r="G116" s="271" t="s">
        <v>275</v>
      </c>
      <c r="H116" s="272">
        <v>3</v>
      </c>
      <c r="I116" s="273"/>
      <c r="J116" s="274">
        <f t="shared" si="10"/>
        <v>0</v>
      </c>
      <c r="K116" s="270" t="s">
        <v>21</v>
      </c>
      <c r="L116" s="275"/>
      <c r="M116" s="276" t="s">
        <v>21</v>
      </c>
      <c r="N116" s="277" t="s">
        <v>47</v>
      </c>
      <c r="O116" s="43"/>
      <c r="P116" s="214">
        <f t="shared" si="11"/>
        <v>0</v>
      </c>
      <c r="Q116" s="214">
        <v>0</v>
      </c>
      <c r="R116" s="214">
        <f t="shared" si="12"/>
        <v>0</v>
      </c>
      <c r="S116" s="214">
        <v>0</v>
      </c>
      <c r="T116" s="215">
        <f t="shared" si="13"/>
        <v>0</v>
      </c>
      <c r="AR116" s="25" t="s">
        <v>424</v>
      </c>
      <c r="AT116" s="25" t="s">
        <v>429</v>
      </c>
      <c r="AU116" s="25" t="s">
        <v>85</v>
      </c>
      <c r="AY116" s="25" t="s">
        <v>211</v>
      </c>
      <c r="BE116" s="216">
        <f t="shared" si="14"/>
        <v>0</v>
      </c>
      <c r="BF116" s="216">
        <f t="shared" si="15"/>
        <v>0</v>
      </c>
      <c r="BG116" s="216">
        <f t="shared" si="16"/>
        <v>0</v>
      </c>
      <c r="BH116" s="216">
        <f t="shared" si="17"/>
        <v>0</v>
      </c>
      <c r="BI116" s="216">
        <f t="shared" si="18"/>
        <v>0</v>
      </c>
      <c r="BJ116" s="25" t="s">
        <v>83</v>
      </c>
      <c r="BK116" s="216">
        <f t="shared" si="19"/>
        <v>0</v>
      </c>
      <c r="BL116" s="25" t="s">
        <v>309</v>
      </c>
      <c r="BM116" s="25" t="s">
        <v>1526</v>
      </c>
    </row>
    <row r="117" spans="2:65" s="1" customFormat="1" ht="22.5" customHeight="1">
      <c r="B117" s="42"/>
      <c r="C117" s="268" t="s">
        <v>329</v>
      </c>
      <c r="D117" s="268" t="s">
        <v>429</v>
      </c>
      <c r="E117" s="269" t="s">
        <v>1527</v>
      </c>
      <c r="F117" s="270" t="s">
        <v>1528</v>
      </c>
      <c r="G117" s="271" t="s">
        <v>275</v>
      </c>
      <c r="H117" s="272">
        <v>1</v>
      </c>
      <c r="I117" s="273"/>
      <c r="J117" s="274">
        <f t="shared" si="10"/>
        <v>0</v>
      </c>
      <c r="K117" s="270" t="s">
        <v>21</v>
      </c>
      <c r="L117" s="275"/>
      <c r="M117" s="276" t="s">
        <v>21</v>
      </c>
      <c r="N117" s="277" t="s">
        <v>47</v>
      </c>
      <c r="O117" s="43"/>
      <c r="P117" s="214">
        <f t="shared" si="11"/>
        <v>0</v>
      </c>
      <c r="Q117" s="214">
        <v>0</v>
      </c>
      <c r="R117" s="214">
        <f t="shared" si="12"/>
        <v>0</v>
      </c>
      <c r="S117" s="214">
        <v>0</v>
      </c>
      <c r="T117" s="215">
        <f t="shared" si="13"/>
        <v>0</v>
      </c>
      <c r="AR117" s="25" t="s">
        <v>424</v>
      </c>
      <c r="AT117" s="25" t="s">
        <v>429</v>
      </c>
      <c r="AU117" s="25" t="s">
        <v>85</v>
      </c>
      <c r="AY117" s="25" t="s">
        <v>211</v>
      </c>
      <c r="BE117" s="216">
        <f t="shared" si="14"/>
        <v>0</v>
      </c>
      <c r="BF117" s="216">
        <f t="shared" si="15"/>
        <v>0</v>
      </c>
      <c r="BG117" s="216">
        <f t="shared" si="16"/>
        <v>0</v>
      </c>
      <c r="BH117" s="216">
        <f t="shared" si="17"/>
        <v>0</v>
      </c>
      <c r="BI117" s="216">
        <f t="shared" si="18"/>
        <v>0</v>
      </c>
      <c r="BJ117" s="25" t="s">
        <v>83</v>
      </c>
      <c r="BK117" s="216">
        <f t="shared" si="19"/>
        <v>0</v>
      </c>
      <c r="BL117" s="25" t="s">
        <v>309</v>
      </c>
      <c r="BM117" s="25" t="s">
        <v>1529</v>
      </c>
    </row>
    <row r="118" spans="2:65" s="1" customFormat="1" ht="22.5" customHeight="1">
      <c r="B118" s="42"/>
      <c r="C118" s="268" t="s">
        <v>365</v>
      </c>
      <c r="D118" s="268" t="s">
        <v>429</v>
      </c>
      <c r="E118" s="269" t="s">
        <v>1530</v>
      </c>
      <c r="F118" s="270" t="s">
        <v>1531</v>
      </c>
      <c r="G118" s="271" t="s">
        <v>275</v>
      </c>
      <c r="H118" s="272">
        <v>5</v>
      </c>
      <c r="I118" s="273"/>
      <c r="J118" s="274">
        <f t="shared" si="10"/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si="11"/>
        <v>0</v>
      </c>
      <c r="Q118" s="214">
        <v>0</v>
      </c>
      <c r="R118" s="214">
        <f t="shared" si="12"/>
        <v>0</v>
      </c>
      <c r="S118" s="214">
        <v>0</v>
      </c>
      <c r="T118" s="215">
        <f t="shared" si="13"/>
        <v>0</v>
      </c>
      <c r="AR118" s="25" t="s">
        <v>424</v>
      </c>
      <c r="AT118" s="25" t="s">
        <v>429</v>
      </c>
      <c r="AU118" s="25" t="s">
        <v>85</v>
      </c>
      <c r="AY118" s="25" t="s">
        <v>211</v>
      </c>
      <c r="BE118" s="216">
        <f t="shared" si="14"/>
        <v>0</v>
      </c>
      <c r="BF118" s="216">
        <f t="shared" si="15"/>
        <v>0</v>
      </c>
      <c r="BG118" s="216">
        <f t="shared" si="16"/>
        <v>0</v>
      </c>
      <c r="BH118" s="216">
        <f t="shared" si="17"/>
        <v>0</v>
      </c>
      <c r="BI118" s="216">
        <f t="shared" si="18"/>
        <v>0</v>
      </c>
      <c r="BJ118" s="25" t="s">
        <v>83</v>
      </c>
      <c r="BK118" s="216">
        <f t="shared" si="19"/>
        <v>0</v>
      </c>
      <c r="BL118" s="25" t="s">
        <v>309</v>
      </c>
      <c r="BM118" s="25" t="s">
        <v>1532</v>
      </c>
    </row>
    <row r="119" spans="2:65" s="1" customFormat="1" ht="22.5" customHeight="1">
      <c r="B119" s="42"/>
      <c r="C119" s="268" t="s">
        <v>9</v>
      </c>
      <c r="D119" s="268" t="s">
        <v>429</v>
      </c>
      <c r="E119" s="269" t="s">
        <v>1533</v>
      </c>
      <c r="F119" s="270" t="s">
        <v>1534</v>
      </c>
      <c r="G119" s="271" t="s">
        <v>275</v>
      </c>
      <c r="H119" s="272">
        <v>14</v>
      </c>
      <c r="I119" s="273"/>
      <c r="J119" s="274">
        <f t="shared" si="1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1"/>
        <v>0</v>
      </c>
      <c r="Q119" s="214">
        <v>0</v>
      </c>
      <c r="R119" s="214">
        <f t="shared" si="12"/>
        <v>0</v>
      </c>
      <c r="S119" s="214">
        <v>0</v>
      </c>
      <c r="T119" s="215">
        <f t="shared" si="13"/>
        <v>0</v>
      </c>
      <c r="AR119" s="25" t="s">
        <v>424</v>
      </c>
      <c r="AT119" s="25" t="s">
        <v>429</v>
      </c>
      <c r="AU119" s="25" t="s">
        <v>85</v>
      </c>
      <c r="AY119" s="25" t="s">
        <v>211</v>
      </c>
      <c r="BE119" s="216">
        <f t="shared" si="14"/>
        <v>0</v>
      </c>
      <c r="BF119" s="216">
        <f t="shared" si="15"/>
        <v>0</v>
      </c>
      <c r="BG119" s="216">
        <f t="shared" si="16"/>
        <v>0</v>
      </c>
      <c r="BH119" s="216">
        <f t="shared" si="17"/>
        <v>0</v>
      </c>
      <c r="BI119" s="216">
        <f t="shared" si="18"/>
        <v>0</v>
      </c>
      <c r="BJ119" s="25" t="s">
        <v>83</v>
      </c>
      <c r="BK119" s="216">
        <f t="shared" si="19"/>
        <v>0</v>
      </c>
      <c r="BL119" s="25" t="s">
        <v>309</v>
      </c>
      <c r="BM119" s="25" t="s">
        <v>1535</v>
      </c>
    </row>
    <row r="120" spans="2:65" s="1" customFormat="1" ht="22.5" customHeight="1">
      <c r="B120" s="42"/>
      <c r="C120" s="268" t="s">
        <v>374</v>
      </c>
      <c r="D120" s="268" t="s">
        <v>429</v>
      </c>
      <c r="E120" s="269" t="s">
        <v>1536</v>
      </c>
      <c r="F120" s="270" t="s">
        <v>1537</v>
      </c>
      <c r="G120" s="271" t="s">
        <v>275</v>
      </c>
      <c r="H120" s="272">
        <v>1</v>
      </c>
      <c r="I120" s="273"/>
      <c r="J120" s="274">
        <f t="shared" si="1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1"/>
        <v>0</v>
      </c>
      <c r="Q120" s="214">
        <v>0</v>
      </c>
      <c r="R120" s="214">
        <f t="shared" si="12"/>
        <v>0</v>
      </c>
      <c r="S120" s="214">
        <v>0</v>
      </c>
      <c r="T120" s="215">
        <f t="shared" si="13"/>
        <v>0</v>
      </c>
      <c r="AR120" s="25" t="s">
        <v>424</v>
      </c>
      <c r="AT120" s="25" t="s">
        <v>429</v>
      </c>
      <c r="AU120" s="25" t="s">
        <v>85</v>
      </c>
      <c r="AY120" s="25" t="s">
        <v>211</v>
      </c>
      <c r="BE120" s="216">
        <f t="shared" si="14"/>
        <v>0</v>
      </c>
      <c r="BF120" s="216">
        <f t="shared" si="15"/>
        <v>0</v>
      </c>
      <c r="BG120" s="216">
        <f t="shared" si="16"/>
        <v>0</v>
      </c>
      <c r="BH120" s="216">
        <f t="shared" si="17"/>
        <v>0</v>
      </c>
      <c r="BI120" s="216">
        <f t="shared" si="18"/>
        <v>0</v>
      </c>
      <c r="BJ120" s="25" t="s">
        <v>83</v>
      </c>
      <c r="BK120" s="216">
        <f t="shared" si="19"/>
        <v>0</v>
      </c>
      <c r="BL120" s="25" t="s">
        <v>309</v>
      </c>
      <c r="BM120" s="25" t="s">
        <v>1538</v>
      </c>
    </row>
    <row r="121" spans="2:65" s="1" customFormat="1" ht="22.5" customHeight="1">
      <c r="B121" s="42"/>
      <c r="C121" s="268" t="s">
        <v>378</v>
      </c>
      <c r="D121" s="268" t="s">
        <v>429</v>
      </c>
      <c r="E121" s="269" t="s">
        <v>1539</v>
      </c>
      <c r="F121" s="270" t="s">
        <v>1540</v>
      </c>
      <c r="G121" s="271" t="s">
        <v>275</v>
      </c>
      <c r="H121" s="272">
        <v>1</v>
      </c>
      <c r="I121" s="273"/>
      <c r="J121" s="274">
        <f t="shared" si="1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1"/>
        <v>0</v>
      </c>
      <c r="Q121" s="214">
        <v>0</v>
      </c>
      <c r="R121" s="214">
        <f t="shared" si="12"/>
        <v>0</v>
      </c>
      <c r="S121" s="214">
        <v>0</v>
      </c>
      <c r="T121" s="215">
        <f t="shared" si="13"/>
        <v>0</v>
      </c>
      <c r="AR121" s="25" t="s">
        <v>424</v>
      </c>
      <c r="AT121" s="25" t="s">
        <v>429</v>
      </c>
      <c r="AU121" s="25" t="s">
        <v>85</v>
      </c>
      <c r="AY121" s="25" t="s">
        <v>211</v>
      </c>
      <c r="BE121" s="216">
        <f t="shared" si="14"/>
        <v>0</v>
      </c>
      <c r="BF121" s="216">
        <f t="shared" si="15"/>
        <v>0</v>
      </c>
      <c r="BG121" s="216">
        <f t="shared" si="16"/>
        <v>0</v>
      </c>
      <c r="BH121" s="216">
        <f t="shared" si="17"/>
        <v>0</v>
      </c>
      <c r="BI121" s="216">
        <f t="shared" si="18"/>
        <v>0</v>
      </c>
      <c r="BJ121" s="25" t="s">
        <v>83</v>
      </c>
      <c r="BK121" s="216">
        <f t="shared" si="19"/>
        <v>0</v>
      </c>
      <c r="BL121" s="25" t="s">
        <v>309</v>
      </c>
      <c r="BM121" s="25" t="s">
        <v>1541</v>
      </c>
    </row>
    <row r="122" spans="2:65" s="1" customFormat="1" ht="22.5" customHeight="1">
      <c r="B122" s="42"/>
      <c r="C122" s="268" t="s">
        <v>383</v>
      </c>
      <c r="D122" s="268" t="s">
        <v>429</v>
      </c>
      <c r="E122" s="269" t="s">
        <v>1542</v>
      </c>
      <c r="F122" s="270" t="s">
        <v>1543</v>
      </c>
      <c r="G122" s="271" t="s">
        <v>275</v>
      </c>
      <c r="H122" s="272">
        <v>3</v>
      </c>
      <c r="I122" s="273"/>
      <c r="J122" s="274">
        <f t="shared" si="1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1"/>
        <v>0</v>
      </c>
      <c r="Q122" s="214">
        <v>0</v>
      </c>
      <c r="R122" s="214">
        <f t="shared" si="12"/>
        <v>0</v>
      </c>
      <c r="S122" s="214">
        <v>0</v>
      </c>
      <c r="T122" s="215">
        <f t="shared" si="13"/>
        <v>0</v>
      </c>
      <c r="AR122" s="25" t="s">
        <v>424</v>
      </c>
      <c r="AT122" s="25" t="s">
        <v>429</v>
      </c>
      <c r="AU122" s="25" t="s">
        <v>85</v>
      </c>
      <c r="AY122" s="25" t="s">
        <v>211</v>
      </c>
      <c r="BE122" s="216">
        <f t="shared" si="14"/>
        <v>0</v>
      </c>
      <c r="BF122" s="216">
        <f t="shared" si="15"/>
        <v>0</v>
      </c>
      <c r="BG122" s="216">
        <f t="shared" si="16"/>
        <v>0</v>
      </c>
      <c r="BH122" s="216">
        <f t="shared" si="17"/>
        <v>0</v>
      </c>
      <c r="BI122" s="216">
        <f t="shared" si="18"/>
        <v>0</v>
      </c>
      <c r="BJ122" s="25" t="s">
        <v>83</v>
      </c>
      <c r="BK122" s="216">
        <f t="shared" si="19"/>
        <v>0</v>
      </c>
      <c r="BL122" s="25" t="s">
        <v>309</v>
      </c>
      <c r="BM122" s="25" t="s">
        <v>1544</v>
      </c>
    </row>
    <row r="123" spans="2:65" s="1" customFormat="1" ht="22.5" customHeight="1">
      <c r="B123" s="42"/>
      <c r="C123" s="268" t="s">
        <v>387</v>
      </c>
      <c r="D123" s="268" t="s">
        <v>429</v>
      </c>
      <c r="E123" s="269" t="s">
        <v>1545</v>
      </c>
      <c r="F123" s="270" t="s">
        <v>1546</v>
      </c>
      <c r="G123" s="271" t="s">
        <v>275</v>
      </c>
      <c r="H123" s="272">
        <v>3</v>
      </c>
      <c r="I123" s="273"/>
      <c r="J123" s="274">
        <f t="shared" si="1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1"/>
        <v>0</v>
      </c>
      <c r="Q123" s="214">
        <v>0</v>
      </c>
      <c r="R123" s="214">
        <f t="shared" si="12"/>
        <v>0</v>
      </c>
      <c r="S123" s="214">
        <v>0</v>
      </c>
      <c r="T123" s="215">
        <f t="shared" si="13"/>
        <v>0</v>
      </c>
      <c r="AR123" s="25" t="s">
        <v>424</v>
      </c>
      <c r="AT123" s="25" t="s">
        <v>429</v>
      </c>
      <c r="AU123" s="25" t="s">
        <v>85</v>
      </c>
      <c r="AY123" s="25" t="s">
        <v>211</v>
      </c>
      <c r="BE123" s="216">
        <f t="shared" si="14"/>
        <v>0</v>
      </c>
      <c r="BF123" s="216">
        <f t="shared" si="15"/>
        <v>0</v>
      </c>
      <c r="BG123" s="216">
        <f t="shared" si="16"/>
        <v>0</v>
      </c>
      <c r="BH123" s="216">
        <f t="shared" si="17"/>
        <v>0</v>
      </c>
      <c r="BI123" s="216">
        <f t="shared" si="18"/>
        <v>0</v>
      </c>
      <c r="BJ123" s="25" t="s">
        <v>83</v>
      </c>
      <c r="BK123" s="216">
        <f t="shared" si="19"/>
        <v>0</v>
      </c>
      <c r="BL123" s="25" t="s">
        <v>309</v>
      </c>
      <c r="BM123" s="25" t="s">
        <v>1547</v>
      </c>
    </row>
    <row r="124" spans="2:65" s="1" customFormat="1" ht="22.5" customHeight="1">
      <c r="B124" s="42"/>
      <c r="C124" s="268" t="s">
        <v>382</v>
      </c>
      <c r="D124" s="268" t="s">
        <v>429</v>
      </c>
      <c r="E124" s="269" t="s">
        <v>1548</v>
      </c>
      <c r="F124" s="270" t="s">
        <v>1549</v>
      </c>
      <c r="G124" s="271" t="s">
        <v>275</v>
      </c>
      <c r="H124" s="272">
        <v>1</v>
      </c>
      <c r="I124" s="273"/>
      <c r="J124" s="274">
        <f t="shared" si="10"/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si="11"/>
        <v>0</v>
      </c>
      <c r="Q124" s="214">
        <v>0</v>
      </c>
      <c r="R124" s="214">
        <f t="shared" si="12"/>
        <v>0</v>
      </c>
      <c r="S124" s="214">
        <v>0</v>
      </c>
      <c r="T124" s="215">
        <f t="shared" si="13"/>
        <v>0</v>
      </c>
      <c r="AR124" s="25" t="s">
        <v>424</v>
      </c>
      <c r="AT124" s="25" t="s">
        <v>429</v>
      </c>
      <c r="AU124" s="25" t="s">
        <v>85</v>
      </c>
      <c r="AY124" s="25" t="s">
        <v>211</v>
      </c>
      <c r="BE124" s="216">
        <f t="shared" si="14"/>
        <v>0</v>
      </c>
      <c r="BF124" s="216">
        <f t="shared" si="15"/>
        <v>0</v>
      </c>
      <c r="BG124" s="216">
        <f t="shared" si="16"/>
        <v>0</v>
      </c>
      <c r="BH124" s="216">
        <f t="shared" si="17"/>
        <v>0</v>
      </c>
      <c r="BI124" s="216">
        <f t="shared" si="18"/>
        <v>0</v>
      </c>
      <c r="BJ124" s="25" t="s">
        <v>83</v>
      </c>
      <c r="BK124" s="216">
        <f t="shared" si="19"/>
        <v>0</v>
      </c>
      <c r="BL124" s="25" t="s">
        <v>309</v>
      </c>
      <c r="BM124" s="25" t="s">
        <v>1550</v>
      </c>
    </row>
    <row r="125" spans="2:65" s="1" customFormat="1" ht="22.5" customHeight="1">
      <c r="B125" s="42"/>
      <c r="C125" s="268" t="s">
        <v>395</v>
      </c>
      <c r="D125" s="268" t="s">
        <v>429</v>
      </c>
      <c r="E125" s="269" t="s">
        <v>1551</v>
      </c>
      <c r="F125" s="270" t="s">
        <v>1552</v>
      </c>
      <c r="G125" s="271" t="s">
        <v>275</v>
      </c>
      <c r="H125" s="272">
        <v>1</v>
      </c>
      <c r="I125" s="273"/>
      <c r="J125" s="274">
        <f t="shared" si="10"/>
        <v>0</v>
      </c>
      <c r="K125" s="270" t="s">
        <v>21</v>
      </c>
      <c r="L125" s="275"/>
      <c r="M125" s="276" t="s">
        <v>21</v>
      </c>
      <c r="N125" s="277" t="s">
        <v>47</v>
      </c>
      <c r="O125" s="43"/>
      <c r="P125" s="214">
        <f t="shared" si="11"/>
        <v>0</v>
      </c>
      <c r="Q125" s="214">
        <v>0</v>
      </c>
      <c r="R125" s="214">
        <f t="shared" si="12"/>
        <v>0</v>
      </c>
      <c r="S125" s="214">
        <v>0</v>
      </c>
      <c r="T125" s="215">
        <f t="shared" si="13"/>
        <v>0</v>
      </c>
      <c r="AR125" s="25" t="s">
        <v>424</v>
      </c>
      <c r="AT125" s="25" t="s">
        <v>429</v>
      </c>
      <c r="AU125" s="25" t="s">
        <v>85</v>
      </c>
      <c r="AY125" s="25" t="s">
        <v>211</v>
      </c>
      <c r="BE125" s="216">
        <f t="shared" si="14"/>
        <v>0</v>
      </c>
      <c r="BF125" s="216">
        <f t="shared" si="15"/>
        <v>0</v>
      </c>
      <c r="BG125" s="216">
        <f t="shared" si="16"/>
        <v>0</v>
      </c>
      <c r="BH125" s="216">
        <f t="shared" si="17"/>
        <v>0</v>
      </c>
      <c r="BI125" s="216">
        <f t="shared" si="18"/>
        <v>0</v>
      </c>
      <c r="BJ125" s="25" t="s">
        <v>83</v>
      </c>
      <c r="BK125" s="216">
        <f t="shared" si="19"/>
        <v>0</v>
      </c>
      <c r="BL125" s="25" t="s">
        <v>309</v>
      </c>
      <c r="BM125" s="25" t="s">
        <v>1553</v>
      </c>
    </row>
    <row r="126" spans="2:65" s="1" customFormat="1" ht="22.5" customHeight="1">
      <c r="B126" s="42"/>
      <c r="C126" s="268" t="s">
        <v>401</v>
      </c>
      <c r="D126" s="268" t="s">
        <v>429</v>
      </c>
      <c r="E126" s="269" t="s">
        <v>1554</v>
      </c>
      <c r="F126" s="270" t="s">
        <v>1555</v>
      </c>
      <c r="G126" s="271" t="s">
        <v>275</v>
      </c>
      <c r="H126" s="272">
        <v>11</v>
      </c>
      <c r="I126" s="273"/>
      <c r="J126" s="274">
        <f t="shared" si="10"/>
        <v>0</v>
      </c>
      <c r="K126" s="270" t="s">
        <v>21</v>
      </c>
      <c r="L126" s="275"/>
      <c r="M126" s="276" t="s">
        <v>21</v>
      </c>
      <c r="N126" s="277" t="s">
        <v>47</v>
      </c>
      <c r="O126" s="43"/>
      <c r="P126" s="214">
        <f t="shared" si="11"/>
        <v>0</v>
      </c>
      <c r="Q126" s="214">
        <v>0</v>
      </c>
      <c r="R126" s="214">
        <f t="shared" si="12"/>
        <v>0</v>
      </c>
      <c r="S126" s="214">
        <v>0</v>
      </c>
      <c r="T126" s="215">
        <f t="shared" si="13"/>
        <v>0</v>
      </c>
      <c r="AR126" s="25" t="s">
        <v>424</v>
      </c>
      <c r="AT126" s="25" t="s">
        <v>429</v>
      </c>
      <c r="AU126" s="25" t="s">
        <v>85</v>
      </c>
      <c r="AY126" s="25" t="s">
        <v>211</v>
      </c>
      <c r="BE126" s="216">
        <f t="shared" si="14"/>
        <v>0</v>
      </c>
      <c r="BF126" s="216">
        <f t="shared" si="15"/>
        <v>0</v>
      </c>
      <c r="BG126" s="216">
        <f t="shared" si="16"/>
        <v>0</v>
      </c>
      <c r="BH126" s="216">
        <f t="shared" si="17"/>
        <v>0</v>
      </c>
      <c r="BI126" s="216">
        <f t="shared" si="18"/>
        <v>0</v>
      </c>
      <c r="BJ126" s="25" t="s">
        <v>83</v>
      </c>
      <c r="BK126" s="216">
        <f t="shared" si="19"/>
        <v>0</v>
      </c>
      <c r="BL126" s="25" t="s">
        <v>309</v>
      </c>
      <c r="BM126" s="25" t="s">
        <v>1556</v>
      </c>
    </row>
    <row r="127" spans="2:65" s="1" customFormat="1" ht="22.5" customHeight="1">
      <c r="B127" s="42"/>
      <c r="C127" s="268" t="s">
        <v>405</v>
      </c>
      <c r="D127" s="268" t="s">
        <v>429</v>
      </c>
      <c r="E127" s="269" t="s">
        <v>1557</v>
      </c>
      <c r="F127" s="270" t="s">
        <v>1558</v>
      </c>
      <c r="G127" s="271" t="s">
        <v>275</v>
      </c>
      <c r="H127" s="272">
        <v>1</v>
      </c>
      <c r="I127" s="273"/>
      <c r="J127" s="274">
        <f t="shared" si="10"/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 t="shared" si="11"/>
        <v>0</v>
      </c>
      <c r="Q127" s="214">
        <v>0</v>
      </c>
      <c r="R127" s="214">
        <f t="shared" si="12"/>
        <v>0</v>
      </c>
      <c r="S127" s="214">
        <v>0</v>
      </c>
      <c r="T127" s="215">
        <f t="shared" si="13"/>
        <v>0</v>
      </c>
      <c r="AR127" s="25" t="s">
        <v>424</v>
      </c>
      <c r="AT127" s="25" t="s">
        <v>429</v>
      </c>
      <c r="AU127" s="25" t="s">
        <v>85</v>
      </c>
      <c r="AY127" s="25" t="s">
        <v>211</v>
      </c>
      <c r="BE127" s="216">
        <f t="shared" si="14"/>
        <v>0</v>
      </c>
      <c r="BF127" s="216">
        <f t="shared" si="15"/>
        <v>0</v>
      </c>
      <c r="BG127" s="216">
        <f t="shared" si="16"/>
        <v>0</v>
      </c>
      <c r="BH127" s="216">
        <f t="shared" si="17"/>
        <v>0</v>
      </c>
      <c r="BI127" s="216">
        <f t="shared" si="18"/>
        <v>0</v>
      </c>
      <c r="BJ127" s="25" t="s">
        <v>83</v>
      </c>
      <c r="BK127" s="216">
        <f t="shared" si="19"/>
        <v>0</v>
      </c>
      <c r="BL127" s="25" t="s">
        <v>309</v>
      </c>
      <c r="BM127" s="25" t="s">
        <v>1559</v>
      </c>
    </row>
    <row r="128" spans="2:65" s="1" customFormat="1" ht="22.5" customHeight="1">
      <c r="B128" s="42"/>
      <c r="C128" s="268" t="s">
        <v>410</v>
      </c>
      <c r="D128" s="268" t="s">
        <v>429</v>
      </c>
      <c r="E128" s="269" t="s">
        <v>1560</v>
      </c>
      <c r="F128" s="270" t="s">
        <v>1561</v>
      </c>
      <c r="G128" s="271" t="s">
        <v>275</v>
      </c>
      <c r="H128" s="272">
        <v>1</v>
      </c>
      <c r="I128" s="273"/>
      <c r="J128" s="274">
        <f t="shared" si="10"/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 t="shared" si="11"/>
        <v>0</v>
      </c>
      <c r="Q128" s="214">
        <v>0</v>
      </c>
      <c r="R128" s="214">
        <f t="shared" si="12"/>
        <v>0</v>
      </c>
      <c r="S128" s="214">
        <v>0</v>
      </c>
      <c r="T128" s="215">
        <f t="shared" si="13"/>
        <v>0</v>
      </c>
      <c r="AR128" s="25" t="s">
        <v>424</v>
      </c>
      <c r="AT128" s="25" t="s">
        <v>429</v>
      </c>
      <c r="AU128" s="25" t="s">
        <v>85</v>
      </c>
      <c r="AY128" s="25" t="s">
        <v>211</v>
      </c>
      <c r="BE128" s="216">
        <f t="shared" si="14"/>
        <v>0</v>
      </c>
      <c r="BF128" s="216">
        <f t="shared" si="15"/>
        <v>0</v>
      </c>
      <c r="BG128" s="216">
        <f t="shared" si="16"/>
        <v>0</v>
      </c>
      <c r="BH128" s="216">
        <f t="shared" si="17"/>
        <v>0</v>
      </c>
      <c r="BI128" s="216">
        <f t="shared" si="18"/>
        <v>0</v>
      </c>
      <c r="BJ128" s="25" t="s">
        <v>83</v>
      </c>
      <c r="BK128" s="216">
        <f t="shared" si="19"/>
        <v>0</v>
      </c>
      <c r="BL128" s="25" t="s">
        <v>309</v>
      </c>
      <c r="BM128" s="25" t="s">
        <v>1562</v>
      </c>
    </row>
    <row r="129" spans="2:65" s="1" customFormat="1" ht="22.5" customHeight="1">
      <c r="B129" s="42"/>
      <c r="C129" s="205" t="s">
        <v>416</v>
      </c>
      <c r="D129" s="205" t="s">
        <v>213</v>
      </c>
      <c r="E129" s="206" t="s">
        <v>1563</v>
      </c>
      <c r="F129" s="207" t="s">
        <v>1564</v>
      </c>
      <c r="G129" s="208" t="s">
        <v>553</v>
      </c>
      <c r="H129" s="209">
        <v>1</v>
      </c>
      <c r="I129" s="210"/>
      <c r="J129" s="211">
        <f t="shared" si="10"/>
        <v>0</v>
      </c>
      <c r="K129" s="207" t="s">
        <v>21</v>
      </c>
      <c r="L129" s="62"/>
      <c r="M129" s="212" t="s">
        <v>21</v>
      </c>
      <c r="N129" s="213" t="s">
        <v>47</v>
      </c>
      <c r="O129" s="43"/>
      <c r="P129" s="214">
        <f t="shared" si="11"/>
        <v>0</v>
      </c>
      <c r="Q129" s="214">
        <v>0</v>
      </c>
      <c r="R129" s="214">
        <f t="shared" si="12"/>
        <v>0</v>
      </c>
      <c r="S129" s="214">
        <v>0</v>
      </c>
      <c r="T129" s="215">
        <f t="shared" si="13"/>
        <v>0</v>
      </c>
      <c r="AR129" s="25" t="s">
        <v>309</v>
      </c>
      <c r="AT129" s="25" t="s">
        <v>213</v>
      </c>
      <c r="AU129" s="25" t="s">
        <v>85</v>
      </c>
      <c r="AY129" s="25" t="s">
        <v>211</v>
      </c>
      <c r="BE129" s="216">
        <f t="shared" si="14"/>
        <v>0</v>
      </c>
      <c r="BF129" s="216">
        <f t="shared" si="15"/>
        <v>0</v>
      </c>
      <c r="BG129" s="216">
        <f t="shared" si="16"/>
        <v>0</v>
      </c>
      <c r="BH129" s="216">
        <f t="shared" si="17"/>
        <v>0</v>
      </c>
      <c r="BI129" s="216">
        <f t="shared" si="18"/>
        <v>0</v>
      </c>
      <c r="BJ129" s="25" t="s">
        <v>83</v>
      </c>
      <c r="BK129" s="216">
        <f t="shared" si="19"/>
        <v>0</v>
      </c>
      <c r="BL129" s="25" t="s">
        <v>309</v>
      </c>
      <c r="BM129" s="25" t="s">
        <v>1565</v>
      </c>
    </row>
    <row r="130" spans="2:65" s="1" customFormat="1" ht="22.5" customHeight="1">
      <c r="B130" s="42"/>
      <c r="C130" s="205" t="s">
        <v>424</v>
      </c>
      <c r="D130" s="205" t="s">
        <v>213</v>
      </c>
      <c r="E130" s="206" t="s">
        <v>1566</v>
      </c>
      <c r="F130" s="207" t="s">
        <v>1567</v>
      </c>
      <c r="G130" s="208" t="s">
        <v>553</v>
      </c>
      <c r="H130" s="209">
        <v>1</v>
      </c>
      <c r="I130" s="210"/>
      <c r="J130" s="211">
        <f t="shared" si="10"/>
        <v>0</v>
      </c>
      <c r="K130" s="207" t="s">
        <v>21</v>
      </c>
      <c r="L130" s="62"/>
      <c r="M130" s="212" t="s">
        <v>21</v>
      </c>
      <c r="N130" s="213" t="s">
        <v>47</v>
      </c>
      <c r="O130" s="43"/>
      <c r="P130" s="214">
        <f t="shared" si="11"/>
        <v>0</v>
      </c>
      <c r="Q130" s="214">
        <v>0</v>
      </c>
      <c r="R130" s="214">
        <f t="shared" si="12"/>
        <v>0</v>
      </c>
      <c r="S130" s="214">
        <v>0</v>
      </c>
      <c r="T130" s="215">
        <f t="shared" si="13"/>
        <v>0</v>
      </c>
      <c r="AR130" s="25" t="s">
        <v>309</v>
      </c>
      <c r="AT130" s="25" t="s">
        <v>213</v>
      </c>
      <c r="AU130" s="25" t="s">
        <v>85</v>
      </c>
      <c r="AY130" s="25" t="s">
        <v>211</v>
      </c>
      <c r="BE130" s="216">
        <f t="shared" si="14"/>
        <v>0</v>
      </c>
      <c r="BF130" s="216">
        <f t="shared" si="15"/>
        <v>0</v>
      </c>
      <c r="BG130" s="216">
        <f t="shared" si="16"/>
        <v>0</v>
      </c>
      <c r="BH130" s="216">
        <f t="shared" si="17"/>
        <v>0</v>
      </c>
      <c r="BI130" s="216">
        <f t="shared" si="18"/>
        <v>0</v>
      </c>
      <c r="BJ130" s="25" t="s">
        <v>83</v>
      </c>
      <c r="BK130" s="216">
        <f t="shared" si="19"/>
        <v>0</v>
      </c>
      <c r="BL130" s="25" t="s">
        <v>309</v>
      </c>
      <c r="BM130" s="25" t="s">
        <v>1568</v>
      </c>
    </row>
    <row r="131" spans="2:65" s="1" customFormat="1" ht="22.5" customHeight="1">
      <c r="B131" s="42"/>
      <c r="C131" s="205" t="s">
        <v>428</v>
      </c>
      <c r="D131" s="205" t="s">
        <v>213</v>
      </c>
      <c r="E131" s="206" t="s">
        <v>1569</v>
      </c>
      <c r="F131" s="207" t="s">
        <v>1570</v>
      </c>
      <c r="G131" s="208" t="s">
        <v>553</v>
      </c>
      <c r="H131" s="209">
        <v>1</v>
      </c>
      <c r="I131" s="210"/>
      <c r="J131" s="211">
        <f t="shared" si="10"/>
        <v>0</v>
      </c>
      <c r="K131" s="207" t="s">
        <v>21</v>
      </c>
      <c r="L131" s="62"/>
      <c r="M131" s="212" t="s">
        <v>21</v>
      </c>
      <c r="N131" s="213" t="s">
        <v>47</v>
      </c>
      <c r="O131" s="43"/>
      <c r="P131" s="214">
        <f t="shared" si="11"/>
        <v>0</v>
      </c>
      <c r="Q131" s="214">
        <v>0</v>
      </c>
      <c r="R131" s="214">
        <f t="shared" si="12"/>
        <v>0</v>
      </c>
      <c r="S131" s="214">
        <v>0</v>
      </c>
      <c r="T131" s="215">
        <f t="shared" si="13"/>
        <v>0</v>
      </c>
      <c r="AR131" s="25" t="s">
        <v>309</v>
      </c>
      <c r="AT131" s="25" t="s">
        <v>213</v>
      </c>
      <c r="AU131" s="25" t="s">
        <v>85</v>
      </c>
      <c r="AY131" s="25" t="s">
        <v>211</v>
      </c>
      <c r="BE131" s="216">
        <f t="shared" si="14"/>
        <v>0</v>
      </c>
      <c r="BF131" s="216">
        <f t="shared" si="15"/>
        <v>0</v>
      </c>
      <c r="BG131" s="216">
        <f t="shared" si="16"/>
        <v>0</v>
      </c>
      <c r="BH131" s="216">
        <f t="shared" si="17"/>
        <v>0</v>
      </c>
      <c r="BI131" s="216">
        <f t="shared" si="18"/>
        <v>0</v>
      </c>
      <c r="BJ131" s="25" t="s">
        <v>83</v>
      </c>
      <c r="BK131" s="216">
        <f t="shared" si="19"/>
        <v>0</v>
      </c>
      <c r="BL131" s="25" t="s">
        <v>309</v>
      </c>
      <c r="BM131" s="25" t="s">
        <v>1571</v>
      </c>
    </row>
    <row r="132" spans="2:65" s="11" customFormat="1" ht="29.85" customHeight="1">
      <c r="B132" s="188"/>
      <c r="C132" s="189"/>
      <c r="D132" s="202" t="s">
        <v>75</v>
      </c>
      <c r="E132" s="203" t="s">
        <v>1572</v>
      </c>
      <c r="F132" s="203" t="s">
        <v>1573</v>
      </c>
      <c r="G132" s="189"/>
      <c r="H132" s="189"/>
      <c r="I132" s="192"/>
      <c r="J132" s="204">
        <f>BK132</f>
        <v>0</v>
      </c>
      <c r="K132" s="189"/>
      <c r="L132" s="194"/>
      <c r="M132" s="195"/>
      <c r="N132" s="196"/>
      <c r="O132" s="196"/>
      <c r="P132" s="197">
        <f>SUM(P133:P175)</f>
        <v>0</v>
      </c>
      <c r="Q132" s="196"/>
      <c r="R132" s="197">
        <f>SUM(R133:R175)</f>
        <v>0</v>
      </c>
      <c r="S132" s="196"/>
      <c r="T132" s="198">
        <f>SUM(T133:T175)</f>
        <v>0</v>
      </c>
      <c r="AR132" s="199" t="s">
        <v>85</v>
      </c>
      <c r="AT132" s="200" t="s">
        <v>75</v>
      </c>
      <c r="AU132" s="200" t="s">
        <v>83</v>
      </c>
      <c r="AY132" s="199" t="s">
        <v>211</v>
      </c>
      <c r="BK132" s="201">
        <f>SUM(BK133:BK175)</f>
        <v>0</v>
      </c>
    </row>
    <row r="133" spans="2:65" s="1" customFormat="1" ht="22.5" customHeight="1">
      <c r="B133" s="42"/>
      <c r="C133" s="268" t="s">
        <v>436</v>
      </c>
      <c r="D133" s="268" t="s">
        <v>429</v>
      </c>
      <c r="E133" s="269" t="s">
        <v>1574</v>
      </c>
      <c r="F133" s="270" t="s">
        <v>1575</v>
      </c>
      <c r="G133" s="271" t="s">
        <v>275</v>
      </c>
      <c r="H133" s="272">
        <v>21</v>
      </c>
      <c r="I133" s="273"/>
      <c r="J133" s="274">
        <f t="shared" ref="J133:J175" si="20">ROUND(I133*H133,2)</f>
        <v>0</v>
      </c>
      <c r="K133" s="270" t="s">
        <v>21</v>
      </c>
      <c r="L133" s="275"/>
      <c r="M133" s="276" t="s">
        <v>21</v>
      </c>
      <c r="N133" s="277" t="s">
        <v>47</v>
      </c>
      <c r="O133" s="43"/>
      <c r="P133" s="214">
        <f t="shared" ref="P133:P175" si="21">O133*H133</f>
        <v>0</v>
      </c>
      <c r="Q133" s="214">
        <v>0</v>
      </c>
      <c r="R133" s="214">
        <f t="shared" ref="R133:R175" si="22">Q133*H133</f>
        <v>0</v>
      </c>
      <c r="S133" s="214">
        <v>0</v>
      </c>
      <c r="T133" s="215">
        <f t="shared" ref="T133:T175" si="23">S133*H133</f>
        <v>0</v>
      </c>
      <c r="AR133" s="25" t="s">
        <v>424</v>
      </c>
      <c r="AT133" s="25" t="s">
        <v>429</v>
      </c>
      <c r="AU133" s="25" t="s">
        <v>85</v>
      </c>
      <c r="AY133" s="25" t="s">
        <v>211</v>
      </c>
      <c r="BE133" s="216">
        <f t="shared" ref="BE133:BE175" si="24">IF(N133="základní",J133,0)</f>
        <v>0</v>
      </c>
      <c r="BF133" s="216">
        <f t="shared" ref="BF133:BF175" si="25">IF(N133="snížená",J133,0)</f>
        <v>0</v>
      </c>
      <c r="BG133" s="216">
        <f t="shared" ref="BG133:BG175" si="26">IF(N133="zákl. přenesená",J133,0)</f>
        <v>0</v>
      </c>
      <c r="BH133" s="216">
        <f t="shared" ref="BH133:BH175" si="27">IF(N133="sníž. přenesená",J133,0)</f>
        <v>0</v>
      </c>
      <c r="BI133" s="216">
        <f t="shared" ref="BI133:BI175" si="28">IF(N133="nulová",J133,0)</f>
        <v>0</v>
      </c>
      <c r="BJ133" s="25" t="s">
        <v>83</v>
      </c>
      <c r="BK133" s="216">
        <f t="shared" ref="BK133:BK175" si="29">ROUND(I133*H133,2)</f>
        <v>0</v>
      </c>
      <c r="BL133" s="25" t="s">
        <v>309</v>
      </c>
      <c r="BM133" s="25" t="s">
        <v>1576</v>
      </c>
    </row>
    <row r="134" spans="2:65" s="1" customFormat="1" ht="22.5" customHeight="1">
      <c r="B134" s="42"/>
      <c r="C134" s="268" t="s">
        <v>440</v>
      </c>
      <c r="D134" s="268" t="s">
        <v>429</v>
      </c>
      <c r="E134" s="269" t="s">
        <v>1577</v>
      </c>
      <c r="F134" s="270" t="s">
        <v>1578</v>
      </c>
      <c r="G134" s="271" t="s">
        <v>275</v>
      </c>
      <c r="H134" s="272">
        <v>21</v>
      </c>
      <c r="I134" s="273"/>
      <c r="J134" s="274">
        <f t="shared" si="20"/>
        <v>0</v>
      </c>
      <c r="K134" s="270" t="s">
        <v>21</v>
      </c>
      <c r="L134" s="275"/>
      <c r="M134" s="276" t="s">
        <v>21</v>
      </c>
      <c r="N134" s="277" t="s">
        <v>47</v>
      </c>
      <c r="O134" s="43"/>
      <c r="P134" s="214">
        <f t="shared" si="21"/>
        <v>0</v>
      </c>
      <c r="Q134" s="214">
        <v>0</v>
      </c>
      <c r="R134" s="214">
        <f t="shared" si="22"/>
        <v>0</v>
      </c>
      <c r="S134" s="214">
        <v>0</v>
      </c>
      <c r="T134" s="215">
        <f t="shared" si="23"/>
        <v>0</v>
      </c>
      <c r="AR134" s="25" t="s">
        <v>424</v>
      </c>
      <c r="AT134" s="25" t="s">
        <v>429</v>
      </c>
      <c r="AU134" s="25" t="s">
        <v>85</v>
      </c>
      <c r="AY134" s="25" t="s">
        <v>211</v>
      </c>
      <c r="BE134" s="216">
        <f t="shared" si="24"/>
        <v>0</v>
      </c>
      <c r="BF134" s="216">
        <f t="shared" si="25"/>
        <v>0</v>
      </c>
      <c r="BG134" s="216">
        <f t="shared" si="26"/>
        <v>0</v>
      </c>
      <c r="BH134" s="216">
        <f t="shared" si="27"/>
        <v>0</v>
      </c>
      <c r="BI134" s="216">
        <f t="shared" si="28"/>
        <v>0</v>
      </c>
      <c r="BJ134" s="25" t="s">
        <v>83</v>
      </c>
      <c r="BK134" s="216">
        <f t="shared" si="29"/>
        <v>0</v>
      </c>
      <c r="BL134" s="25" t="s">
        <v>309</v>
      </c>
      <c r="BM134" s="25" t="s">
        <v>1579</v>
      </c>
    </row>
    <row r="135" spans="2:65" s="1" customFormat="1" ht="22.5" customHeight="1">
      <c r="B135" s="42"/>
      <c r="C135" s="268" t="s">
        <v>446</v>
      </c>
      <c r="D135" s="268" t="s">
        <v>429</v>
      </c>
      <c r="E135" s="269" t="s">
        <v>1580</v>
      </c>
      <c r="F135" s="270" t="s">
        <v>1581</v>
      </c>
      <c r="G135" s="271" t="s">
        <v>275</v>
      </c>
      <c r="H135" s="272">
        <v>3</v>
      </c>
      <c r="I135" s="273"/>
      <c r="J135" s="274">
        <f t="shared" si="20"/>
        <v>0</v>
      </c>
      <c r="K135" s="270" t="s">
        <v>21</v>
      </c>
      <c r="L135" s="275"/>
      <c r="M135" s="276" t="s">
        <v>21</v>
      </c>
      <c r="N135" s="277" t="s">
        <v>47</v>
      </c>
      <c r="O135" s="43"/>
      <c r="P135" s="214">
        <f t="shared" si="21"/>
        <v>0</v>
      </c>
      <c r="Q135" s="214">
        <v>0</v>
      </c>
      <c r="R135" s="214">
        <f t="shared" si="22"/>
        <v>0</v>
      </c>
      <c r="S135" s="214">
        <v>0</v>
      </c>
      <c r="T135" s="215">
        <f t="shared" si="23"/>
        <v>0</v>
      </c>
      <c r="AR135" s="25" t="s">
        <v>424</v>
      </c>
      <c r="AT135" s="25" t="s">
        <v>429</v>
      </c>
      <c r="AU135" s="25" t="s">
        <v>85</v>
      </c>
      <c r="AY135" s="25" t="s">
        <v>211</v>
      </c>
      <c r="BE135" s="216">
        <f t="shared" si="24"/>
        <v>0</v>
      </c>
      <c r="BF135" s="216">
        <f t="shared" si="25"/>
        <v>0</v>
      </c>
      <c r="BG135" s="216">
        <f t="shared" si="26"/>
        <v>0</v>
      </c>
      <c r="BH135" s="216">
        <f t="shared" si="27"/>
        <v>0</v>
      </c>
      <c r="BI135" s="216">
        <f t="shared" si="28"/>
        <v>0</v>
      </c>
      <c r="BJ135" s="25" t="s">
        <v>83</v>
      </c>
      <c r="BK135" s="216">
        <f t="shared" si="29"/>
        <v>0</v>
      </c>
      <c r="BL135" s="25" t="s">
        <v>309</v>
      </c>
      <c r="BM135" s="25" t="s">
        <v>1582</v>
      </c>
    </row>
    <row r="136" spans="2:65" s="1" customFormat="1" ht="22.5" customHeight="1">
      <c r="B136" s="42"/>
      <c r="C136" s="268" t="s">
        <v>451</v>
      </c>
      <c r="D136" s="268" t="s">
        <v>429</v>
      </c>
      <c r="E136" s="269" t="s">
        <v>1583</v>
      </c>
      <c r="F136" s="270" t="s">
        <v>1578</v>
      </c>
      <c r="G136" s="271" t="s">
        <v>275</v>
      </c>
      <c r="H136" s="272">
        <v>3</v>
      </c>
      <c r="I136" s="273"/>
      <c r="J136" s="274">
        <f t="shared" si="20"/>
        <v>0</v>
      </c>
      <c r="K136" s="270" t="s">
        <v>21</v>
      </c>
      <c r="L136" s="275"/>
      <c r="M136" s="276" t="s">
        <v>21</v>
      </c>
      <c r="N136" s="277" t="s">
        <v>47</v>
      </c>
      <c r="O136" s="43"/>
      <c r="P136" s="214">
        <f t="shared" si="21"/>
        <v>0</v>
      </c>
      <c r="Q136" s="214">
        <v>0</v>
      </c>
      <c r="R136" s="214">
        <f t="shared" si="22"/>
        <v>0</v>
      </c>
      <c r="S136" s="214">
        <v>0</v>
      </c>
      <c r="T136" s="215">
        <f t="shared" si="23"/>
        <v>0</v>
      </c>
      <c r="AR136" s="25" t="s">
        <v>424</v>
      </c>
      <c r="AT136" s="25" t="s">
        <v>429</v>
      </c>
      <c r="AU136" s="25" t="s">
        <v>85</v>
      </c>
      <c r="AY136" s="25" t="s">
        <v>211</v>
      </c>
      <c r="BE136" s="216">
        <f t="shared" si="24"/>
        <v>0</v>
      </c>
      <c r="BF136" s="216">
        <f t="shared" si="25"/>
        <v>0</v>
      </c>
      <c r="BG136" s="216">
        <f t="shared" si="26"/>
        <v>0</v>
      </c>
      <c r="BH136" s="216">
        <f t="shared" si="27"/>
        <v>0</v>
      </c>
      <c r="BI136" s="216">
        <f t="shared" si="28"/>
        <v>0</v>
      </c>
      <c r="BJ136" s="25" t="s">
        <v>83</v>
      </c>
      <c r="BK136" s="216">
        <f t="shared" si="29"/>
        <v>0</v>
      </c>
      <c r="BL136" s="25" t="s">
        <v>309</v>
      </c>
      <c r="BM136" s="25" t="s">
        <v>1584</v>
      </c>
    </row>
    <row r="137" spans="2:65" s="1" customFormat="1" ht="22.5" customHeight="1">
      <c r="B137" s="42"/>
      <c r="C137" s="268" t="s">
        <v>455</v>
      </c>
      <c r="D137" s="268" t="s">
        <v>429</v>
      </c>
      <c r="E137" s="269" t="s">
        <v>1585</v>
      </c>
      <c r="F137" s="270" t="s">
        <v>1586</v>
      </c>
      <c r="G137" s="271" t="s">
        <v>275</v>
      </c>
      <c r="H137" s="272">
        <v>16</v>
      </c>
      <c r="I137" s="273"/>
      <c r="J137" s="274">
        <f t="shared" si="20"/>
        <v>0</v>
      </c>
      <c r="K137" s="270" t="s">
        <v>21</v>
      </c>
      <c r="L137" s="275"/>
      <c r="M137" s="276" t="s">
        <v>21</v>
      </c>
      <c r="N137" s="277" t="s">
        <v>47</v>
      </c>
      <c r="O137" s="43"/>
      <c r="P137" s="214">
        <f t="shared" si="21"/>
        <v>0</v>
      </c>
      <c r="Q137" s="214">
        <v>0</v>
      </c>
      <c r="R137" s="214">
        <f t="shared" si="22"/>
        <v>0</v>
      </c>
      <c r="S137" s="214">
        <v>0</v>
      </c>
      <c r="T137" s="215">
        <f t="shared" si="23"/>
        <v>0</v>
      </c>
      <c r="AR137" s="25" t="s">
        <v>424</v>
      </c>
      <c r="AT137" s="25" t="s">
        <v>429</v>
      </c>
      <c r="AU137" s="25" t="s">
        <v>85</v>
      </c>
      <c r="AY137" s="25" t="s">
        <v>211</v>
      </c>
      <c r="BE137" s="216">
        <f t="shared" si="24"/>
        <v>0</v>
      </c>
      <c r="BF137" s="216">
        <f t="shared" si="25"/>
        <v>0</v>
      </c>
      <c r="BG137" s="216">
        <f t="shared" si="26"/>
        <v>0</v>
      </c>
      <c r="BH137" s="216">
        <f t="shared" si="27"/>
        <v>0</v>
      </c>
      <c r="BI137" s="216">
        <f t="shared" si="28"/>
        <v>0</v>
      </c>
      <c r="BJ137" s="25" t="s">
        <v>83</v>
      </c>
      <c r="BK137" s="216">
        <f t="shared" si="29"/>
        <v>0</v>
      </c>
      <c r="BL137" s="25" t="s">
        <v>309</v>
      </c>
      <c r="BM137" s="25" t="s">
        <v>1587</v>
      </c>
    </row>
    <row r="138" spans="2:65" s="1" customFormat="1" ht="22.5" customHeight="1">
      <c r="B138" s="42"/>
      <c r="C138" s="268" t="s">
        <v>461</v>
      </c>
      <c r="D138" s="268" t="s">
        <v>429</v>
      </c>
      <c r="E138" s="269" t="s">
        <v>1588</v>
      </c>
      <c r="F138" s="270" t="s">
        <v>1578</v>
      </c>
      <c r="G138" s="271" t="s">
        <v>275</v>
      </c>
      <c r="H138" s="272">
        <v>16</v>
      </c>
      <c r="I138" s="273"/>
      <c r="J138" s="274">
        <f t="shared" si="20"/>
        <v>0</v>
      </c>
      <c r="K138" s="270" t="s">
        <v>21</v>
      </c>
      <c r="L138" s="275"/>
      <c r="M138" s="276" t="s">
        <v>21</v>
      </c>
      <c r="N138" s="277" t="s">
        <v>47</v>
      </c>
      <c r="O138" s="43"/>
      <c r="P138" s="214">
        <f t="shared" si="21"/>
        <v>0</v>
      </c>
      <c r="Q138" s="214">
        <v>0</v>
      </c>
      <c r="R138" s="214">
        <f t="shared" si="22"/>
        <v>0</v>
      </c>
      <c r="S138" s="214">
        <v>0</v>
      </c>
      <c r="T138" s="215">
        <f t="shared" si="23"/>
        <v>0</v>
      </c>
      <c r="AR138" s="25" t="s">
        <v>424</v>
      </c>
      <c r="AT138" s="25" t="s">
        <v>429</v>
      </c>
      <c r="AU138" s="25" t="s">
        <v>85</v>
      </c>
      <c r="AY138" s="25" t="s">
        <v>211</v>
      </c>
      <c r="BE138" s="216">
        <f t="shared" si="24"/>
        <v>0</v>
      </c>
      <c r="BF138" s="216">
        <f t="shared" si="25"/>
        <v>0</v>
      </c>
      <c r="BG138" s="216">
        <f t="shared" si="26"/>
        <v>0</v>
      </c>
      <c r="BH138" s="216">
        <f t="shared" si="27"/>
        <v>0</v>
      </c>
      <c r="BI138" s="216">
        <f t="shared" si="28"/>
        <v>0</v>
      </c>
      <c r="BJ138" s="25" t="s">
        <v>83</v>
      </c>
      <c r="BK138" s="216">
        <f t="shared" si="29"/>
        <v>0</v>
      </c>
      <c r="BL138" s="25" t="s">
        <v>309</v>
      </c>
      <c r="BM138" s="25" t="s">
        <v>1589</v>
      </c>
    </row>
    <row r="139" spans="2:65" s="1" customFormat="1" ht="22.5" customHeight="1">
      <c r="B139" s="42"/>
      <c r="C139" s="268" t="s">
        <v>466</v>
      </c>
      <c r="D139" s="268" t="s">
        <v>429</v>
      </c>
      <c r="E139" s="269" t="s">
        <v>1590</v>
      </c>
      <c r="F139" s="270" t="s">
        <v>1591</v>
      </c>
      <c r="G139" s="271" t="s">
        <v>275</v>
      </c>
      <c r="H139" s="272">
        <v>1</v>
      </c>
      <c r="I139" s="273"/>
      <c r="J139" s="274">
        <f t="shared" si="20"/>
        <v>0</v>
      </c>
      <c r="K139" s="270" t="s">
        <v>21</v>
      </c>
      <c r="L139" s="275"/>
      <c r="M139" s="276" t="s">
        <v>21</v>
      </c>
      <c r="N139" s="277" t="s">
        <v>47</v>
      </c>
      <c r="O139" s="43"/>
      <c r="P139" s="214">
        <f t="shared" si="21"/>
        <v>0</v>
      </c>
      <c r="Q139" s="214">
        <v>0</v>
      </c>
      <c r="R139" s="214">
        <f t="shared" si="22"/>
        <v>0</v>
      </c>
      <c r="S139" s="214">
        <v>0</v>
      </c>
      <c r="T139" s="215">
        <f t="shared" si="23"/>
        <v>0</v>
      </c>
      <c r="AR139" s="25" t="s">
        <v>424</v>
      </c>
      <c r="AT139" s="25" t="s">
        <v>429</v>
      </c>
      <c r="AU139" s="25" t="s">
        <v>85</v>
      </c>
      <c r="AY139" s="25" t="s">
        <v>211</v>
      </c>
      <c r="BE139" s="216">
        <f t="shared" si="24"/>
        <v>0</v>
      </c>
      <c r="BF139" s="216">
        <f t="shared" si="25"/>
        <v>0</v>
      </c>
      <c r="BG139" s="216">
        <f t="shared" si="26"/>
        <v>0</v>
      </c>
      <c r="BH139" s="216">
        <f t="shared" si="27"/>
        <v>0</v>
      </c>
      <c r="BI139" s="216">
        <f t="shared" si="28"/>
        <v>0</v>
      </c>
      <c r="BJ139" s="25" t="s">
        <v>83</v>
      </c>
      <c r="BK139" s="216">
        <f t="shared" si="29"/>
        <v>0</v>
      </c>
      <c r="BL139" s="25" t="s">
        <v>309</v>
      </c>
      <c r="BM139" s="25" t="s">
        <v>1592</v>
      </c>
    </row>
    <row r="140" spans="2:65" s="1" customFormat="1" ht="22.5" customHeight="1">
      <c r="B140" s="42"/>
      <c r="C140" s="268" t="s">
        <v>471</v>
      </c>
      <c r="D140" s="268" t="s">
        <v>429</v>
      </c>
      <c r="E140" s="269" t="s">
        <v>1593</v>
      </c>
      <c r="F140" s="270" t="s">
        <v>1578</v>
      </c>
      <c r="G140" s="271" t="s">
        <v>275</v>
      </c>
      <c r="H140" s="272">
        <v>1</v>
      </c>
      <c r="I140" s="273"/>
      <c r="J140" s="274">
        <f t="shared" si="20"/>
        <v>0</v>
      </c>
      <c r="K140" s="270" t="s">
        <v>21</v>
      </c>
      <c r="L140" s="275"/>
      <c r="M140" s="276" t="s">
        <v>21</v>
      </c>
      <c r="N140" s="277" t="s">
        <v>47</v>
      </c>
      <c r="O140" s="43"/>
      <c r="P140" s="214">
        <f t="shared" si="21"/>
        <v>0</v>
      </c>
      <c r="Q140" s="214">
        <v>0</v>
      </c>
      <c r="R140" s="214">
        <f t="shared" si="22"/>
        <v>0</v>
      </c>
      <c r="S140" s="214">
        <v>0</v>
      </c>
      <c r="T140" s="215">
        <f t="shared" si="23"/>
        <v>0</v>
      </c>
      <c r="AR140" s="25" t="s">
        <v>424</v>
      </c>
      <c r="AT140" s="25" t="s">
        <v>429</v>
      </c>
      <c r="AU140" s="25" t="s">
        <v>85</v>
      </c>
      <c r="AY140" s="25" t="s">
        <v>211</v>
      </c>
      <c r="BE140" s="216">
        <f t="shared" si="24"/>
        <v>0</v>
      </c>
      <c r="BF140" s="216">
        <f t="shared" si="25"/>
        <v>0</v>
      </c>
      <c r="BG140" s="216">
        <f t="shared" si="26"/>
        <v>0</v>
      </c>
      <c r="BH140" s="216">
        <f t="shared" si="27"/>
        <v>0</v>
      </c>
      <c r="BI140" s="216">
        <f t="shared" si="28"/>
        <v>0</v>
      </c>
      <c r="BJ140" s="25" t="s">
        <v>83</v>
      </c>
      <c r="BK140" s="216">
        <f t="shared" si="29"/>
        <v>0</v>
      </c>
      <c r="BL140" s="25" t="s">
        <v>309</v>
      </c>
      <c r="BM140" s="25" t="s">
        <v>1594</v>
      </c>
    </row>
    <row r="141" spans="2:65" s="1" customFormat="1" ht="22.5" customHeight="1">
      <c r="B141" s="42"/>
      <c r="C141" s="268" t="s">
        <v>475</v>
      </c>
      <c r="D141" s="268" t="s">
        <v>429</v>
      </c>
      <c r="E141" s="269" t="s">
        <v>1595</v>
      </c>
      <c r="F141" s="270" t="s">
        <v>1596</v>
      </c>
      <c r="G141" s="271" t="s">
        <v>275</v>
      </c>
      <c r="H141" s="272">
        <v>9</v>
      </c>
      <c r="I141" s="273"/>
      <c r="J141" s="274">
        <f t="shared" si="20"/>
        <v>0</v>
      </c>
      <c r="K141" s="270" t="s">
        <v>21</v>
      </c>
      <c r="L141" s="275"/>
      <c r="M141" s="276" t="s">
        <v>21</v>
      </c>
      <c r="N141" s="277" t="s">
        <v>47</v>
      </c>
      <c r="O141" s="43"/>
      <c r="P141" s="214">
        <f t="shared" si="21"/>
        <v>0</v>
      </c>
      <c r="Q141" s="214">
        <v>0</v>
      </c>
      <c r="R141" s="214">
        <f t="shared" si="22"/>
        <v>0</v>
      </c>
      <c r="S141" s="214">
        <v>0</v>
      </c>
      <c r="T141" s="215">
        <f t="shared" si="23"/>
        <v>0</v>
      </c>
      <c r="AR141" s="25" t="s">
        <v>424</v>
      </c>
      <c r="AT141" s="25" t="s">
        <v>429</v>
      </c>
      <c r="AU141" s="25" t="s">
        <v>85</v>
      </c>
      <c r="AY141" s="25" t="s">
        <v>211</v>
      </c>
      <c r="BE141" s="216">
        <f t="shared" si="24"/>
        <v>0</v>
      </c>
      <c r="BF141" s="216">
        <f t="shared" si="25"/>
        <v>0</v>
      </c>
      <c r="BG141" s="216">
        <f t="shared" si="26"/>
        <v>0</v>
      </c>
      <c r="BH141" s="216">
        <f t="shared" si="27"/>
        <v>0</v>
      </c>
      <c r="BI141" s="216">
        <f t="shared" si="28"/>
        <v>0</v>
      </c>
      <c r="BJ141" s="25" t="s">
        <v>83</v>
      </c>
      <c r="BK141" s="216">
        <f t="shared" si="29"/>
        <v>0</v>
      </c>
      <c r="BL141" s="25" t="s">
        <v>309</v>
      </c>
      <c r="BM141" s="25" t="s">
        <v>1597</v>
      </c>
    </row>
    <row r="142" spans="2:65" s="1" customFormat="1" ht="22.5" customHeight="1">
      <c r="B142" s="42"/>
      <c r="C142" s="268" t="s">
        <v>481</v>
      </c>
      <c r="D142" s="268" t="s">
        <v>429</v>
      </c>
      <c r="E142" s="269" t="s">
        <v>1598</v>
      </c>
      <c r="F142" s="270" t="s">
        <v>1599</v>
      </c>
      <c r="G142" s="271" t="s">
        <v>275</v>
      </c>
      <c r="H142" s="272">
        <v>52</v>
      </c>
      <c r="I142" s="273"/>
      <c r="J142" s="274">
        <f t="shared" si="20"/>
        <v>0</v>
      </c>
      <c r="K142" s="270" t="s">
        <v>21</v>
      </c>
      <c r="L142" s="275"/>
      <c r="M142" s="276" t="s">
        <v>21</v>
      </c>
      <c r="N142" s="277" t="s">
        <v>47</v>
      </c>
      <c r="O142" s="43"/>
      <c r="P142" s="214">
        <f t="shared" si="21"/>
        <v>0</v>
      </c>
      <c r="Q142" s="214">
        <v>0</v>
      </c>
      <c r="R142" s="214">
        <f t="shared" si="22"/>
        <v>0</v>
      </c>
      <c r="S142" s="214">
        <v>0</v>
      </c>
      <c r="T142" s="215">
        <f t="shared" si="23"/>
        <v>0</v>
      </c>
      <c r="AR142" s="25" t="s">
        <v>424</v>
      </c>
      <c r="AT142" s="25" t="s">
        <v>429</v>
      </c>
      <c r="AU142" s="25" t="s">
        <v>85</v>
      </c>
      <c r="AY142" s="25" t="s">
        <v>211</v>
      </c>
      <c r="BE142" s="216">
        <f t="shared" si="24"/>
        <v>0</v>
      </c>
      <c r="BF142" s="216">
        <f t="shared" si="25"/>
        <v>0</v>
      </c>
      <c r="BG142" s="216">
        <f t="shared" si="26"/>
        <v>0</v>
      </c>
      <c r="BH142" s="216">
        <f t="shared" si="27"/>
        <v>0</v>
      </c>
      <c r="BI142" s="216">
        <f t="shared" si="28"/>
        <v>0</v>
      </c>
      <c r="BJ142" s="25" t="s">
        <v>83</v>
      </c>
      <c r="BK142" s="216">
        <f t="shared" si="29"/>
        <v>0</v>
      </c>
      <c r="BL142" s="25" t="s">
        <v>309</v>
      </c>
      <c r="BM142" s="25" t="s">
        <v>1600</v>
      </c>
    </row>
    <row r="143" spans="2:65" s="1" customFormat="1" ht="22.5" customHeight="1">
      <c r="B143" s="42"/>
      <c r="C143" s="268" t="s">
        <v>484</v>
      </c>
      <c r="D143" s="268" t="s">
        <v>429</v>
      </c>
      <c r="E143" s="269" t="s">
        <v>1601</v>
      </c>
      <c r="F143" s="270" t="s">
        <v>1578</v>
      </c>
      <c r="G143" s="271" t="s">
        <v>275</v>
      </c>
      <c r="H143" s="272">
        <v>11</v>
      </c>
      <c r="I143" s="273"/>
      <c r="J143" s="274">
        <f t="shared" si="20"/>
        <v>0</v>
      </c>
      <c r="K143" s="270" t="s">
        <v>21</v>
      </c>
      <c r="L143" s="275"/>
      <c r="M143" s="276" t="s">
        <v>21</v>
      </c>
      <c r="N143" s="277" t="s">
        <v>47</v>
      </c>
      <c r="O143" s="43"/>
      <c r="P143" s="214">
        <f t="shared" si="21"/>
        <v>0</v>
      </c>
      <c r="Q143" s="214">
        <v>0</v>
      </c>
      <c r="R143" s="214">
        <f t="shared" si="22"/>
        <v>0</v>
      </c>
      <c r="S143" s="214">
        <v>0</v>
      </c>
      <c r="T143" s="215">
        <f t="shared" si="23"/>
        <v>0</v>
      </c>
      <c r="AR143" s="25" t="s">
        <v>424</v>
      </c>
      <c r="AT143" s="25" t="s">
        <v>429</v>
      </c>
      <c r="AU143" s="25" t="s">
        <v>85</v>
      </c>
      <c r="AY143" s="25" t="s">
        <v>211</v>
      </c>
      <c r="BE143" s="216">
        <f t="shared" si="24"/>
        <v>0</v>
      </c>
      <c r="BF143" s="216">
        <f t="shared" si="25"/>
        <v>0</v>
      </c>
      <c r="BG143" s="216">
        <f t="shared" si="26"/>
        <v>0</v>
      </c>
      <c r="BH143" s="216">
        <f t="shared" si="27"/>
        <v>0</v>
      </c>
      <c r="BI143" s="216">
        <f t="shared" si="28"/>
        <v>0</v>
      </c>
      <c r="BJ143" s="25" t="s">
        <v>83</v>
      </c>
      <c r="BK143" s="216">
        <f t="shared" si="29"/>
        <v>0</v>
      </c>
      <c r="BL143" s="25" t="s">
        <v>309</v>
      </c>
      <c r="BM143" s="25" t="s">
        <v>1602</v>
      </c>
    </row>
    <row r="144" spans="2:65" s="1" customFormat="1" ht="22.5" customHeight="1">
      <c r="B144" s="42"/>
      <c r="C144" s="268" t="s">
        <v>490</v>
      </c>
      <c r="D144" s="268" t="s">
        <v>429</v>
      </c>
      <c r="E144" s="269" t="s">
        <v>1603</v>
      </c>
      <c r="F144" s="270" t="s">
        <v>1604</v>
      </c>
      <c r="G144" s="271" t="s">
        <v>275</v>
      </c>
      <c r="H144" s="272">
        <v>13</v>
      </c>
      <c r="I144" s="273"/>
      <c r="J144" s="274">
        <f t="shared" si="20"/>
        <v>0</v>
      </c>
      <c r="K144" s="270" t="s">
        <v>21</v>
      </c>
      <c r="L144" s="275"/>
      <c r="M144" s="276" t="s">
        <v>21</v>
      </c>
      <c r="N144" s="277" t="s">
        <v>47</v>
      </c>
      <c r="O144" s="43"/>
      <c r="P144" s="214">
        <f t="shared" si="21"/>
        <v>0</v>
      </c>
      <c r="Q144" s="214">
        <v>0</v>
      </c>
      <c r="R144" s="214">
        <f t="shared" si="22"/>
        <v>0</v>
      </c>
      <c r="S144" s="214">
        <v>0</v>
      </c>
      <c r="T144" s="215">
        <f t="shared" si="23"/>
        <v>0</v>
      </c>
      <c r="AR144" s="25" t="s">
        <v>424</v>
      </c>
      <c r="AT144" s="25" t="s">
        <v>429</v>
      </c>
      <c r="AU144" s="25" t="s">
        <v>85</v>
      </c>
      <c r="AY144" s="25" t="s">
        <v>211</v>
      </c>
      <c r="BE144" s="216">
        <f t="shared" si="24"/>
        <v>0</v>
      </c>
      <c r="BF144" s="216">
        <f t="shared" si="25"/>
        <v>0</v>
      </c>
      <c r="BG144" s="216">
        <f t="shared" si="26"/>
        <v>0</v>
      </c>
      <c r="BH144" s="216">
        <f t="shared" si="27"/>
        <v>0</v>
      </c>
      <c r="BI144" s="216">
        <f t="shared" si="28"/>
        <v>0</v>
      </c>
      <c r="BJ144" s="25" t="s">
        <v>83</v>
      </c>
      <c r="BK144" s="216">
        <f t="shared" si="29"/>
        <v>0</v>
      </c>
      <c r="BL144" s="25" t="s">
        <v>309</v>
      </c>
      <c r="BM144" s="25" t="s">
        <v>1605</v>
      </c>
    </row>
    <row r="145" spans="2:65" s="1" customFormat="1" ht="22.5" customHeight="1">
      <c r="B145" s="42"/>
      <c r="C145" s="268" t="s">
        <v>496</v>
      </c>
      <c r="D145" s="268" t="s">
        <v>429</v>
      </c>
      <c r="E145" s="269" t="s">
        <v>1606</v>
      </c>
      <c r="F145" s="270" t="s">
        <v>1607</v>
      </c>
      <c r="G145" s="271" t="s">
        <v>275</v>
      </c>
      <c r="H145" s="272">
        <v>8</v>
      </c>
      <c r="I145" s="273"/>
      <c r="J145" s="274">
        <f t="shared" si="20"/>
        <v>0</v>
      </c>
      <c r="K145" s="270" t="s">
        <v>21</v>
      </c>
      <c r="L145" s="275"/>
      <c r="M145" s="276" t="s">
        <v>21</v>
      </c>
      <c r="N145" s="277" t="s">
        <v>47</v>
      </c>
      <c r="O145" s="43"/>
      <c r="P145" s="214">
        <f t="shared" si="21"/>
        <v>0</v>
      </c>
      <c r="Q145" s="214">
        <v>0</v>
      </c>
      <c r="R145" s="214">
        <f t="shared" si="22"/>
        <v>0</v>
      </c>
      <c r="S145" s="214">
        <v>0</v>
      </c>
      <c r="T145" s="215">
        <f t="shared" si="23"/>
        <v>0</v>
      </c>
      <c r="AR145" s="25" t="s">
        <v>424</v>
      </c>
      <c r="AT145" s="25" t="s">
        <v>429</v>
      </c>
      <c r="AU145" s="25" t="s">
        <v>85</v>
      </c>
      <c r="AY145" s="25" t="s">
        <v>211</v>
      </c>
      <c r="BE145" s="216">
        <f t="shared" si="24"/>
        <v>0</v>
      </c>
      <c r="BF145" s="216">
        <f t="shared" si="25"/>
        <v>0</v>
      </c>
      <c r="BG145" s="216">
        <f t="shared" si="26"/>
        <v>0</v>
      </c>
      <c r="BH145" s="216">
        <f t="shared" si="27"/>
        <v>0</v>
      </c>
      <c r="BI145" s="216">
        <f t="shared" si="28"/>
        <v>0</v>
      </c>
      <c r="BJ145" s="25" t="s">
        <v>83</v>
      </c>
      <c r="BK145" s="216">
        <f t="shared" si="29"/>
        <v>0</v>
      </c>
      <c r="BL145" s="25" t="s">
        <v>309</v>
      </c>
      <c r="BM145" s="25" t="s">
        <v>1608</v>
      </c>
    </row>
    <row r="146" spans="2:65" s="1" customFormat="1" ht="22.5" customHeight="1">
      <c r="B146" s="42"/>
      <c r="C146" s="268" t="s">
        <v>501</v>
      </c>
      <c r="D146" s="268" t="s">
        <v>429</v>
      </c>
      <c r="E146" s="269" t="s">
        <v>1609</v>
      </c>
      <c r="F146" s="270" t="s">
        <v>1610</v>
      </c>
      <c r="G146" s="271" t="s">
        <v>275</v>
      </c>
      <c r="H146" s="272">
        <v>7</v>
      </c>
      <c r="I146" s="273"/>
      <c r="J146" s="274">
        <f t="shared" si="20"/>
        <v>0</v>
      </c>
      <c r="K146" s="270" t="s">
        <v>21</v>
      </c>
      <c r="L146" s="275"/>
      <c r="M146" s="276" t="s">
        <v>21</v>
      </c>
      <c r="N146" s="277" t="s">
        <v>47</v>
      </c>
      <c r="O146" s="43"/>
      <c r="P146" s="214">
        <f t="shared" si="21"/>
        <v>0</v>
      </c>
      <c r="Q146" s="214">
        <v>0</v>
      </c>
      <c r="R146" s="214">
        <f t="shared" si="22"/>
        <v>0</v>
      </c>
      <c r="S146" s="214">
        <v>0</v>
      </c>
      <c r="T146" s="215">
        <f t="shared" si="23"/>
        <v>0</v>
      </c>
      <c r="AR146" s="25" t="s">
        <v>424</v>
      </c>
      <c r="AT146" s="25" t="s">
        <v>429</v>
      </c>
      <c r="AU146" s="25" t="s">
        <v>85</v>
      </c>
      <c r="AY146" s="25" t="s">
        <v>211</v>
      </c>
      <c r="BE146" s="216">
        <f t="shared" si="24"/>
        <v>0</v>
      </c>
      <c r="BF146" s="216">
        <f t="shared" si="25"/>
        <v>0</v>
      </c>
      <c r="BG146" s="216">
        <f t="shared" si="26"/>
        <v>0</v>
      </c>
      <c r="BH146" s="216">
        <f t="shared" si="27"/>
        <v>0</v>
      </c>
      <c r="BI146" s="216">
        <f t="shared" si="28"/>
        <v>0</v>
      </c>
      <c r="BJ146" s="25" t="s">
        <v>83</v>
      </c>
      <c r="BK146" s="216">
        <f t="shared" si="29"/>
        <v>0</v>
      </c>
      <c r="BL146" s="25" t="s">
        <v>309</v>
      </c>
      <c r="BM146" s="25" t="s">
        <v>1611</v>
      </c>
    </row>
    <row r="147" spans="2:65" s="1" customFormat="1" ht="22.5" customHeight="1">
      <c r="B147" s="42"/>
      <c r="C147" s="268" t="s">
        <v>506</v>
      </c>
      <c r="D147" s="268" t="s">
        <v>429</v>
      </c>
      <c r="E147" s="269" t="s">
        <v>1612</v>
      </c>
      <c r="F147" s="270" t="s">
        <v>1613</v>
      </c>
      <c r="G147" s="271" t="s">
        <v>275</v>
      </c>
      <c r="H147" s="272">
        <v>9</v>
      </c>
      <c r="I147" s="273"/>
      <c r="J147" s="274">
        <f t="shared" si="20"/>
        <v>0</v>
      </c>
      <c r="K147" s="270" t="s">
        <v>21</v>
      </c>
      <c r="L147" s="275"/>
      <c r="M147" s="276" t="s">
        <v>21</v>
      </c>
      <c r="N147" s="277" t="s">
        <v>47</v>
      </c>
      <c r="O147" s="43"/>
      <c r="P147" s="214">
        <f t="shared" si="21"/>
        <v>0</v>
      </c>
      <c r="Q147" s="214">
        <v>0</v>
      </c>
      <c r="R147" s="214">
        <f t="shared" si="22"/>
        <v>0</v>
      </c>
      <c r="S147" s="214">
        <v>0</v>
      </c>
      <c r="T147" s="215">
        <f t="shared" si="23"/>
        <v>0</v>
      </c>
      <c r="AR147" s="25" t="s">
        <v>424</v>
      </c>
      <c r="AT147" s="25" t="s">
        <v>429</v>
      </c>
      <c r="AU147" s="25" t="s">
        <v>85</v>
      </c>
      <c r="AY147" s="25" t="s">
        <v>211</v>
      </c>
      <c r="BE147" s="216">
        <f t="shared" si="24"/>
        <v>0</v>
      </c>
      <c r="BF147" s="216">
        <f t="shared" si="25"/>
        <v>0</v>
      </c>
      <c r="BG147" s="216">
        <f t="shared" si="26"/>
        <v>0</v>
      </c>
      <c r="BH147" s="216">
        <f t="shared" si="27"/>
        <v>0</v>
      </c>
      <c r="BI147" s="216">
        <f t="shared" si="28"/>
        <v>0</v>
      </c>
      <c r="BJ147" s="25" t="s">
        <v>83</v>
      </c>
      <c r="BK147" s="216">
        <f t="shared" si="29"/>
        <v>0</v>
      </c>
      <c r="BL147" s="25" t="s">
        <v>309</v>
      </c>
      <c r="BM147" s="25" t="s">
        <v>1614</v>
      </c>
    </row>
    <row r="148" spans="2:65" s="1" customFormat="1" ht="22.5" customHeight="1">
      <c r="B148" s="42"/>
      <c r="C148" s="268" t="s">
        <v>511</v>
      </c>
      <c r="D148" s="268" t="s">
        <v>429</v>
      </c>
      <c r="E148" s="269" t="s">
        <v>1615</v>
      </c>
      <c r="F148" s="270" t="s">
        <v>1616</v>
      </c>
      <c r="G148" s="271" t="s">
        <v>275</v>
      </c>
      <c r="H148" s="272">
        <v>54</v>
      </c>
      <c r="I148" s="273"/>
      <c r="J148" s="274">
        <f t="shared" si="20"/>
        <v>0</v>
      </c>
      <c r="K148" s="270" t="s">
        <v>21</v>
      </c>
      <c r="L148" s="275"/>
      <c r="M148" s="276" t="s">
        <v>21</v>
      </c>
      <c r="N148" s="277" t="s">
        <v>47</v>
      </c>
      <c r="O148" s="43"/>
      <c r="P148" s="214">
        <f t="shared" si="21"/>
        <v>0</v>
      </c>
      <c r="Q148" s="214">
        <v>0</v>
      </c>
      <c r="R148" s="214">
        <f t="shared" si="22"/>
        <v>0</v>
      </c>
      <c r="S148" s="214">
        <v>0</v>
      </c>
      <c r="T148" s="215">
        <f t="shared" si="23"/>
        <v>0</v>
      </c>
      <c r="AR148" s="25" t="s">
        <v>424</v>
      </c>
      <c r="AT148" s="25" t="s">
        <v>429</v>
      </c>
      <c r="AU148" s="25" t="s">
        <v>85</v>
      </c>
      <c r="AY148" s="25" t="s">
        <v>211</v>
      </c>
      <c r="BE148" s="216">
        <f t="shared" si="24"/>
        <v>0</v>
      </c>
      <c r="BF148" s="216">
        <f t="shared" si="25"/>
        <v>0</v>
      </c>
      <c r="BG148" s="216">
        <f t="shared" si="26"/>
        <v>0</v>
      </c>
      <c r="BH148" s="216">
        <f t="shared" si="27"/>
        <v>0</v>
      </c>
      <c r="BI148" s="216">
        <f t="shared" si="28"/>
        <v>0</v>
      </c>
      <c r="BJ148" s="25" t="s">
        <v>83</v>
      </c>
      <c r="BK148" s="216">
        <f t="shared" si="29"/>
        <v>0</v>
      </c>
      <c r="BL148" s="25" t="s">
        <v>309</v>
      </c>
      <c r="BM148" s="25" t="s">
        <v>1617</v>
      </c>
    </row>
    <row r="149" spans="2:65" s="1" customFormat="1" ht="22.5" customHeight="1">
      <c r="B149" s="42"/>
      <c r="C149" s="268" t="s">
        <v>517</v>
      </c>
      <c r="D149" s="268" t="s">
        <v>429</v>
      </c>
      <c r="E149" s="269" t="s">
        <v>1618</v>
      </c>
      <c r="F149" s="270" t="s">
        <v>1619</v>
      </c>
      <c r="G149" s="271" t="s">
        <v>275</v>
      </c>
      <c r="H149" s="272">
        <v>52</v>
      </c>
      <c r="I149" s="273"/>
      <c r="J149" s="274">
        <f t="shared" si="20"/>
        <v>0</v>
      </c>
      <c r="K149" s="270" t="s">
        <v>21</v>
      </c>
      <c r="L149" s="275"/>
      <c r="M149" s="276" t="s">
        <v>21</v>
      </c>
      <c r="N149" s="277" t="s">
        <v>47</v>
      </c>
      <c r="O149" s="43"/>
      <c r="P149" s="214">
        <f t="shared" si="21"/>
        <v>0</v>
      </c>
      <c r="Q149" s="214">
        <v>0</v>
      </c>
      <c r="R149" s="214">
        <f t="shared" si="22"/>
        <v>0</v>
      </c>
      <c r="S149" s="214">
        <v>0</v>
      </c>
      <c r="T149" s="215">
        <f t="shared" si="23"/>
        <v>0</v>
      </c>
      <c r="AR149" s="25" t="s">
        <v>424</v>
      </c>
      <c r="AT149" s="25" t="s">
        <v>429</v>
      </c>
      <c r="AU149" s="25" t="s">
        <v>85</v>
      </c>
      <c r="AY149" s="25" t="s">
        <v>211</v>
      </c>
      <c r="BE149" s="216">
        <f t="shared" si="24"/>
        <v>0</v>
      </c>
      <c r="BF149" s="216">
        <f t="shared" si="25"/>
        <v>0</v>
      </c>
      <c r="BG149" s="216">
        <f t="shared" si="26"/>
        <v>0</v>
      </c>
      <c r="BH149" s="216">
        <f t="shared" si="27"/>
        <v>0</v>
      </c>
      <c r="BI149" s="216">
        <f t="shared" si="28"/>
        <v>0</v>
      </c>
      <c r="BJ149" s="25" t="s">
        <v>83</v>
      </c>
      <c r="BK149" s="216">
        <f t="shared" si="29"/>
        <v>0</v>
      </c>
      <c r="BL149" s="25" t="s">
        <v>309</v>
      </c>
      <c r="BM149" s="25" t="s">
        <v>1620</v>
      </c>
    </row>
    <row r="150" spans="2:65" s="1" customFormat="1" ht="22.5" customHeight="1">
      <c r="B150" s="42"/>
      <c r="C150" s="268" t="s">
        <v>521</v>
      </c>
      <c r="D150" s="268" t="s">
        <v>429</v>
      </c>
      <c r="E150" s="269" t="s">
        <v>1621</v>
      </c>
      <c r="F150" s="270" t="s">
        <v>1622</v>
      </c>
      <c r="G150" s="271" t="s">
        <v>275</v>
      </c>
      <c r="H150" s="272">
        <v>15</v>
      </c>
      <c r="I150" s="273"/>
      <c r="J150" s="274">
        <f t="shared" si="20"/>
        <v>0</v>
      </c>
      <c r="K150" s="270" t="s">
        <v>21</v>
      </c>
      <c r="L150" s="275"/>
      <c r="M150" s="276" t="s">
        <v>21</v>
      </c>
      <c r="N150" s="277" t="s">
        <v>47</v>
      </c>
      <c r="O150" s="43"/>
      <c r="P150" s="214">
        <f t="shared" si="21"/>
        <v>0</v>
      </c>
      <c r="Q150" s="214">
        <v>0</v>
      </c>
      <c r="R150" s="214">
        <f t="shared" si="22"/>
        <v>0</v>
      </c>
      <c r="S150" s="214">
        <v>0</v>
      </c>
      <c r="T150" s="215">
        <f t="shared" si="23"/>
        <v>0</v>
      </c>
      <c r="AR150" s="25" t="s">
        <v>424</v>
      </c>
      <c r="AT150" s="25" t="s">
        <v>429</v>
      </c>
      <c r="AU150" s="25" t="s">
        <v>85</v>
      </c>
      <c r="AY150" s="25" t="s">
        <v>211</v>
      </c>
      <c r="BE150" s="216">
        <f t="shared" si="24"/>
        <v>0</v>
      </c>
      <c r="BF150" s="216">
        <f t="shared" si="25"/>
        <v>0</v>
      </c>
      <c r="BG150" s="216">
        <f t="shared" si="26"/>
        <v>0</v>
      </c>
      <c r="BH150" s="216">
        <f t="shared" si="27"/>
        <v>0</v>
      </c>
      <c r="BI150" s="216">
        <f t="shared" si="28"/>
        <v>0</v>
      </c>
      <c r="BJ150" s="25" t="s">
        <v>83</v>
      </c>
      <c r="BK150" s="216">
        <f t="shared" si="29"/>
        <v>0</v>
      </c>
      <c r="BL150" s="25" t="s">
        <v>309</v>
      </c>
      <c r="BM150" s="25" t="s">
        <v>1623</v>
      </c>
    </row>
    <row r="151" spans="2:65" s="1" customFormat="1" ht="22.5" customHeight="1">
      <c r="B151" s="42"/>
      <c r="C151" s="268" t="s">
        <v>525</v>
      </c>
      <c r="D151" s="268" t="s">
        <v>429</v>
      </c>
      <c r="E151" s="269" t="s">
        <v>1624</v>
      </c>
      <c r="F151" s="270" t="s">
        <v>1625</v>
      </c>
      <c r="G151" s="271" t="s">
        <v>275</v>
      </c>
      <c r="H151" s="272">
        <v>8</v>
      </c>
      <c r="I151" s="273"/>
      <c r="J151" s="274">
        <f t="shared" si="20"/>
        <v>0</v>
      </c>
      <c r="K151" s="270" t="s">
        <v>21</v>
      </c>
      <c r="L151" s="275"/>
      <c r="M151" s="276" t="s">
        <v>21</v>
      </c>
      <c r="N151" s="277" t="s">
        <v>47</v>
      </c>
      <c r="O151" s="43"/>
      <c r="P151" s="214">
        <f t="shared" si="21"/>
        <v>0</v>
      </c>
      <c r="Q151" s="214">
        <v>0</v>
      </c>
      <c r="R151" s="214">
        <f t="shared" si="22"/>
        <v>0</v>
      </c>
      <c r="S151" s="214">
        <v>0</v>
      </c>
      <c r="T151" s="215">
        <f t="shared" si="23"/>
        <v>0</v>
      </c>
      <c r="AR151" s="25" t="s">
        <v>424</v>
      </c>
      <c r="AT151" s="25" t="s">
        <v>429</v>
      </c>
      <c r="AU151" s="25" t="s">
        <v>85</v>
      </c>
      <c r="AY151" s="25" t="s">
        <v>211</v>
      </c>
      <c r="BE151" s="216">
        <f t="shared" si="24"/>
        <v>0</v>
      </c>
      <c r="BF151" s="216">
        <f t="shared" si="25"/>
        <v>0</v>
      </c>
      <c r="BG151" s="216">
        <f t="shared" si="26"/>
        <v>0</v>
      </c>
      <c r="BH151" s="216">
        <f t="shared" si="27"/>
        <v>0</v>
      </c>
      <c r="BI151" s="216">
        <f t="shared" si="28"/>
        <v>0</v>
      </c>
      <c r="BJ151" s="25" t="s">
        <v>83</v>
      </c>
      <c r="BK151" s="216">
        <f t="shared" si="29"/>
        <v>0</v>
      </c>
      <c r="BL151" s="25" t="s">
        <v>309</v>
      </c>
      <c r="BM151" s="25" t="s">
        <v>1626</v>
      </c>
    </row>
    <row r="152" spans="2:65" s="1" customFormat="1" ht="22.5" customHeight="1">
      <c r="B152" s="42"/>
      <c r="C152" s="268" t="s">
        <v>530</v>
      </c>
      <c r="D152" s="268" t="s">
        <v>429</v>
      </c>
      <c r="E152" s="269" t="s">
        <v>1627</v>
      </c>
      <c r="F152" s="270" t="s">
        <v>1628</v>
      </c>
      <c r="G152" s="271" t="s">
        <v>275</v>
      </c>
      <c r="H152" s="272">
        <v>1</v>
      </c>
      <c r="I152" s="273"/>
      <c r="J152" s="274">
        <f t="shared" si="20"/>
        <v>0</v>
      </c>
      <c r="K152" s="270" t="s">
        <v>21</v>
      </c>
      <c r="L152" s="275"/>
      <c r="M152" s="276" t="s">
        <v>21</v>
      </c>
      <c r="N152" s="277" t="s">
        <v>47</v>
      </c>
      <c r="O152" s="43"/>
      <c r="P152" s="214">
        <f t="shared" si="21"/>
        <v>0</v>
      </c>
      <c r="Q152" s="214">
        <v>0</v>
      </c>
      <c r="R152" s="214">
        <f t="shared" si="22"/>
        <v>0</v>
      </c>
      <c r="S152" s="214">
        <v>0</v>
      </c>
      <c r="T152" s="215">
        <f t="shared" si="23"/>
        <v>0</v>
      </c>
      <c r="AR152" s="25" t="s">
        <v>424</v>
      </c>
      <c r="AT152" s="25" t="s">
        <v>429</v>
      </c>
      <c r="AU152" s="25" t="s">
        <v>85</v>
      </c>
      <c r="AY152" s="25" t="s">
        <v>211</v>
      </c>
      <c r="BE152" s="216">
        <f t="shared" si="24"/>
        <v>0</v>
      </c>
      <c r="BF152" s="216">
        <f t="shared" si="25"/>
        <v>0</v>
      </c>
      <c r="BG152" s="216">
        <f t="shared" si="26"/>
        <v>0</v>
      </c>
      <c r="BH152" s="216">
        <f t="shared" si="27"/>
        <v>0</v>
      </c>
      <c r="BI152" s="216">
        <f t="shared" si="28"/>
        <v>0</v>
      </c>
      <c r="BJ152" s="25" t="s">
        <v>83</v>
      </c>
      <c r="BK152" s="216">
        <f t="shared" si="29"/>
        <v>0</v>
      </c>
      <c r="BL152" s="25" t="s">
        <v>309</v>
      </c>
      <c r="BM152" s="25" t="s">
        <v>1629</v>
      </c>
    </row>
    <row r="153" spans="2:65" s="1" customFormat="1" ht="22.5" customHeight="1">
      <c r="B153" s="42"/>
      <c r="C153" s="268" t="s">
        <v>536</v>
      </c>
      <c r="D153" s="268" t="s">
        <v>429</v>
      </c>
      <c r="E153" s="269" t="s">
        <v>1630</v>
      </c>
      <c r="F153" s="270" t="s">
        <v>1631</v>
      </c>
      <c r="G153" s="271" t="s">
        <v>275</v>
      </c>
      <c r="H153" s="272">
        <v>250</v>
      </c>
      <c r="I153" s="273"/>
      <c r="J153" s="274">
        <f t="shared" si="20"/>
        <v>0</v>
      </c>
      <c r="K153" s="270" t="s">
        <v>21</v>
      </c>
      <c r="L153" s="275"/>
      <c r="M153" s="276" t="s">
        <v>21</v>
      </c>
      <c r="N153" s="277" t="s">
        <v>47</v>
      </c>
      <c r="O153" s="43"/>
      <c r="P153" s="214">
        <f t="shared" si="21"/>
        <v>0</v>
      </c>
      <c r="Q153" s="214">
        <v>0</v>
      </c>
      <c r="R153" s="214">
        <f t="shared" si="22"/>
        <v>0</v>
      </c>
      <c r="S153" s="214">
        <v>0</v>
      </c>
      <c r="T153" s="215">
        <f t="shared" si="23"/>
        <v>0</v>
      </c>
      <c r="AR153" s="25" t="s">
        <v>424</v>
      </c>
      <c r="AT153" s="25" t="s">
        <v>429</v>
      </c>
      <c r="AU153" s="25" t="s">
        <v>85</v>
      </c>
      <c r="AY153" s="25" t="s">
        <v>211</v>
      </c>
      <c r="BE153" s="216">
        <f t="shared" si="24"/>
        <v>0</v>
      </c>
      <c r="BF153" s="216">
        <f t="shared" si="25"/>
        <v>0</v>
      </c>
      <c r="BG153" s="216">
        <f t="shared" si="26"/>
        <v>0</v>
      </c>
      <c r="BH153" s="216">
        <f t="shared" si="27"/>
        <v>0</v>
      </c>
      <c r="BI153" s="216">
        <f t="shared" si="28"/>
        <v>0</v>
      </c>
      <c r="BJ153" s="25" t="s">
        <v>83</v>
      </c>
      <c r="BK153" s="216">
        <f t="shared" si="29"/>
        <v>0</v>
      </c>
      <c r="BL153" s="25" t="s">
        <v>309</v>
      </c>
      <c r="BM153" s="25" t="s">
        <v>1632</v>
      </c>
    </row>
    <row r="154" spans="2:65" s="1" customFormat="1" ht="22.5" customHeight="1">
      <c r="B154" s="42"/>
      <c r="C154" s="268" t="s">
        <v>540</v>
      </c>
      <c r="D154" s="268" t="s">
        <v>429</v>
      </c>
      <c r="E154" s="269" t="s">
        <v>1633</v>
      </c>
      <c r="F154" s="270" t="s">
        <v>1634</v>
      </c>
      <c r="G154" s="271" t="s">
        <v>275</v>
      </c>
      <c r="H154" s="272">
        <v>80</v>
      </c>
      <c r="I154" s="273"/>
      <c r="J154" s="274">
        <f t="shared" si="20"/>
        <v>0</v>
      </c>
      <c r="K154" s="270" t="s">
        <v>21</v>
      </c>
      <c r="L154" s="275"/>
      <c r="M154" s="276" t="s">
        <v>21</v>
      </c>
      <c r="N154" s="277" t="s">
        <v>47</v>
      </c>
      <c r="O154" s="43"/>
      <c r="P154" s="214">
        <f t="shared" si="21"/>
        <v>0</v>
      </c>
      <c r="Q154" s="214">
        <v>0</v>
      </c>
      <c r="R154" s="214">
        <f t="shared" si="22"/>
        <v>0</v>
      </c>
      <c r="S154" s="214">
        <v>0</v>
      </c>
      <c r="T154" s="215">
        <f t="shared" si="23"/>
        <v>0</v>
      </c>
      <c r="AR154" s="25" t="s">
        <v>424</v>
      </c>
      <c r="AT154" s="25" t="s">
        <v>429</v>
      </c>
      <c r="AU154" s="25" t="s">
        <v>85</v>
      </c>
      <c r="AY154" s="25" t="s">
        <v>211</v>
      </c>
      <c r="BE154" s="216">
        <f t="shared" si="24"/>
        <v>0</v>
      </c>
      <c r="BF154" s="216">
        <f t="shared" si="25"/>
        <v>0</v>
      </c>
      <c r="BG154" s="216">
        <f t="shared" si="26"/>
        <v>0</v>
      </c>
      <c r="BH154" s="216">
        <f t="shared" si="27"/>
        <v>0</v>
      </c>
      <c r="BI154" s="216">
        <f t="shared" si="28"/>
        <v>0</v>
      </c>
      <c r="BJ154" s="25" t="s">
        <v>83</v>
      </c>
      <c r="BK154" s="216">
        <f t="shared" si="29"/>
        <v>0</v>
      </c>
      <c r="BL154" s="25" t="s">
        <v>309</v>
      </c>
      <c r="BM154" s="25" t="s">
        <v>1635</v>
      </c>
    </row>
    <row r="155" spans="2:65" s="1" customFormat="1" ht="22.5" customHeight="1">
      <c r="B155" s="42"/>
      <c r="C155" s="268" t="s">
        <v>544</v>
      </c>
      <c r="D155" s="268" t="s">
        <v>429</v>
      </c>
      <c r="E155" s="269" t="s">
        <v>1636</v>
      </c>
      <c r="F155" s="270" t="s">
        <v>1637</v>
      </c>
      <c r="G155" s="271" t="s">
        <v>275</v>
      </c>
      <c r="H155" s="272">
        <v>60</v>
      </c>
      <c r="I155" s="273"/>
      <c r="J155" s="274">
        <f t="shared" si="20"/>
        <v>0</v>
      </c>
      <c r="K155" s="270" t="s">
        <v>21</v>
      </c>
      <c r="L155" s="275"/>
      <c r="M155" s="276" t="s">
        <v>21</v>
      </c>
      <c r="N155" s="277" t="s">
        <v>47</v>
      </c>
      <c r="O155" s="43"/>
      <c r="P155" s="214">
        <f t="shared" si="21"/>
        <v>0</v>
      </c>
      <c r="Q155" s="214">
        <v>0</v>
      </c>
      <c r="R155" s="214">
        <f t="shared" si="22"/>
        <v>0</v>
      </c>
      <c r="S155" s="214">
        <v>0</v>
      </c>
      <c r="T155" s="215">
        <f t="shared" si="23"/>
        <v>0</v>
      </c>
      <c r="AR155" s="25" t="s">
        <v>424</v>
      </c>
      <c r="AT155" s="25" t="s">
        <v>429</v>
      </c>
      <c r="AU155" s="25" t="s">
        <v>85</v>
      </c>
      <c r="AY155" s="25" t="s">
        <v>211</v>
      </c>
      <c r="BE155" s="216">
        <f t="shared" si="24"/>
        <v>0</v>
      </c>
      <c r="BF155" s="216">
        <f t="shared" si="25"/>
        <v>0</v>
      </c>
      <c r="BG155" s="216">
        <f t="shared" si="26"/>
        <v>0</v>
      </c>
      <c r="BH155" s="216">
        <f t="shared" si="27"/>
        <v>0</v>
      </c>
      <c r="BI155" s="216">
        <f t="shared" si="28"/>
        <v>0</v>
      </c>
      <c r="BJ155" s="25" t="s">
        <v>83</v>
      </c>
      <c r="BK155" s="216">
        <f t="shared" si="29"/>
        <v>0</v>
      </c>
      <c r="BL155" s="25" t="s">
        <v>309</v>
      </c>
      <c r="BM155" s="25" t="s">
        <v>1638</v>
      </c>
    </row>
    <row r="156" spans="2:65" s="1" customFormat="1" ht="22.5" customHeight="1">
      <c r="B156" s="42"/>
      <c r="C156" s="268" t="s">
        <v>550</v>
      </c>
      <c r="D156" s="268" t="s">
        <v>429</v>
      </c>
      <c r="E156" s="269" t="s">
        <v>1639</v>
      </c>
      <c r="F156" s="270" t="s">
        <v>1640</v>
      </c>
      <c r="G156" s="271" t="s">
        <v>611</v>
      </c>
      <c r="H156" s="272">
        <v>60</v>
      </c>
      <c r="I156" s="273"/>
      <c r="J156" s="274">
        <f t="shared" si="20"/>
        <v>0</v>
      </c>
      <c r="K156" s="270" t="s">
        <v>21</v>
      </c>
      <c r="L156" s="275"/>
      <c r="M156" s="276" t="s">
        <v>21</v>
      </c>
      <c r="N156" s="277" t="s">
        <v>47</v>
      </c>
      <c r="O156" s="43"/>
      <c r="P156" s="214">
        <f t="shared" si="21"/>
        <v>0</v>
      </c>
      <c r="Q156" s="214">
        <v>0</v>
      </c>
      <c r="R156" s="214">
        <f t="shared" si="22"/>
        <v>0</v>
      </c>
      <c r="S156" s="214">
        <v>0</v>
      </c>
      <c r="T156" s="215">
        <f t="shared" si="23"/>
        <v>0</v>
      </c>
      <c r="AR156" s="25" t="s">
        <v>424</v>
      </c>
      <c r="AT156" s="25" t="s">
        <v>429</v>
      </c>
      <c r="AU156" s="25" t="s">
        <v>85</v>
      </c>
      <c r="AY156" s="25" t="s">
        <v>211</v>
      </c>
      <c r="BE156" s="216">
        <f t="shared" si="24"/>
        <v>0</v>
      </c>
      <c r="BF156" s="216">
        <f t="shared" si="25"/>
        <v>0</v>
      </c>
      <c r="BG156" s="216">
        <f t="shared" si="26"/>
        <v>0</v>
      </c>
      <c r="BH156" s="216">
        <f t="shared" si="27"/>
        <v>0</v>
      </c>
      <c r="BI156" s="216">
        <f t="shared" si="28"/>
        <v>0</v>
      </c>
      <c r="BJ156" s="25" t="s">
        <v>83</v>
      </c>
      <c r="BK156" s="216">
        <f t="shared" si="29"/>
        <v>0</v>
      </c>
      <c r="BL156" s="25" t="s">
        <v>309</v>
      </c>
      <c r="BM156" s="25" t="s">
        <v>1641</v>
      </c>
    </row>
    <row r="157" spans="2:65" s="1" customFormat="1" ht="22.5" customHeight="1">
      <c r="B157" s="42"/>
      <c r="C157" s="268" t="s">
        <v>558</v>
      </c>
      <c r="D157" s="268" t="s">
        <v>429</v>
      </c>
      <c r="E157" s="269" t="s">
        <v>1642</v>
      </c>
      <c r="F157" s="270" t="s">
        <v>1643</v>
      </c>
      <c r="G157" s="271" t="s">
        <v>611</v>
      </c>
      <c r="H157" s="272">
        <v>90</v>
      </c>
      <c r="I157" s="273"/>
      <c r="J157" s="274">
        <f t="shared" si="20"/>
        <v>0</v>
      </c>
      <c r="K157" s="270" t="s">
        <v>21</v>
      </c>
      <c r="L157" s="275"/>
      <c r="M157" s="276" t="s">
        <v>21</v>
      </c>
      <c r="N157" s="277" t="s">
        <v>47</v>
      </c>
      <c r="O157" s="43"/>
      <c r="P157" s="214">
        <f t="shared" si="21"/>
        <v>0</v>
      </c>
      <c r="Q157" s="214">
        <v>0</v>
      </c>
      <c r="R157" s="214">
        <f t="shared" si="22"/>
        <v>0</v>
      </c>
      <c r="S157" s="214">
        <v>0</v>
      </c>
      <c r="T157" s="215">
        <f t="shared" si="23"/>
        <v>0</v>
      </c>
      <c r="AR157" s="25" t="s">
        <v>424</v>
      </c>
      <c r="AT157" s="25" t="s">
        <v>429</v>
      </c>
      <c r="AU157" s="25" t="s">
        <v>85</v>
      </c>
      <c r="AY157" s="25" t="s">
        <v>211</v>
      </c>
      <c r="BE157" s="216">
        <f t="shared" si="24"/>
        <v>0</v>
      </c>
      <c r="BF157" s="216">
        <f t="shared" si="25"/>
        <v>0</v>
      </c>
      <c r="BG157" s="216">
        <f t="shared" si="26"/>
        <v>0</v>
      </c>
      <c r="BH157" s="216">
        <f t="shared" si="27"/>
        <v>0</v>
      </c>
      <c r="BI157" s="216">
        <f t="shared" si="28"/>
        <v>0</v>
      </c>
      <c r="BJ157" s="25" t="s">
        <v>83</v>
      </c>
      <c r="BK157" s="216">
        <f t="shared" si="29"/>
        <v>0</v>
      </c>
      <c r="BL157" s="25" t="s">
        <v>309</v>
      </c>
      <c r="BM157" s="25" t="s">
        <v>1644</v>
      </c>
    </row>
    <row r="158" spans="2:65" s="1" customFormat="1" ht="22.5" customHeight="1">
      <c r="B158" s="42"/>
      <c r="C158" s="268" t="s">
        <v>563</v>
      </c>
      <c r="D158" s="268" t="s">
        <v>429</v>
      </c>
      <c r="E158" s="269" t="s">
        <v>1645</v>
      </c>
      <c r="F158" s="270" t="s">
        <v>1646</v>
      </c>
      <c r="G158" s="271" t="s">
        <v>611</v>
      </c>
      <c r="H158" s="272">
        <v>25</v>
      </c>
      <c r="I158" s="273"/>
      <c r="J158" s="274">
        <f t="shared" si="20"/>
        <v>0</v>
      </c>
      <c r="K158" s="270" t="s">
        <v>21</v>
      </c>
      <c r="L158" s="275"/>
      <c r="M158" s="276" t="s">
        <v>21</v>
      </c>
      <c r="N158" s="277" t="s">
        <v>47</v>
      </c>
      <c r="O158" s="43"/>
      <c r="P158" s="214">
        <f t="shared" si="21"/>
        <v>0</v>
      </c>
      <c r="Q158" s="214">
        <v>0</v>
      </c>
      <c r="R158" s="214">
        <f t="shared" si="22"/>
        <v>0</v>
      </c>
      <c r="S158" s="214">
        <v>0</v>
      </c>
      <c r="T158" s="215">
        <f t="shared" si="23"/>
        <v>0</v>
      </c>
      <c r="AR158" s="25" t="s">
        <v>424</v>
      </c>
      <c r="AT158" s="25" t="s">
        <v>429</v>
      </c>
      <c r="AU158" s="25" t="s">
        <v>85</v>
      </c>
      <c r="AY158" s="25" t="s">
        <v>211</v>
      </c>
      <c r="BE158" s="216">
        <f t="shared" si="24"/>
        <v>0</v>
      </c>
      <c r="BF158" s="216">
        <f t="shared" si="25"/>
        <v>0</v>
      </c>
      <c r="BG158" s="216">
        <f t="shared" si="26"/>
        <v>0</v>
      </c>
      <c r="BH158" s="216">
        <f t="shared" si="27"/>
        <v>0</v>
      </c>
      <c r="BI158" s="216">
        <f t="shared" si="28"/>
        <v>0</v>
      </c>
      <c r="BJ158" s="25" t="s">
        <v>83</v>
      </c>
      <c r="BK158" s="216">
        <f t="shared" si="29"/>
        <v>0</v>
      </c>
      <c r="BL158" s="25" t="s">
        <v>309</v>
      </c>
      <c r="BM158" s="25" t="s">
        <v>1647</v>
      </c>
    </row>
    <row r="159" spans="2:65" s="1" customFormat="1" ht="22.5" customHeight="1">
      <c r="B159" s="42"/>
      <c r="C159" s="268" t="s">
        <v>568</v>
      </c>
      <c r="D159" s="268" t="s">
        <v>429</v>
      </c>
      <c r="E159" s="269" t="s">
        <v>1648</v>
      </c>
      <c r="F159" s="270" t="s">
        <v>1649</v>
      </c>
      <c r="G159" s="271" t="s">
        <v>553</v>
      </c>
      <c r="H159" s="272">
        <v>1</v>
      </c>
      <c r="I159" s="273"/>
      <c r="J159" s="274">
        <f t="shared" si="20"/>
        <v>0</v>
      </c>
      <c r="K159" s="270" t="s">
        <v>21</v>
      </c>
      <c r="L159" s="275"/>
      <c r="M159" s="276" t="s">
        <v>21</v>
      </c>
      <c r="N159" s="277" t="s">
        <v>47</v>
      </c>
      <c r="O159" s="43"/>
      <c r="P159" s="214">
        <f t="shared" si="21"/>
        <v>0</v>
      </c>
      <c r="Q159" s="214">
        <v>0</v>
      </c>
      <c r="R159" s="214">
        <f t="shared" si="22"/>
        <v>0</v>
      </c>
      <c r="S159" s="214">
        <v>0</v>
      </c>
      <c r="T159" s="215">
        <f t="shared" si="23"/>
        <v>0</v>
      </c>
      <c r="AR159" s="25" t="s">
        <v>424</v>
      </c>
      <c r="AT159" s="25" t="s">
        <v>429</v>
      </c>
      <c r="AU159" s="25" t="s">
        <v>85</v>
      </c>
      <c r="AY159" s="25" t="s">
        <v>211</v>
      </c>
      <c r="BE159" s="216">
        <f t="shared" si="24"/>
        <v>0</v>
      </c>
      <c r="BF159" s="216">
        <f t="shared" si="25"/>
        <v>0</v>
      </c>
      <c r="BG159" s="216">
        <f t="shared" si="26"/>
        <v>0</v>
      </c>
      <c r="BH159" s="216">
        <f t="shared" si="27"/>
        <v>0</v>
      </c>
      <c r="BI159" s="216">
        <f t="shared" si="28"/>
        <v>0</v>
      </c>
      <c r="BJ159" s="25" t="s">
        <v>83</v>
      </c>
      <c r="BK159" s="216">
        <f t="shared" si="29"/>
        <v>0</v>
      </c>
      <c r="BL159" s="25" t="s">
        <v>309</v>
      </c>
      <c r="BM159" s="25" t="s">
        <v>1650</v>
      </c>
    </row>
    <row r="160" spans="2:65" s="1" customFormat="1" ht="22.5" customHeight="1">
      <c r="B160" s="42"/>
      <c r="C160" s="268" t="s">
        <v>572</v>
      </c>
      <c r="D160" s="268" t="s">
        <v>429</v>
      </c>
      <c r="E160" s="269" t="s">
        <v>1651</v>
      </c>
      <c r="F160" s="270" t="s">
        <v>1652</v>
      </c>
      <c r="G160" s="271" t="s">
        <v>611</v>
      </c>
      <c r="H160" s="272">
        <v>60</v>
      </c>
      <c r="I160" s="273"/>
      <c r="J160" s="274">
        <f t="shared" si="20"/>
        <v>0</v>
      </c>
      <c r="K160" s="270" t="s">
        <v>21</v>
      </c>
      <c r="L160" s="275"/>
      <c r="M160" s="276" t="s">
        <v>21</v>
      </c>
      <c r="N160" s="277" t="s">
        <v>47</v>
      </c>
      <c r="O160" s="43"/>
      <c r="P160" s="214">
        <f t="shared" si="21"/>
        <v>0</v>
      </c>
      <c r="Q160" s="214">
        <v>0</v>
      </c>
      <c r="R160" s="214">
        <f t="shared" si="22"/>
        <v>0</v>
      </c>
      <c r="S160" s="214">
        <v>0</v>
      </c>
      <c r="T160" s="215">
        <f t="shared" si="23"/>
        <v>0</v>
      </c>
      <c r="AR160" s="25" t="s">
        <v>424</v>
      </c>
      <c r="AT160" s="25" t="s">
        <v>429</v>
      </c>
      <c r="AU160" s="25" t="s">
        <v>85</v>
      </c>
      <c r="AY160" s="25" t="s">
        <v>211</v>
      </c>
      <c r="BE160" s="216">
        <f t="shared" si="24"/>
        <v>0</v>
      </c>
      <c r="BF160" s="216">
        <f t="shared" si="25"/>
        <v>0</v>
      </c>
      <c r="BG160" s="216">
        <f t="shared" si="26"/>
        <v>0</v>
      </c>
      <c r="BH160" s="216">
        <f t="shared" si="27"/>
        <v>0</v>
      </c>
      <c r="BI160" s="216">
        <f t="shared" si="28"/>
        <v>0</v>
      </c>
      <c r="BJ160" s="25" t="s">
        <v>83</v>
      </c>
      <c r="BK160" s="216">
        <f t="shared" si="29"/>
        <v>0</v>
      </c>
      <c r="BL160" s="25" t="s">
        <v>309</v>
      </c>
      <c r="BM160" s="25" t="s">
        <v>1653</v>
      </c>
    </row>
    <row r="161" spans="2:65" s="1" customFormat="1" ht="22.5" customHeight="1">
      <c r="B161" s="42"/>
      <c r="C161" s="268" t="s">
        <v>576</v>
      </c>
      <c r="D161" s="268" t="s">
        <v>429</v>
      </c>
      <c r="E161" s="269" t="s">
        <v>1654</v>
      </c>
      <c r="F161" s="270" t="s">
        <v>1655</v>
      </c>
      <c r="G161" s="271" t="s">
        <v>611</v>
      </c>
      <c r="H161" s="272">
        <v>140</v>
      </c>
      <c r="I161" s="273"/>
      <c r="J161" s="274">
        <f t="shared" si="20"/>
        <v>0</v>
      </c>
      <c r="K161" s="270" t="s">
        <v>21</v>
      </c>
      <c r="L161" s="275"/>
      <c r="M161" s="276" t="s">
        <v>21</v>
      </c>
      <c r="N161" s="277" t="s">
        <v>47</v>
      </c>
      <c r="O161" s="43"/>
      <c r="P161" s="214">
        <f t="shared" si="21"/>
        <v>0</v>
      </c>
      <c r="Q161" s="214">
        <v>0</v>
      </c>
      <c r="R161" s="214">
        <f t="shared" si="22"/>
        <v>0</v>
      </c>
      <c r="S161" s="214">
        <v>0</v>
      </c>
      <c r="T161" s="215">
        <f t="shared" si="23"/>
        <v>0</v>
      </c>
      <c r="AR161" s="25" t="s">
        <v>424</v>
      </c>
      <c r="AT161" s="25" t="s">
        <v>429</v>
      </c>
      <c r="AU161" s="25" t="s">
        <v>85</v>
      </c>
      <c r="AY161" s="25" t="s">
        <v>211</v>
      </c>
      <c r="BE161" s="216">
        <f t="shared" si="24"/>
        <v>0</v>
      </c>
      <c r="BF161" s="216">
        <f t="shared" si="25"/>
        <v>0</v>
      </c>
      <c r="BG161" s="216">
        <f t="shared" si="26"/>
        <v>0</v>
      </c>
      <c r="BH161" s="216">
        <f t="shared" si="27"/>
        <v>0</v>
      </c>
      <c r="BI161" s="216">
        <f t="shared" si="28"/>
        <v>0</v>
      </c>
      <c r="BJ161" s="25" t="s">
        <v>83</v>
      </c>
      <c r="BK161" s="216">
        <f t="shared" si="29"/>
        <v>0</v>
      </c>
      <c r="BL161" s="25" t="s">
        <v>309</v>
      </c>
      <c r="BM161" s="25" t="s">
        <v>1656</v>
      </c>
    </row>
    <row r="162" spans="2:65" s="1" customFormat="1" ht="22.5" customHeight="1">
      <c r="B162" s="42"/>
      <c r="C162" s="268" t="s">
        <v>582</v>
      </c>
      <c r="D162" s="268" t="s">
        <v>429</v>
      </c>
      <c r="E162" s="269" t="s">
        <v>1657</v>
      </c>
      <c r="F162" s="270" t="s">
        <v>1658</v>
      </c>
      <c r="G162" s="271" t="s">
        <v>611</v>
      </c>
      <c r="H162" s="272">
        <v>20</v>
      </c>
      <c r="I162" s="273"/>
      <c r="J162" s="274">
        <f t="shared" si="20"/>
        <v>0</v>
      </c>
      <c r="K162" s="270" t="s">
        <v>21</v>
      </c>
      <c r="L162" s="275"/>
      <c r="M162" s="276" t="s">
        <v>21</v>
      </c>
      <c r="N162" s="277" t="s">
        <v>47</v>
      </c>
      <c r="O162" s="43"/>
      <c r="P162" s="214">
        <f t="shared" si="21"/>
        <v>0</v>
      </c>
      <c r="Q162" s="214">
        <v>0</v>
      </c>
      <c r="R162" s="214">
        <f t="shared" si="22"/>
        <v>0</v>
      </c>
      <c r="S162" s="214">
        <v>0</v>
      </c>
      <c r="T162" s="215">
        <f t="shared" si="23"/>
        <v>0</v>
      </c>
      <c r="AR162" s="25" t="s">
        <v>424</v>
      </c>
      <c r="AT162" s="25" t="s">
        <v>429</v>
      </c>
      <c r="AU162" s="25" t="s">
        <v>85</v>
      </c>
      <c r="AY162" s="25" t="s">
        <v>211</v>
      </c>
      <c r="BE162" s="216">
        <f t="shared" si="24"/>
        <v>0</v>
      </c>
      <c r="BF162" s="216">
        <f t="shared" si="25"/>
        <v>0</v>
      </c>
      <c r="BG162" s="216">
        <f t="shared" si="26"/>
        <v>0</v>
      </c>
      <c r="BH162" s="216">
        <f t="shared" si="27"/>
        <v>0</v>
      </c>
      <c r="BI162" s="216">
        <f t="shared" si="28"/>
        <v>0</v>
      </c>
      <c r="BJ162" s="25" t="s">
        <v>83</v>
      </c>
      <c r="BK162" s="216">
        <f t="shared" si="29"/>
        <v>0</v>
      </c>
      <c r="BL162" s="25" t="s">
        <v>309</v>
      </c>
      <c r="BM162" s="25" t="s">
        <v>1659</v>
      </c>
    </row>
    <row r="163" spans="2:65" s="1" customFormat="1" ht="22.5" customHeight="1">
      <c r="B163" s="42"/>
      <c r="C163" s="268" t="s">
        <v>586</v>
      </c>
      <c r="D163" s="268" t="s">
        <v>429</v>
      </c>
      <c r="E163" s="269" t="s">
        <v>1660</v>
      </c>
      <c r="F163" s="270" t="s">
        <v>1661</v>
      </c>
      <c r="G163" s="271" t="s">
        <v>611</v>
      </c>
      <c r="H163" s="272">
        <v>680</v>
      </c>
      <c r="I163" s="273"/>
      <c r="J163" s="274">
        <f t="shared" si="20"/>
        <v>0</v>
      </c>
      <c r="K163" s="270" t="s">
        <v>21</v>
      </c>
      <c r="L163" s="275"/>
      <c r="M163" s="276" t="s">
        <v>21</v>
      </c>
      <c r="N163" s="277" t="s">
        <v>47</v>
      </c>
      <c r="O163" s="43"/>
      <c r="P163" s="214">
        <f t="shared" si="21"/>
        <v>0</v>
      </c>
      <c r="Q163" s="214">
        <v>0</v>
      </c>
      <c r="R163" s="214">
        <f t="shared" si="22"/>
        <v>0</v>
      </c>
      <c r="S163" s="214">
        <v>0</v>
      </c>
      <c r="T163" s="215">
        <f t="shared" si="23"/>
        <v>0</v>
      </c>
      <c r="AR163" s="25" t="s">
        <v>424</v>
      </c>
      <c r="AT163" s="25" t="s">
        <v>429</v>
      </c>
      <c r="AU163" s="25" t="s">
        <v>85</v>
      </c>
      <c r="AY163" s="25" t="s">
        <v>211</v>
      </c>
      <c r="BE163" s="216">
        <f t="shared" si="24"/>
        <v>0</v>
      </c>
      <c r="BF163" s="216">
        <f t="shared" si="25"/>
        <v>0</v>
      </c>
      <c r="BG163" s="216">
        <f t="shared" si="26"/>
        <v>0</v>
      </c>
      <c r="BH163" s="216">
        <f t="shared" si="27"/>
        <v>0</v>
      </c>
      <c r="BI163" s="216">
        <f t="shared" si="28"/>
        <v>0</v>
      </c>
      <c r="BJ163" s="25" t="s">
        <v>83</v>
      </c>
      <c r="BK163" s="216">
        <f t="shared" si="29"/>
        <v>0</v>
      </c>
      <c r="BL163" s="25" t="s">
        <v>309</v>
      </c>
      <c r="BM163" s="25" t="s">
        <v>1662</v>
      </c>
    </row>
    <row r="164" spans="2:65" s="1" customFormat="1" ht="22.5" customHeight="1">
      <c r="B164" s="42"/>
      <c r="C164" s="268" t="s">
        <v>590</v>
      </c>
      <c r="D164" s="268" t="s">
        <v>429</v>
      </c>
      <c r="E164" s="269" t="s">
        <v>1663</v>
      </c>
      <c r="F164" s="270" t="s">
        <v>1664</v>
      </c>
      <c r="G164" s="271" t="s">
        <v>611</v>
      </c>
      <c r="H164" s="272">
        <v>430</v>
      </c>
      <c r="I164" s="273"/>
      <c r="J164" s="274">
        <f t="shared" si="20"/>
        <v>0</v>
      </c>
      <c r="K164" s="270" t="s">
        <v>21</v>
      </c>
      <c r="L164" s="275"/>
      <c r="M164" s="276" t="s">
        <v>21</v>
      </c>
      <c r="N164" s="277" t="s">
        <v>47</v>
      </c>
      <c r="O164" s="43"/>
      <c r="P164" s="214">
        <f t="shared" si="21"/>
        <v>0</v>
      </c>
      <c r="Q164" s="214">
        <v>0</v>
      </c>
      <c r="R164" s="214">
        <f t="shared" si="22"/>
        <v>0</v>
      </c>
      <c r="S164" s="214">
        <v>0</v>
      </c>
      <c r="T164" s="215">
        <f t="shared" si="23"/>
        <v>0</v>
      </c>
      <c r="AR164" s="25" t="s">
        <v>424</v>
      </c>
      <c r="AT164" s="25" t="s">
        <v>429</v>
      </c>
      <c r="AU164" s="25" t="s">
        <v>85</v>
      </c>
      <c r="AY164" s="25" t="s">
        <v>211</v>
      </c>
      <c r="BE164" s="216">
        <f t="shared" si="24"/>
        <v>0</v>
      </c>
      <c r="BF164" s="216">
        <f t="shared" si="25"/>
        <v>0</v>
      </c>
      <c r="BG164" s="216">
        <f t="shared" si="26"/>
        <v>0</v>
      </c>
      <c r="BH164" s="216">
        <f t="shared" si="27"/>
        <v>0</v>
      </c>
      <c r="BI164" s="216">
        <f t="shared" si="28"/>
        <v>0</v>
      </c>
      <c r="BJ164" s="25" t="s">
        <v>83</v>
      </c>
      <c r="BK164" s="216">
        <f t="shared" si="29"/>
        <v>0</v>
      </c>
      <c r="BL164" s="25" t="s">
        <v>309</v>
      </c>
      <c r="BM164" s="25" t="s">
        <v>1665</v>
      </c>
    </row>
    <row r="165" spans="2:65" s="1" customFormat="1" ht="22.5" customHeight="1">
      <c r="B165" s="42"/>
      <c r="C165" s="268" t="s">
        <v>594</v>
      </c>
      <c r="D165" s="268" t="s">
        <v>429</v>
      </c>
      <c r="E165" s="269" t="s">
        <v>1666</v>
      </c>
      <c r="F165" s="270" t="s">
        <v>1667</v>
      </c>
      <c r="G165" s="271" t="s">
        <v>611</v>
      </c>
      <c r="H165" s="272">
        <v>860</v>
      </c>
      <c r="I165" s="273"/>
      <c r="J165" s="274">
        <f t="shared" si="20"/>
        <v>0</v>
      </c>
      <c r="K165" s="270" t="s">
        <v>21</v>
      </c>
      <c r="L165" s="275"/>
      <c r="M165" s="276" t="s">
        <v>21</v>
      </c>
      <c r="N165" s="277" t="s">
        <v>47</v>
      </c>
      <c r="O165" s="43"/>
      <c r="P165" s="214">
        <f t="shared" si="21"/>
        <v>0</v>
      </c>
      <c r="Q165" s="214">
        <v>0</v>
      </c>
      <c r="R165" s="214">
        <f t="shared" si="22"/>
        <v>0</v>
      </c>
      <c r="S165" s="214">
        <v>0</v>
      </c>
      <c r="T165" s="215">
        <f t="shared" si="23"/>
        <v>0</v>
      </c>
      <c r="AR165" s="25" t="s">
        <v>424</v>
      </c>
      <c r="AT165" s="25" t="s">
        <v>429</v>
      </c>
      <c r="AU165" s="25" t="s">
        <v>85</v>
      </c>
      <c r="AY165" s="25" t="s">
        <v>211</v>
      </c>
      <c r="BE165" s="216">
        <f t="shared" si="24"/>
        <v>0</v>
      </c>
      <c r="BF165" s="216">
        <f t="shared" si="25"/>
        <v>0</v>
      </c>
      <c r="BG165" s="216">
        <f t="shared" si="26"/>
        <v>0</v>
      </c>
      <c r="BH165" s="216">
        <f t="shared" si="27"/>
        <v>0</v>
      </c>
      <c r="BI165" s="216">
        <f t="shared" si="28"/>
        <v>0</v>
      </c>
      <c r="BJ165" s="25" t="s">
        <v>83</v>
      </c>
      <c r="BK165" s="216">
        <f t="shared" si="29"/>
        <v>0</v>
      </c>
      <c r="BL165" s="25" t="s">
        <v>309</v>
      </c>
      <c r="BM165" s="25" t="s">
        <v>1668</v>
      </c>
    </row>
    <row r="166" spans="2:65" s="1" customFormat="1" ht="22.5" customHeight="1">
      <c r="B166" s="42"/>
      <c r="C166" s="268" t="s">
        <v>598</v>
      </c>
      <c r="D166" s="268" t="s">
        <v>429</v>
      </c>
      <c r="E166" s="269" t="s">
        <v>1669</v>
      </c>
      <c r="F166" s="270" t="s">
        <v>1670</v>
      </c>
      <c r="G166" s="271" t="s">
        <v>611</v>
      </c>
      <c r="H166" s="272">
        <v>120</v>
      </c>
      <c r="I166" s="273"/>
      <c r="J166" s="274">
        <f t="shared" si="20"/>
        <v>0</v>
      </c>
      <c r="K166" s="270" t="s">
        <v>21</v>
      </c>
      <c r="L166" s="275"/>
      <c r="M166" s="276" t="s">
        <v>21</v>
      </c>
      <c r="N166" s="277" t="s">
        <v>47</v>
      </c>
      <c r="O166" s="43"/>
      <c r="P166" s="214">
        <f t="shared" si="21"/>
        <v>0</v>
      </c>
      <c r="Q166" s="214">
        <v>0</v>
      </c>
      <c r="R166" s="214">
        <f t="shared" si="22"/>
        <v>0</v>
      </c>
      <c r="S166" s="214">
        <v>0</v>
      </c>
      <c r="T166" s="215">
        <f t="shared" si="23"/>
        <v>0</v>
      </c>
      <c r="AR166" s="25" t="s">
        <v>424</v>
      </c>
      <c r="AT166" s="25" t="s">
        <v>429</v>
      </c>
      <c r="AU166" s="25" t="s">
        <v>85</v>
      </c>
      <c r="AY166" s="25" t="s">
        <v>211</v>
      </c>
      <c r="BE166" s="216">
        <f t="shared" si="24"/>
        <v>0</v>
      </c>
      <c r="BF166" s="216">
        <f t="shared" si="25"/>
        <v>0</v>
      </c>
      <c r="BG166" s="216">
        <f t="shared" si="26"/>
        <v>0</v>
      </c>
      <c r="BH166" s="216">
        <f t="shared" si="27"/>
        <v>0</v>
      </c>
      <c r="BI166" s="216">
        <f t="shared" si="28"/>
        <v>0</v>
      </c>
      <c r="BJ166" s="25" t="s">
        <v>83</v>
      </c>
      <c r="BK166" s="216">
        <f t="shared" si="29"/>
        <v>0</v>
      </c>
      <c r="BL166" s="25" t="s">
        <v>309</v>
      </c>
      <c r="BM166" s="25" t="s">
        <v>1671</v>
      </c>
    </row>
    <row r="167" spans="2:65" s="1" customFormat="1" ht="22.5" customHeight="1">
      <c r="B167" s="42"/>
      <c r="C167" s="268" t="s">
        <v>602</v>
      </c>
      <c r="D167" s="268" t="s">
        <v>429</v>
      </c>
      <c r="E167" s="269" t="s">
        <v>1672</v>
      </c>
      <c r="F167" s="270" t="s">
        <v>1673</v>
      </c>
      <c r="G167" s="271" t="s">
        <v>611</v>
      </c>
      <c r="H167" s="272">
        <v>310</v>
      </c>
      <c r="I167" s="273"/>
      <c r="J167" s="274">
        <f t="shared" si="20"/>
        <v>0</v>
      </c>
      <c r="K167" s="270" t="s">
        <v>21</v>
      </c>
      <c r="L167" s="275"/>
      <c r="M167" s="276" t="s">
        <v>21</v>
      </c>
      <c r="N167" s="277" t="s">
        <v>47</v>
      </c>
      <c r="O167" s="43"/>
      <c r="P167" s="214">
        <f t="shared" si="21"/>
        <v>0</v>
      </c>
      <c r="Q167" s="214">
        <v>0</v>
      </c>
      <c r="R167" s="214">
        <f t="shared" si="22"/>
        <v>0</v>
      </c>
      <c r="S167" s="214">
        <v>0</v>
      </c>
      <c r="T167" s="215">
        <f t="shared" si="23"/>
        <v>0</v>
      </c>
      <c r="AR167" s="25" t="s">
        <v>424</v>
      </c>
      <c r="AT167" s="25" t="s">
        <v>429</v>
      </c>
      <c r="AU167" s="25" t="s">
        <v>85</v>
      </c>
      <c r="AY167" s="25" t="s">
        <v>211</v>
      </c>
      <c r="BE167" s="216">
        <f t="shared" si="24"/>
        <v>0</v>
      </c>
      <c r="BF167" s="216">
        <f t="shared" si="25"/>
        <v>0</v>
      </c>
      <c r="BG167" s="216">
        <f t="shared" si="26"/>
        <v>0</v>
      </c>
      <c r="BH167" s="216">
        <f t="shared" si="27"/>
        <v>0</v>
      </c>
      <c r="BI167" s="216">
        <f t="shared" si="28"/>
        <v>0</v>
      </c>
      <c r="BJ167" s="25" t="s">
        <v>83</v>
      </c>
      <c r="BK167" s="216">
        <f t="shared" si="29"/>
        <v>0</v>
      </c>
      <c r="BL167" s="25" t="s">
        <v>309</v>
      </c>
      <c r="BM167" s="25" t="s">
        <v>1674</v>
      </c>
    </row>
    <row r="168" spans="2:65" s="1" customFormat="1" ht="22.5" customHeight="1">
      <c r="B168" s="42"/>
      <c r="C168" s="268" t="s">
        <v>608</v>
      </c>
      <c r="D168" s="268" t="s">
        <v>429</v>
      </c>
      <c r="E168" s="269" t="s">
        <v>1675</v>
      </c>
      <c r="F168" s="270" t="s">
        <v>1676</v>
      </c>
      <c r="G168" s="271" t="s">
        <v>611</v>
      </c>
      <c r="H168" s="272">
        <v>20</v>
      </c>
      <c r="I168" s="273"/>
      <c r="J168" s="274">
        <f t="shared" si="20"/>
        <v>0</v>
      </c>
      <c r="K168" s="270" t="s">
        <v>21</v>
      </c>
      <c r="L168" s="275"/>
      <c r="M168" s="276" t="s">
        <v>21</v>
      </c>
      <c r="N168" s="277" t="s">
        <v>47</v>
      </c>
      <c r="O168" s="43"/>
      <c r="P168" s="214">
        <f t="shared" si="21"/>
        <v>0</v>
      </c>
      <c r="Q168" s="214">
        <v>0</v>
      </c>
      <c r="R168" s="214">
        <f t="shared" si="22"/>
        <v>0</v>
      </c>
      <c r="S168" s="214">
        <v>0</v>
      </c>
      <c r="T168" s="215">
        <f t="shared" si="23"/>
        <v>0</v>
      </c>
      <c r="AR168" s="25" t="s">
        <v>424</v>
      </c>
      <c r="AT168" s="25" t="s">
        <v>429</v>
      </c>
      <c r="AU168" s="25" t="s">
        <v>85</v>
      </c>
      <c r="AY168" s="25" t="s">
        <v>211</v>
      </c>
      <c r="BE168" s="216">
        <f t="shared" si="24"/>
        <v>0</v>
      </c>
      <c r="BF168" s="216">
        <f t="shared" si="25"/>
        <v>0</v>
      </c>
      <c r="BG168" s="216">
        <f t="shared" si="26"/>
        <v>0</v>
      </c>
      <c r="BH168" s="216">
        <f t="shared" si="27"/>
        <v>0</v>
      </c>
      <c r="BI168" s="216">
        <f t="shared" si="28"/>
        <v>0</v>
      </c>
      <c r="BJ168" s="25" t="s">
        <v>83</v>
      </c>
      <c r="BK168" s="216">
        <f t="shared" si="29"/>
        <v>0</v>
      </c>
      <c r="BL168" s="25" t="s">
        <v>309</v>
      </c>
      <c r="BM168" s="25" t="s">
        <v>1677</v>
      </c>
    </row>
    <row r="169" spans="2:65" s="1" customFormat="1" ht="22.5" customHeight="1">
      <c r="B169" s="42"/>
      <c r="C169" s="268" t="s">
        <v>614</v>
      </c>
      <c r="D169" s="268" t="s">
        <v>429</v>
      </c>
      <c r="E169" s="269" t="s">
        <v>1678</v>
      </c>
      <c r="F169" s="270" t="s">
        <v>1679</v>
      </c>
      <c r="G169" s="271" t="s">
        <v>611</v>
      </c>
      <c r="H169" s="272">
        <v>40</v>
      </c>
      <c r="I169" s="273"/>
      <c r="J169" s="274">
        <f t="shared" si="20"/>
        <v>0</v>
      </c>
      <c r="K169" s="270" t="s">
        <v>21</v>
      </c>
      <c r="L169" s="275"/>
      <c r="M169" s="276" t="s">
        <v>21</v>
      </c>
      <c r="N169" s="277" t="s">
        <v>47</v>
      </c>
      <c r="O169" s="43"/>
      <c r="P169" s="214">
        <f t="shared" si="21"/>
        <v>0</v>
      </c>
      <c r="Q169" s="214">
        <v>0</v>
      </c>
      <c r="R169" s="214">
        <f t="shared" si="22"/>
        <v>0</v>
      </c>
      <c r="S169" s="214">
        <v>0</v>
      </c>
      <c r="T169" s="215">
        <f t="shared" si="23"/>
        <v>0</v>
      </c>
      <c r="AR169" s="25" t="s">
        <v>424</v>
      </c>
      <c r="AT169" s="25" t="s">
        <v>429</v>
      </c>
      <c r="AU169" s="25" t="s">
        <v>85</v>
      </c>
      <c r="AY169" s="25" t="s">
        <v>211</v>
      </c>
      <c r="BE169" s="216">
        <f t="shared" si="24"/>
        <v>0</v>
      </c>
      <c r="BF169" s="216">
        <f t="shared" si="25"/>
        <v>0</v>
      </c>
      <c r="BG169" s="216">
        <f t="shared" si="26"/>
        <v>0</v>
      </c>
      <c r="BH169" s="216">
        <f t="shared" si="27"/>
        <v>0</v>
      </c>
      <c r="BI169" s="216">
        <f t="shared" si="28"/>
        <v>0</v>
      </c>
      <c r="BJ169" s="25" t="s">
        <v>83</v>
      </c>
      <c r="BK169" s="216">
        <f t="shared" si="29"/>
        <v>0</v>
      </c>
      <c r="BL169" s="25" t="s">
        <v>309</v>
      </c>
      <c r="BM169" s="25" t="s">
        <v>1680</v>
      </c>
    </row>
    <row r="170" spans="2:65" s="1" customFormat="1" ht="22.5" customHeight="1">
      <c r="B170" s="42"/>
      <c r="C170" s="268" t="s">
        <v>619</v>
      </c>
      <c r="D170" s="268" t="s">
        <v>429</v>
      </c>
      <c r="E170" s="269" t="s">
        <v>1681</v>
      </c>
      <c r="F170" s="270" t="s">
        <v>1682</v>
      </c>
      <c r="G170" s="271" t="s">
        <v>611</v>
      </c>
      <c r="H170" s="272">
        <v>16</v>
      </c>
      <c r="I170" s="273"/>
      <c r="J170" s="274">
        <f t="shared" si="20"/>
        <v>0</v>
      </c>
      <c r="K170" s="270" t="s">
        <v>21</v>
      </c>
      <c r="L170" s="275"/>
      <c r="M170" s="276" t="s">
        <v>21</v>
      </c>
      <c r="N170" s="277" t="s">
        <v>47</v>
      </c>
      <c r="O170" s="43"/>
      <c r="P170" s="214">
        <f t="shared" si="21"/>
        <v>0</v>
      </c>
      <c r="Q170" s="214">
        <v>0</v>
      </c>
      <c r="R170" s="214">
        <f t="shared" si="22"/>
        <v>0</v>
      </c>
      <c r="S170" s="214">
        <v>0</v>
      </c>
      <c r="T170" s="215">
        <f t="shared" si="23"/>
        <v>0</v>
      </c>
      <c r="AR170" s="25" t="s">
        <v>424</v>
      </c>
      <c r="AT170" s="25" t="s">
        <v>429</v>
      </c>
      <c r="AU170" s="25" t="s">
        <v>85</v>
      </c>
      <c r="AY170" s="25" t="s">
        <v>211</v>
      </c>
      <c r="BE170" s="216">
        <f t="shared" si="24"/>
        <v>0</v>
      </c>
      <c r="BF170" s="216">
        <f t="shared" si="25"/>
        <v>0</v>
      </c>
      <c r="BG170" s="216">
        <f t="shared" si="26"/>
        <v>0</v>
      </c>
      <c r="BH170" s="216">
        <f t="shared" si="27"/>
        <v>0</v>
      </c>
      <c r="BI170" s="216">
        <f t="shared" si="28"/>
        <v>0</v>
      </c>
      <c r="BJ170" s="25" t="s">
        <v>83</v>
      </c>
      <c r="BK170" s="216">
        <f t="shared" si="29"/>
        <v>0</v>
      </c>
      <c r="BL170" s="25" t="s">
        <v>309</v>
      </c>
      <c r="BM170" s="25" t="s">
        <v>1683</v>
      </c>
    </row>
    <row r="171" spans="2:65" s="1" customFormat="1" ht="22.5" customHeight="1">
      <c r="B171" s="42"/>
      <c r="C171" s="268" t="s">
        <v>625</v>
      </c>
      <c r="D171" s="268" t="s">
        <v>429</v>
      </c>
      <c r="E171" s="269" t="s">
        <v>1684</v>
      </c>
      <c r="F171" s="270" t="s">
        <v>1685</v>
      </c>
      <c r="G171" s="271" t="s">
        <v>611</v>
      </c>
      <c r="H171" s="272">
        <v>16</v>
      </c>
      <c r="I171" s="273"/>
      <c r="J171" s="274">
        <f t="shared" si="20"/>
        <v>0</v>
      </c>
      <c r="K171" s="270" t="s">
        <v>21</v>
      </c>
      <c r="L171" s="275"/>
      <c r="M171" s="276" t="s">
        <v>21</v>
      </c>
      <c r="N171" s="277" t="s">
        <v>47</v>
      </c>
      <c r="O171" s="43"/>
      <c r="P171" s="214">
        <f t="shared" si="21"/>
        <v>0</v>
      </c>
      <c r="Q171" s="214">
        <v>0</v>
      </c>
      <c r="R171" s="214">
        <f t="shared" si="22"/>
        <v>0</v>
      </c>
      <c r="S171" s="214">
        <v>0</v>
      </c>
      <c r="T171" s="215">
        <f t="shared" si="23"/>
        <v>0</v>
      </c>
      <c r="AR171" s="25" t="s">
        <v>424</v>
      </c>
      <c r="AT171" s="25" t="s">
        <v>429</v>
      </c>
      <c r="AU171" s="25" t="s">
        <v>85</v>
      </c>
      <c r="AY171" s="25" t="s">
        <v>211</v>
      </c>
      <c r="BE171" s="216">
        <f t="shared" si="24"/>
        <v>0</v>
      </c>
      <c r="BF171" s="216">
        <f t="shared" si="25"/>
        <v>0</v>
      </c>
      <c r="BG171" s="216">
        <f t="shared" si="26"/>
        <v>0</v>
      </c>
      <c r="BH171" s="216">
        <f t="shared" si="27"/>
        <v>0</v>
      </c>
      <c r="BI171" s="216">
        <f t="shared" si="28"/>
        <v>0</v>
      </c>
      <c r="BJ171" s="25" t="s">
        <v>83</v>
      </c>
      <c r="BK171" s="216">
        <f t="shared" si="29"/>
        <v>0</v>
      </c>
      <c r="BL171" s="25" t="s">
        <v>309</v>
      </c>
      <c r="BM171" s="25" t="s">
        <v>1686</v>
      </c>
    </row>
    <row r="172" spans="2:65" s="1" customFormat="1" ht="22.5" customHeight="1">
      <c r="B172" s="42"/>
      <c r="C172" s="268" t="s">
        <v>636</v>
      </c>
      <c r="D172" s="268" t="s">
        <v>429</v>
      </c>
      <c r="E172" s="269" t="s">
        <v>1687</v>
      </c>
      <c r="F172" s="270" t="s">
        <v>1685</v>
      </c>
      <c r="G172" s="271" t="s">
        <v>611</v>
      </c>
      <c r="H172" s="272">
        <v>16</v>
      </c>
      <c r="I172" s="273"/>
      <c r="J172" s="274">
        <f t="shared" si="20"/>
        <v>0</v>
      </c>
      <c r="K172" s="270" t="s">
        <v>21</v>
      </c>
      <c r="L172" s="275"/>
      <c r="M172" s="276" t="s">
        <v>21</v>
      </c>
      <c r="N172" s="277" t="s">
        <v>47</v>
      </c>
      <c r="O172" s="43"/>
      <c r="P172" s="214">
        <f t="shared" si="21"/>
        <v>0</v>
      </c>
      <c r="Q172" s="214">
        <v>0</v>
      </c>
      <c r="R172" s="214">
        <f t="shared" si="22"/>
        <v>0</v>
      </c>
      <c r="S172" s="214">
        <v>0</v>
      </c>
      <c r="T172" s="215">
        <f t="shared" si="23"/>
        <v>0</v>
      </c>
      <c r="AR172" s="25" t="s">
        <v>424</v>
      </c>
      <c r="AT172" s="25" t="s">
        <v>429</v>
      </c>
      <c r="AU172" s="25" t="s">
        <v>85</v>
      </c>
      <c r="AY172" s="25" t="s">
        <v>211</v>
      </c>
      <c r="BE172" s="216">
        <f t="shared" si="24"/>
        <v>0</v>
      </c>
      <c r="BF172" s="216">
        <f t="shared" si="25"/>
        <v>0</v>
      </c>
      <c r="BG172" s="216">
        <f t="shared" si="26"/>
        <v>0</v>
      </c>
      <c r="BH172" s="216">
        <f t="shared" si="27"/>
        <v>0</v>
      </c>
      <c r="BI172" s="216">
        <f t="shared" si="28"/>
        <v>0</v>
      </c>
      <c r="BJ172" s="25" t="s">
        <v>83</v>
      </c>
      <c r="BK172" s="216">
        <f t="shared" si="29"/>
        <v>0</v>
      </c>
      <c r="BL172" s="25" t="s">
        <v>309</v>
      </c>
      <c r="BM172" s="25" t="s">
        <v>1688</v>
      </c>
    </row>
    <row r="173" spans="2:65" s="1" customFormat="1" ht="22.5" customHeight="1">
      <c r="B173" s="42"/>
      <c r="C173" s="268" t="s">
        <v>642</v>
      </c>
      <c r="D173" s="268" t="s">
        <v>429</v>
      </c>
      <c r="E173" s="269" t="s">
        <v>1689</v>
      </c>
      <c r="F173" s="270" t="s">
        <v>1690</v>
      </c>
      <c r="G173" s="271" t="s">
        <v>553</v>
      </c>
      <c r="H173" s="272">
        <v>1</v>
      </c>
      <c r="I173" s="273"/>
      <c r="J173" s="274">
        <f t="shared" si="20"/>
        <v>0</v>
      </c>
      <c r="K173" s="270" t="s">
        <v>21</v>
      </c>
      <c r="L173" s="275"/>
      <c r="M173" s="276" t="s">
        <v>21</v>
      </c>
      <c r="N173" s="277" t="s">
        <v>47</v>
      </c>
      <c r="O173" s="43"/>
      <c r="P173" s="214">
        <f t="shared" si="21"/>
        <v>0</v>
      </c>
      <c r="Q173" s="214">
        <v>0</v>
      </c>
      <c r="R173" s="214">
        <f t="shared" si="22"/>
        <v>0</v>
      </c>
      <c r="S173" s="214">
        <v>0</v>
      </c>
      <c r="T173" s="215">
        <f t="shared" si="23"/>
        <v>0</v>
      </c>
      <c r="AR173" s="25" t="s">
        <v>424</v>
      </c>
      <c r="AT173" s="25" t="s">
        <v>429</v>
      </c>
      <c r="AU173" s="25" t="s">
        <v>85</v>
      </c>
      <c r="AY173" s="25" t="s">
        <v>211</v>
      </c>
      <c r="BE173" s="216">
        <f t="shared" si="24"/>
        <v>0</v>
      </c>
      <c r="BF173" s="216">
        <f t="shared" si="25"/>
        <v>0</v>
      </c>
      <c r="BG173" s="216">
        <f t="shared" si="26"/>
        <v>0</v>
      </c>
      <c r="BH173" s="216">
        <f t="shared" si="27"/>
        <v>0</v>
      </c>
      <c r="BI173" s="216">
        <f t="shared" si="28"/>
        <v>0</v>
      </c>
      <c r="BJ173" s="25" t="s">
        <v>83</v>
      </c>
      <c r="BK173" s="216">
        <f t="shared" si="29"/>
        <v>0</v>
      </c>
      <c r="BL173" s="25" t="s">
        <v>309</v>
      </c>
      <c r="BM173" s="25" t="s">
        <v>1691</v>
      </c>
    </row>
    <row r="174" spans="2:65" s="1" customFormat="1" ht="22.5" customHeight="1">
      <c r="B174" s="42"/>
      <c r="C174" s="268" t="s">
        <v>677</v>
      </c>
      <c r="D174" s="268" t="s">
        <v>429</v>
      </c>
      <c r="E174" s="269" t="s">
        <v>1692</v>
      </c>
      <c r="F174" s="270" t="s">
        <v>1693</v>
      </c>
      <c r="G174" s="271" t="s">
        <v>553</v>
      </c>
      <c r="H174" s="272">
        <v>1</v>
      </c>
      <c r="I174" s="273"/>
      <c r="J174" s="274">
        <f t="shared" si="20"/>
        <v>0</v>
      </c>
      <c r="K174" s="270" t="s">
        <v>21</v>
      </c>
      <c r="L174" s="275"/>
      <c r="M174" s="276" t="s">
        <v>21</v>
      </c>
      <c r="N174" s="277" t="s">
        <v>47</v>
      </c>
      <c r="O174" s="43"/>
      <c r="P174" s="214">
        <f t="shared" si="21"/>
        <v>0</v>
      </c>
      <c r="Q174" s="214">
        <v>0</v>
      </c>
      <c r="R174" s="214">
        <f t="shared" si="22"/>
        <v>0</v>
      </c>
      <c r="S174" s="214">
        <v>0</v>
      </c>
      <c r="T174" s="215">
        <f t="shared" si="23"/>
        <v>0</v>
      </c>
      <c r="AR174" s="25" t="s">
        <v>424</v>
      </c>
      <c r="AT174" s="25" t="s">
        <v>429</v>
      </c>
      <c r="AU174" s="25" t="s">
        <v>85</v>
      </c>
      <c r="AY174" s="25" t="s">
        <v>211</v>
      </c>
      <c r="BE174" s="216">
        <f t="shared" si="24"/>
        <v>0</v>
      </c>
      <c r="BF174" s="216">
        <f t="shared" si="25"/>
        <v>0</v>
      </c>
      <c r="BG174" s="216">
        <f t="shared" si="26"/>
        <v>0</v>
      </c>
      <c r="BH174" s="216">
        <f t="shared" si="27"/>
        <v>0</v>
      </c>
      <c r="BI174" s="216">
        <f t="shared" si="28"/>
        <v>0</v>
      </c>
      <c r="BJ174" s="25" t="s">
        <v>83</v>
      </c>
      <c r="BK174" s="216">
        <f t="shared" si="29"/>
        <v>0</v>
      </c>
      <c r="BL174" s="25" t="s">
        <v>309</v>
      </c>
      <c r="BM174" s="25" t="s">
        <v>1694</v>
      </c>
    </row>
    <row r="175" spans="2:65" s="1" customFormat="1" ht="22.5" customHeight="1">
      <c r="B175" s="42"/>
      <c r="C175" s="268" t="s">
        <v>681</v>
      </c>
      <c r="D175" s="268" t="s">
        <v>429</v>
      </c>
      <c r="E175" s="269" t="s">
        <v>1695</v>
      </c>
      <c r="F175" s="270" t="s">
        <v>1696</v>
      </c>
      <c r="G175" s="271" t="s">
        <v>611</v>
      </c>
      <c r="H175" s="272">
        <v>35</v>
      </c>
      <c r="I175" s="273"/>
      <c r="J175" s="274">
        <f t="shared" si="20"/>
        <v>0</v>
      </c>
      <c r="K175" s="270" t="s">
        <v>21</v>
      </c>
      <c r="L175" s="275"/>
      <c r="M175" s="276" t="s">
        <v>21</v>
      </c>
      <c r="N175" s="277" t="s">
        <v>47</v>
      </c>
      <c r="O175" s="43"/>
      <c r="P175" s="214">
        <f t="shared" si="21"/>
        <v>0</v>
      </c>
      <c r="Q175" s="214">
        <v>0</v>
      </c>
      <c r="R175" s="214">
        <f t="shared" si="22"/>
        <v>0</v>
      </c>
      <c r="S175" s="214">
        <v>0</v>
      </c>
      <c r="T175" s="215">
        <f t="shared" si="23"/>
        <v>0</v>
      </c>
      <c r="AR175" s="25" t="s">
        <v>424</v>
      </c>
      <c r="AT175" s="25" t="s">
        <v>429</v>
      </c>
      <c r="AU175" s="25" t="s">
        <v>85</v>
      </c>
      <c r="AY175" s="25" t="s">
        <v>211</v>
      </c>
      <c r="BE175" s="216">
        <f t="shared" si="24"/>
        <v>0</v>
      </c>
      <c r="BF175" s="216">
        <f t="shared" si="25"/>
        <v>0</v>
      </c>
      <c r="BG175" s="216">
        <f t="shared" si="26"/>
        <v>0</v>
      </c>
      <c r="BH175" s="216">
        <f t="shared" si="27"/>
        <v>0</v>
      </c>
      <c r="BI175" s="216">
        <f t="shared" si="28"/>
        <v>0</v>
      </c>
      <c r="BJ175" s="25" t="s">
        <v>83</v>
      </c>
      <c r="BK175" s="216">
        <f t="shared" si="29"/>
        <v>0</v>
      </c>
      <c r="BL175" s="25" t="s">
        <v>309</v>
      </c>
      <c r="BM175" s="25" t="s">
        <v>1697</v>
      </c>
    </row>
    <row r="176" spans="2:65" s="11" customFormat="1" ht="29.85" customHeight="1">
      <c r="B176" s="188"/>
      <c r="C176" s="189"/>
      <c r="D176" s="202" t="s">
        <v>75</v>
      </c>
      <c r="E176" s="203" t="s">
        <v>1698</v>
      </c>
      <c r="F176" s="203" t="s">
        <v>1699</v>
      </c>
      <c r="G176" s="189"/>
      <c r="H176" s="189"/>
      <c r="I176" s="192"/>
      <c r="J176" s="204">
        <f>BK176</f>
        <v>0</v>
      </c>
      <c r="K176" s="189"/>
      <c r="L176" s="194"/>
      <c r="M176" s="195"/>
      <c r="N176" s="196"/>
      <c r="O176" s="196"/>
      <c r="P176" s="197">
        <f>SUM(P177:P218)</f>
        <v>0</v>
      </c>
      <c r="Q176" s="196"/>
      <c r="R176" s="197">
        <f>SUM(R177:R218)</f>
        <v>0</v>
      </c>
      <c r="S176" s="196"/>
      <c r="T176" s="198">
        <f>SUM(T177:T218)</f>
        <v>0</v>
      </c>
      <c r="AR176" s="199" t="s">
        <v>85</v>
      </c>
      <c r="AT176" s="200" t="s">
        <v>75</v>
      </c>
      <c r="AU176" s="200" t="s">
        <v>83</v>
      </c>
      <c r="AY176" s="199" t="s">
        <v>211</v>
      </c>
      <c r="BK176" s="201">
        <f>SUM(BK177:BK218)</f>
        <v>0</v>
      </c>
    </row>
    <row r="177" spans="2:65" s="1" customFormat="1" ht="22.5" customHeight="1">
      <c r="B177" s="42"/>
      <c r="C177" s="205" t="s">
        <v>685</v>
      </c>
      <c r="D177" s="205" t="s">
        <v>213</v>
      </c>
      <c r="E177" s="206" t="s">
        <v>1700</v>
      </c>
      <c r="F177" s="207" t="s">
        <v>1701</v>
      </c>
      <c r="G177" s="208" t="s">
        <v>275</v>
      </c>
      <c r="H177" s="209">
        <v>12</v>
      </c>
      <c r="I177" s="210"/>
      <c r="J177" s="211">
        <f t="shared" ref="J177:J218" si="30">ROUND(I177*H177,2)</f>
        <v>0</v>
      </c>
      <c r="K177" s="207" t="s">
        <v>21</v>
      </c>
      <c r="L177" s="62"/>
      <c r="M177" s="212" t="s">
        <v>21</v>
      </c>
      <c r="N177" s="213" t="s">
        <v>47</v>
      </c>
      <c r="O177" s="43"/>
      <c r="P177" s="214">
        <f t="shared" ref="P177:P218" si="31">O177*H177</f>
        <v>0</v>
      </c>
      <c r="Q177" s="214">
        <v>0</v>
      </c>
      <c r="R177" s="214">
        <f t="shared" ref="R177:R218" si="32">Q177*H177</f>
        <v>0</v>
      </c>
      <c r="S177" s="214">
        <v>0</v>
      </c>
      <c r="T177" s="215">
        <f t="shared" ref="T177:T218" si="33">S177*H177</f>
        <v>0</v>
      </c>
      <c r="AR177" s="25" t="s">
        <v>309</v>
      </c>
      <c r="AT177" s="25" t="s">
        <v>213</v>
      </c>
      <c r="AU177" s="25" t="s">
        <v>85</v>
      </c>
      <c r="AY177" s="25" t="s">
        <v>211</v>
      </c>
      <c r="BE177" s="216">
        <f t="shared" ref="BE177:BE218" si="34">IF(N177="základní",J177,0)</f>
        <v>0</v>
      </c>
      <c r="BF177" s="216">
        <f t="shared" ref="BF177:BF218" si="35">IF(N177="snížená",J177,0)</f>
        <v>0</v>
      </c>
      <c r="BG177" s="216">
        <f t="shared" ref="BG177:BG218" si="36">IF(N177="zákl. přenesená",J177,0)</f>
        <v>0</v>
      </c>
      <c r="BH177" s="216">
        <f t="shared" ref="BH177:BH218" si="37">IF(N177="sníž. přenesená",J177,0)</f>
        <v>0</v>
      </c>
      <c r="BI177" s="216">
        <f t="shared" ref="BI177:BI218" si="38">IF(N177="nulová",J177,0)</f>
        <v>0</v>
      </c>
      <c r="BJ177" s="25" t="s">
        <v>83</v>
      </c>
      <c r="BK177" s="216">
        <f t="shared" ref="BK177:BK218" si="39">ROUND(I177*H177,2)</f>
        <v>0</v>
      </c>
      <c r="BL177" s="25" t="s">
        <v>309</v>
      </c>
      <c r="BM177" s="25" t="s">
        <v>1702</v>
      </c>
    </row>
    <row r="178" spans="2:65" s="1" customFormat="1" ht="22.5" customHeight="1">
      <c r="B178" s="42"/>
      <c r="C178" s="205" t="s">
        <v>689</v>
      </c>
      <c r="D178" s="205" t="s">
        <v>213</v>
      </c>
      <c r="E178" s="206" t="s">
        <v>1703</v>
      </c>
      <c r="F178" s="207" t="s">
        <v>1701</v>
      </c>
      <c r="G178" s="208" t="s">
        <v>275</v>
      </c>
      <c r="H178" s="209">
        <v>10</v>
      </c>
      <c r="I178" s="210"/>
      <c r="J178" s="211">
        <f t="shared" si="30"/>
        <v>0</v>
      </c>
      <c r="K178" s="207" t="s">
        <v>21</v>
      </c>
      <c r="L178" s="62"/>
      <c r="M178" s="212" t="s">
        <v>21</v>
      </c>
      <c r="N178" s="213" t="s">
        <v>47</v>
      </c>
      <c r="O178" s="43"/>
      <c r="P178" s="214">
        <f t="shared" si="31"/>
        <v>0</v>
      </c>
      <c r="Q178" s="214">
        <v>0</v>
      </c>
      <c r="R178" s="214">
        <f t="shared" si="32"/>
        <v>0</v>
      </c>
      <c r="S178" s="214">
        <v>0</v>
      </c>
      <c r="T178" s="215">
        <f t="shared" si="33"/>
        <v>0</v>
      </c>
      <c r="AR178" s="25" t="s">
        <v>309</v>
      </c>
      <c r="AT178" s="25" t="s">
        <v>213</v>
      </c>
      <c r="AU178" s="25" t="s">
        <v>85</v>
      </c>
      <c r="AY178" s="25" t="s">
        <v>211</v>
      </c>
      <c r="BE178" s="216">
        <f t="shared" si="34"/>
        <v>0</v>
      </c>
      <c r="BF178" s="216">
        <f t="shared" si="35"/>
        <v>0</v>
      </c>
      <c r="BG178" s="216">
        <f t="shared" si="36"/>
        <v>0</v>
      </c>
      <c r="BH178" s="216">
        <f t="shared" si="37"/>
        <v>0</v>
      </c>
      <c r="BI178" s="216">
        <f t="shared" si="38"/>
        <v>0</v>
      </c>
      <c r="BJ178" s="25" t="s">
        <v>83</v>
      </c>
      <c r="BK178" s="216">
        <f t="shared" si="39"/>
        <v>0</v>
      </c>
      <c r="BL178" s="25" t="s">
        <v>309</v>
      </c>
      <c r="BM178" s="25" t="s">
        <v>1704</v>
      </c>
    </row>
    <row r="179" spans="2:65" s="1" customFormat="1" ht="22.5" customHeight="1">
      <c r="B179" s="42"/>
      <c r="C179" s="205" t="s">
        <v>695</v>
      </c>
      <c r="D179" s="205" t="s">
        <v>213</v>
      </c>
      <c r="E179" s="206" t="s">
        <v>1705</v>
      </c>
      <c r="F179" s="207" t="s">
        <v>1701</v>
      </c>
      <c r="G179" s="208" t="s">
        <v>275</v>
      </c>
      <c r="H179" s="209">
        <v>7</v>
      </c>
      <c r="I179" s="210"/>
      <c r="J179" s="211">
        <f t="shared" si="30"/>
        <v>0</v>
      </c>
      <c r="K179" s="207" t="s">
        <v>21</v>
      </c>
      <c r="L179" s="62"/>
      <c r="M179" s="212" t="s">
        <v>21</v>
      </c>
      <c r="N179" s="213" t="s">
        <v>47</v>
      </c>
      <c r="O179" s="43"/>
      <c r="P179" s="214">
        <f t="shared" si="31"/>
        <v>0</v>
      </c>
      <c r="Q179" s="214">
        <v>0</v>
      </c>
      <c r="R179" s="214">
        <f t="shared" si="32"/>
        <v>0</v>
      </c>
      <c r="S179" s="214">
        <v>0</v>
      </c>
      <c r="T179" s="215">
        <f t="shared" si="33"/>
        <v>0</v>
      </c>
      <c r="AR179" s="25" t="s">
        <v>309</v>
      </c>
      <c r="AT179" s="25" t="s">
        <v>213</v>
      </c>
      <c r="AU179" s="25" t="s">
        <v>85</v>
      </c>
      <c r="AY179" s="25" t="s">
        <v>211</v>
      </c>
      <c r="BE179" s="216">
        <f t="shared" si="34"/>
        <v>0</v>
      </c>
      <c r="BF179" s="216">
        <f t="shared" si="35"/>
        <v>0</v>
      </c>
      <c r="BG179" s="216">
        <f t="shared" si="36"/>
        <v>0</v>
      </c>
      <c r="BH179" s="216">
        <f t="shared" si="37"/>
        <v>0</v>
      </c>
      <c r="BI179" s="216">
        <f t="shared" si="38"/>
        <v>0</v>
      </c>
      <c r="BJ179" s="25" t="s">
        <v>83</v>
      </c>
      <c r="BK179" s="216">
        <f t="shared" si="39"/>
        <v>0</v>
      </c>
      <c r="BL179" s="25" t="s">
        <v>309</v>
      </c>
      <c r="BM179" s="25" t="s">
        <v>1706</v>
      </c>
    </row>
    <row r="180" spans="2:65" s="1" customFormat="1" ht="22.5" customHeight="1">
      <c r="B180" s="42"/>
      <c r="C180" s="205" t="s">
        <v>699</v>
      </c>
      <c r="D180" s="205" t="s">
        <v>213</v>
      </c>
      <c r="E180" s="206" t="s">
        <v>1707</v>
      </c>
      <c r="F180" s="207" t="s">
        <v>1701</v>
      </c>
      <c r="G180" s="208" t="s">
        <v>275</v>
      </c>
      <c r="H180" s="209">
        <v>7</v>
      </c>
      <c r="I180" s="210"/>
      <c r="J180" s="211">
        <f t="shared" si="30"/>
        <v>0</v>
      </c>
      <c r="K180" s="207" t="s">
        <v>21</v>
      </c>
      <c r="L180" s="62"/>
      <c r="M180" s="212" t="s">
        <v>21</v>
      </c>
      <c r="N180" s="213" t="s">
        <v>47</v>
      </c>
      <c r="O180" s="43"/>
      <c r="P180" s="214">
        <f t="shared" si="31"/>
        <v>0</v>
      </c>
      <c r="Q180" s="214">
        <v>0</v>
      </c>
      <c r="R180" s="214">
        <f t="shared" si="32"/>
        <v>0</v>
      </c>
      <c r="S180" s="214">
        <v>0</v>
      </c>
      <c r="T180" s="215">
        <f t="shared" si="33"/>
        <v>0</v>
      </c>
      <c r="AR180" s="25" t="s">
        <v>309</v>
      </c>
      <c r="AT180" s="25" t="s">
        <v>213</v>
      </c>
      <c r="AU180" s="25" t="s">
        <v>85</v>
      </c>
      <c r="AY180" s="25" t="s">
        <v>211</v>
      </c>
      <c r="BE180" s="216">
        <f t="shared" si="34"/>
        <v>0</v>
      </c>
      <c r="BF180" s="216">
        <f t="shared" si="35"/>
        <v>0</v>
      </c>
      <c r="BG180" s="216">
        <f t="shared" si="36"/>
        <v>0</v>
      </c>
      <c r="BH180" s="216">
        <f t="shared" si="37"/>
        <v>0</v>
      </c>
      <c r="BI180" s="216">
        <f t="shared" si="38"/>
        <v>0</v>
      </c>
      <c r="BJ180" s="25" t="s">
        <v>83</v>
      </c>
      <c r="BK180" s="216">
        <f t="shared" si="39"/>
        <v>0</v>
      </c>
      <c r="BL180" s="25" t="s">
        <v>309</v>
      </c>
      <c r="BM180" s="25" t="s">
        <v>1708</v>
      </c>
    </row>
    <row r="181" spans="2:65" s="1" customFormat="1" ht="22.5" customHeight="1">
      <c r="B181" s="42"/>
      <c r="C181" s="205" t="s">
        <v>1215</v>
      </c>
      <c r="D181" s="205" t="s">
        <v>213</v>
      </c>
      <c r="E181" s="206" t="s">
        <v>1709</v>
      </c>
      <c r="F181" s="207" t="s">
        <v>1701</v>
      </c>
      <c r="G181" s="208" t="s">
        <v>275</v>
      </c>
      <c r="H181" s="209">
        <v>14</v>
      </c>
      <c r="I181" s="210"/>
      <c r="J181" s="211">
        <f t="shared" si="30"/>
        <v>0</v>
      </c>
      <c r="K181" s="207" t="s">
        <v>21</v>
      </c>
      <c r="L181" s="62"/>
      <c r="M181" s="212" t="s">
        <v>21</v>
      </c>
      <c r="N181" s="213" t="s">
        <v>47</v>
      </c>
      <c r="O181" s="43"/>
      <c r="P181" s="214">
        <f t="shared" si="31"/>
        <v>0</v>
      </c>
      <c r="Q181" s="214">
        <v>0</v>
      </c>
      <c r="R181" s="214">
        <f t="shared" si="32"/>
        <v>0</v>
      </c>
      <c r="S181" s="214">
        <v>0</v>
      </c>
      <c r="T181" s="215">
        <f t="shared" si="33"/>
        <v>0</v>
      </c>
      <c r="AR181" s="25" t="s">
        <v>309</v>
      </c>
      <c r="AT181" s="25" t="s">
        <v>213</v>
      </c>
      <c r="AU181" s="25" t="s">
        <v>85</v>
      </c>
      <c r="AY181" s="25" t="s">
        <v>211</v>
      </c>
      <c r="BE181" s="216">
        <f t="shared" si="34"/>
        <v>0</v>
      </c>
      <c r="BF181" s="216">
        <f t="shared" si="35"/>
        <v>0</v>
      </c>
      <c r="BG181" s="216">
        <f t="shared" si="36"/>
        <v>0</v>
      </c>
      <c r="BH181" s="216">
        <f t="shared" si="37"/>
        <v>0</v>
      </c>
      <c r="BI181" s="216">
        <f t="shared" si="38"/>
        <v>0</v>
      </c>
      <c r="BJ181" s="25" t="s">
        <v>83</v>
      </c>
      <c r="BK181" s="216">
        <f t="shared" si="39"/>
        <v>0</v>
      </c>
      <c r="BL181" s="25" t="s">
        <v>309</v>
      </c>
      <c r="BM181" s="25" t="s">
        <v>1710</v>
      </c>
    </row>
    <row r="182" spans="2:65" s="1" customFormat="1" ht="22.5" customHeight="1">
      <c r="B182" s="42"/>
      <c r="C182" s="205" t="s">
        <v>1220</v>
      </c>
      <c r="D182" s="205" t="s">
        <v>213</v>
      </c>
      <c r="E182" s="206" t="s">
        <v>1711</v>
      </c>
      <c r="F182" s="207" t="s">
        <v>1701</v>
      </c>
      <c r="G182" s="208" t="s">
        <v>275</v>
      </c>
      <c r="H182" s="209">
        <v>6</v>
      </c>
      <c r="I182" s="210"/>
      <c r="J182" s="211">
        <f t="shared" si="30"/>
        <v>0</v>
      </c>
      <c r="K182" s="207" t="s">
        <v>21</v>
      </c>
      <c r="L182" s="62"/>
      <c r="M182" s="212" t="s">
        <v>21</v>
      </c>
      <c r="N182" s="213" t="s">
        <v>47</v>
      </c>
      <c r="O182" s="43"/>
      <c r="P182" s="214">
        <f t="shared" si="31"/>
        <v>0</v>
      </c>
      <c r="Q182" s="214">
        <v>0</v>
      </c>
      <c r="R182" s="214">
        <f t="shared" si="32"/>
        <v>0</v>
      </c>
      <c r="S182" s="214">
        <v>0</v>
      </c>
      <c r="T182" s="215">
        <f t="shared" si="33"/>
        <v>0</v>
      </c>
      <c r="AR182" s="25" t="s">
        <v>309</v>
      </c>
      <c r="AT182" s="25" t="s">
        <v>213</v>
      </c>
      <c r="AU182" s="25" t="s">
        <v>85</v>
      </c>
      <c r="AY182" s="25" t="s">
        <v>211</v>
      </c>
      <c r="BE182" s="216">
        <f t="shared" si="34"/>
        <v>0</v>
      </c>
      <c r="BF182" s="216">
        <f t="shared" si="35"/>
        <v>0</v>
      </c>
      <c r="BG182" s="216">
        <f t="shared" si="36"/>
        <v>0</v>
      </c>
      <c r="BH182" s="216">
        <f t="shared" si="37"/>
        <v>0</v>
      </c>
      <c r="BI182" s="216">
        <f t="shared" si="38"/>
        <v>0</v>
      </c>
      <c r="BJ182" s="25" t="s">
        <v>83</v>
      </c>
      <c r="BK182" s="216">
        <f t="shared" si="39"/>
        <v>0</v>
      </c>
      <c r="BL182" s="25" t="s">
        <v>309</v>
      </c>
      <c r="BM182" s="25" t="s">
        <v>1712</v>
      </c>
    </row>
    <row r="183" spans="2:65" s="1" customFormat="1" ht="22.5" customHeight="1">
      <c r="B183" s="42"/>
      <c r="C183" s="205" t="s">
        <v>1225</v>
      </c>
      <c r="D183" s="205" t="s">
        <v>213</v>
      </c>
      <c r="E183" s="206" t="s">
        <v>1713</v>
      </c>
      <c r="F183" s="207" t="s">
        <v>1701</v>
      </c>
      <c r="G183" s="208" t="s">
        <v>275</v>
      </c>
      <c r="H183" s="209">
        <v>1</v>
      </c>
      <c r="I183" s="210"/>
      <c r="J183" s="211">
        <f t="shared" si="30"/>
        <v>0</v>
      </c>
      <c r="K183" s="207" t="s">
        <v>21</v>
      </c>
      <c r="L183" s="62"/>
      <c r="M183" s="212" t="s">
        <v>21</v>
      </c>
      <c r="N183" s="213" t="s">
        <v>47</v>
      </c>
      <c r="O183" s="43"/>
      <c r="P183" s="214">
        <f t="shared" si="31"/>
        <v>0</v>
      </c>
      <c r="Q183" s="214">
        <v>0</v>
      </c>
      <c r="R183" s="214">
        <f t="shared" si="32"/>
        <v>0</v>
      </c>
      <c r="S183" s="214">
        <v>0</v>
      </c>
      <c r="T183" s="215">
        <f t="shared" si="33"/>
        <v>0</v>
      </c>
      <c r="AR183" s="25" t="s">
        <v>309</v>
      </c>
      <c r="AT183" s="25" t="s">
        <v>213</v>
      </c>
      <c r="AU183" s="25" t="s">
        <v>85</v>
      </c>
      <c r="AY183" s="25" t="s">
        <v>211</v>
      </c>
      <c r="BE183" s="216">
        <f t="shared" si="34"/>
        <v>0</v>
      </c>
      <c r="BF183" s="216">
        <f t="shared" si="35"/>
        <v>0</v>
      </c>
      <c r="BG183" s="216">
        <f t="shared" si="36"/>
        <v>0</v>
      </c>
      <c r="BH183" s="216">
        <f t="shared" si="37"/>
        <v>0</v>
      </c>
      <c r="BI183" s="216">
        <f t="shared" si="38"/>
        <v>0</v>
      </c>
      <c r="BJ183" s="25" t="s">
        <v>83</v>
      </c>
      <c r="BK183" s="216">
        <f t="shared" si="39"/>
        <v>0</v>
      </c>
      <c r="BL183" s="25" t="s">
        <v>309</v>
      </c>
      <c r="BM183" s="25" t="s">
        <v>1714</v>
      </c>
    </row>
    <row r="184" spans="2:65" s="1" customFormat="1" ht="22.5" customHeight="1">
      <c r="B184" s="42"/>
      <c r="C184" s="205" t="s">
        <v>1230</v>
      </c>
      <c r="D184" s="205" t="s">
        <v>213</v>
      </c>
      <c r="E184" s="206" t="s">
        <v>1715</v>
      </c>
      <c r="F184" s="207" t="s">
        <v>1701</v>
      </c>
      <c r="G184" s="208" t="s">
        <v>275</v>
      </c>
      <c r="H184" s="209">
        <v>3</v>
      </c>
      <c r="I184" s="210"/>
      <c r="J184" s="211">
        <f t="shared" si="30"/>
        <v>0</v>
      </c>
      <c r="K184" s="207" t="s">
        <v>21</v>
      </c>
      <c r="L184" s="62"/>
      <c r="M184" s="212" t="s">
        <v>21</v>
      </c>
      <c r="N184" s="213" t="s">
        <v>47</v>
      </c>
      <c r="O184" s="43"/>
      <c r="P184" s="214">
        <f t="shared" si="31"/>
        <v>0</v>
      </c>
      <c r="Q184" s="214">
        <v>0</v>
      </c>
      <c r="R184" s="214">
        <f t="shared" si="32"/>
        <v>0</v>
      </c>
      <c r="S184" s="214">
        <v>0</v>
      </c>
      <c r="T184" s="215">
        <f t="shared" si="33"/>
        <v>0</v>
      </c>
      <c r="AR184" s="25" t="s">
        <v>309</v>
      </c>
      <c r="AT184" s="25" t="s">
        <v>213</v>
      </c>
      <c r="AU184" s="25" t="s">
        <v>85</v>
      </c>
      <c r="AY184" s="25" t="s">
        <v>211</v>
      </c>
      <c r="BE184" s="216">
        <f t="shared" si="34"/>
        <v>0</v>
      </c>
      <c r="BF184" s="216">
        <f t="shared" si="35"/>
        <v>0</v>
      </c>
      <c r="BG184" s="216">
        <f t="shared" si="36"/>
        <v>0</v>
      </c>
      <c r="BH184" s="216">
        <f t="shared" si="37"/>
        <v>0</v>
      </c>
      <c r="BI184" s="216">
        <f t="shared" si="38"/>
        <v>0</v>
      </c>
      <c r="BJ184" s="25" t="s">
        <v>83</v>
      </c>
      <c r="BK184" s="216">
        <f t="shared" si="39"/>
        <v>0</v>
      </c>
      <c r="BL184" s="25" t="s">
        <v>309</v>
      </c>
      <c r="BM184" s="25" t="s">
        <v>1716</v>
      </c>
    </row>
    <row r="185" spans="2:65" s="1" customFormat="1" ht="22.5" customHeight="1">
      <c r="B185" s="42"/>
      <c r="C185" s="205" t="s">
        <v>1237</v>
      </c>
      <c r="D185" s="205" t="s">
        <v>213</v>
      </c>
      <c r="E185" s="206" t="s">
        <v>1717</v>
      </c>
      <c r="F185" s="207" t="s">
        <v>1718</v>
      </c>
      <c r="G185" s="208" t="s">
        <v>275</v>
      </c>
      <c r="H185" s="209">
        <v>2</v>
      </c>
      <c r="I185" s="210"/>
      <c r="J185" s="211">
        <f t="shared" si="30"/>
        <v>0</v>
      </c>
      <c r="K185" s="207" t="s">
        <v>21</v>
      </c>
      <c r="L185" s="62"/>
      <c r="M185" s="212" t="s">
        <v>21</v>
      </c>
      <c r="N185" s="213" t="s">
        <v>47</v>
      </c>
      <c r="O185" s="43"/>
      <c r="P185" s="214">
        <f t="shared" si="31"/>
        <v>0</v>
      </c>
      <c r="Q185" s="214">
        <v>0</v>
      </c>
      <c r="R185" s="214">
        <f t="shared" si="32"/>
        <v>0</v>
      </c>
      <c r="S185" s="214">
        <v>0</v>
      </c>
      <c r="T185" s="215">
        <f t="shared" si="33"/>
        <v>0</v>
      </c>
      <c r="AR185" s="25" t="s">
        <v>309</v>
      </c>
      <c r="AT185" s="25" t="s">
        <v>213</v>
      </c>
      <c r="AU185" s="25" t="s">
        <v>85</v>
      </c>
      <c r="AY185" s="25" t="s">
        <v>211</v>
      </c>
      <c r="BE185" s="216">
        <f t="shared" si="34"/>
        <v>0</v>
      </c>
      <c r="BF185" s="216">
        <f t="shared" si="35"/>
        <v>0</v>
      </c>
      <c r="BG185" s="216">
        <f t="shared" si="36"/>
        <v>0</v>
      </c>
      <c r="BH185" s="216">
        <f t="shared" si="37"/>
        <v>0</v>
      </c>
      <c r="BI185" s="216">
        <f t="shared" si="38"/>
        <v>0</v>
      </c>
      <c r="BJ185" s="25" t="s">
        <v>83</v>
      </c>
      <c r="BK185" s="216">
        <f t="shared" si="39"/>
        <v>0</v>
      </c>
      <c r="BL185" s="25" t="s">
        <v>309</v>
      </c>
      <c r="BM185" s="25" t="s">
        <v>1719</v>
      </c>
    </row>
    <row r="186" spans="2:65" s="1" customFormat="1" ht="22.5" customHeight="1">
      <c r="B186" s="42"/>
      <c r="C186" s="205" t="s">
        <v>1241</v>
      </c>
      <c r="D186" s="205" t="s">
        <v>213</v>
      </c>
      <c r="E186" s="206" t="s">
        <v>1720</v>
      </c>
      <c r="F186" s="207" t="s">
        <v>1721</v>
      </c>
      <c r="G186" s="208" t="s">
        <v>275</v>
      </c>
      <c r="H186" s="209">
        <v>15</v>
      </c>
      <c r="I186" s="210"/>
      <c r="J186" s="211">
        <f t="shared" si="30"/>
        <v>0</v>
      </c>
      <c r="K186" s="207" t="s">
        <v>21</v>
      </c>
      <c r="L186" s="62"/>
      <c r="M186" s="212" t="s">
        <v>21</v>
      </c>
      <c r="N186" s="213" t="s">
        <v>47</v>
      </c>
      <c r="O186" s="43"/>
      <c r="P186" s="214">
        <f t="shared" si="31"/>
        <v>0</v>
      </c>
      <c r="Q186" s="214">
        <v>0</v>
      </c>
      <c r="R186" s="214">
        <f t="shared" si="32"/>
        <v>0</v>
      </c>
      <c r="S186" s="214">
        <v>0</v>
      </c>
      <c r="T186" s="215">
        <f t="shared" si="33"/>
        <v>0</v>
      </c>
      <c r="AR186" s="25" t="s">
        <v>309</v>
      </c>
      <c r="AT186" s="25" t="s">
        <v>213</v>
      </c>
      <c r="AU186" s="25" t="s">
        <v>85</v>
      </c>
      <c r="AY186" s="25" t="s">
        <v>211</v>
      </c>
      <c r="BE186" s="216">
        <f t="shared" si="34"/>
        <v>0</v>
      </c>
      <c r="BF186" s="216">
        <f t="shared" si="35"/>
        <v>0</v>
      </c>
      <c r="BG186" s="216">
        <f t="shared" si="36"/>
        <v>0</v>
      </c>
      <c r="BH186" s="216">
        <f t="shared" si="37"/>
        <v>0</v>
      </c>
      <c r="BI186" s="216">
        <f t="shared" si="38"/>
        <v>0</v>
      </c>
      <c r="BJ186" s="25" t="s">
        <v>83</v>
      </c>
      <c r="BK186" s="216">
        <f t="shared" si="39"/>
        <v>0</v>
      </c>
      <c r="BL186" s="25" t="s">
        <v>309</v>
      </c>
      <c r="BM186" s="25" t="s">
        <v>1722</v>
      </c>
    </row>
    <row r="187" spans="2:65" s="1" customFormat="1" ht="22.5" customHeight="1">
      <c r="B187" s="42"/>
      <c r="C187" s="205" t="s">
        <v>1245</v>
      </c>
      <c r="D187" s="205" t="s">
        <v>213</v>
      </c>
      <c r="E187" s="206" t="s">
        <v>1723</v>
      </c>
      <c r="F187" s="207" t="s">
        <v>1724</v>
      </c>
      <c r="G187" s="208" t="s">
        <v>275</v>
      </c>
      <c r="H187" s="209">
        <v>21</v>
      </c>
      <c r="I187" s="210"/>
      <c r="J187" s="211">
        <f t="shared" si="30"/>
        <v>0</v>
      </c>
      <c r="K187" s="207" t="s">
        <v>21</v>
      </c>
      <c r="L187" s="62"/>
      <c r="M187" s="212" t="s">
        <v>21</v>
      </c>
      <c r="N187" s="213" t="s">
        <v>47</v>
      </c>
      <c r="O187" s="43"/>
      <c r="P187" s="214">
        <f t="shared" si="31"/>
        <v>0</v>
      </c>
      <c r="Q187" s="214">
        <v>0</v>
      </c>
      <c r="R187" s="214">
        <f t="shared" si="32"/>
        <v>0</v>
      </c>
      <c r="S187" s="214">
        <v>0</v>
      </c>
      <c r="T187" s="215">
        <f t="shared" si="33"/>
        <v>0</v>
      </c>
      <c r="AR187" s="25" t="s">
        <v>309</v>
      </c>
      <c r="AT187" s="25" t="s">
        <v>213</v>
      </c>
      <c r="AU187" s="25" t="s">
        <v>85</v>
      </c>
      <c r="AY187" s="25" t="s">
        <v>211</v>
      </c>
      <c r="BE187" s="216">
        <f t="shared" si="34"/>
        <v>0</v>
      </c>
      <c r="BF187" s="216">
        <f t="shared" si="35"/>
        <v>0</v>
      </c>
      <c r="BG187" s="216">
        <f t="shared" si="36"/>
        <v>0</v>
      </c>
      <c r="BH187" s="216">
        <f t="shared" si="37"/>
        <v>0</v>
      </c>
      <c r="BI187" s="216">
        <f t="shared" si="38"/>
        <v>0</v>
      </c>
      <c r="BJ187" s="25" t="s">
        <v>83</v>
      </c>
      <c r="BK187" s="216">
        <f t="shared" si="39"/>
        <v>0</v>
      </c>
      <c r="BL187" s="25" t="s">
        <v>309</v>
      </c>
      <c r="BM187" s="25" t="s">
        <v>1725</v>
      </c>
    </row>
    <row r="188" spans="2:65" s="1" customFormat="1" ht="22.5" customHeight="1">
      <c r="B188" s="42"/>
      <c r="C188" s="205" t="s">
        <v>1249</v>
      </c>
      <c r="D188" s="205" t="s">
        <v>213</v>
      </c>
      <c r="E188" s="206" t="s">
        <v>1726</v>
      </c>
      <c r="F188" s="207" t="s">
        <v>1727</v>
      </c>
      <c r="G188" s="208" t="s">
        <v>275</v>
      </c>
      <c r="H188" s="209">
        <v>3</v>
      </c>
      <c r="I188" s="210"/>
      <c r="J188" s="211">
        <f t="shared" si="30"/>
        <v>0</v>
      </c>
      <c r="K188" s="207" t="s">
        <v>21</v>
      </c>
      <c r="L188" s="62"/>
      <c r="M188" s="212" t="s">
        <v>21</v>
      </c>
      <c r="N188" s="213" t="s">
        <v>47</v>
      </c>
      <c r="O188" s="43"/>
      <c r="P188" s="214">
        <f t="shared" si="31"/>
        <v>0</v>
      </c>
      <c r="Q188" s="214">
        <v>0</v>
      </c>
      <c r="R188" s="214">
        <f t="shared" si="32"/>
        <v>0</v>
      </c>
      <c r="S188" s="214">
        <v>0</v>
      </c>
      <c r="T188" s="215">
        <f t="shared" si="33"/>
        <v>0</v>
      </c>
      <c r="AR188" s="25" t="s">
        <v>309</v>
      </c>
      <c r="AT188" s="25" t="s">
        <v>213</v>
      </c>
      <c r="AU188" s="25" t="s">
        <v>85</v>
      </c>
      <c r="AY188" s="25" t="s">
        <v>211</v>
      </c>
      <c r="BE188" s="216">
        <f t="shared" si="34"/>
        <v>0</v>
      </c>
      <c r="BF188" s="216">
        <f t="shared" si="35"/>
        <v>0</v>
      </c>
      <c r="BG188" s="216">
        <f t="shared" si="36"/>
        <v>0</v>
      </c>
      <c r="BH188" s="216">
        <f t="shared" si="37"/>
        <v>0</v>
      </c>
      <c r="BI188" s="216">
        <f t="shared" si="38"/>
        <v>0</v>
      </c>
      <c r="BJ188" s="25" t="s">
        <v>83</v>
      </c>
      <c r="BK188" s="216">
        <f t="shared" si="39"/>
        <v>0</v>
      </c>
      <c r="BL188" s="25" t="s">
        <v>309</v>
      </c>
      <c r="BM188" s="25" t="s">
        <v>1728</v>
      </c>
    </row>
    <row r="189" spans="2:65" s="1" customFormat="1" ht="22.5" customHeight="1">
      <c r="B189" s="42"/>
      <c r="C189" s="205" t="s">
        <v>1253</v>
      </c>
      <c r="D189" s="205" t="s">
        <v>213</v>
      </c>
      <c r="E189" s="206" t="s">
        <v>1729</v>
      </c>
      <c r="F189" s="207" t="s">
        <v>1730</v>
      </c>
      <c r="G189" s="208" t="s">
        <v>275</v>
      </c>
      <c r="H189" s="209">
        <v>16</v>
      </c>
      <c r="I189" s="210"/>
      <c r="J189" s="211">
        <f t="shared" si="30"/>
        <v>0</v>
      </c>
      <c r="K189" s="207" t="s">
        <v>21</v>
      </c>
      <c r="L189" s="62"/>
      <c r="M189" s="212" t="s">
        <v>21</v>
      </c>
      <c r="N189" s="213" t="s">
        <v>47</v>
      </c>
      <c r="O189" s="43"/>
      <c r="P189" s="214">
        <f t="shared" si="31"/>
        <v>0</v>
      </c>
      <c r="Q189" s="214">
        <v>0</v>
      </c>
      <c r="R189" s="214">
        <f t="shared" si="32"/>
        <v>0</v>
      </c>
      <c r="S189" s="214">
        <v>0</v>
      </c>
      <c r="T189" s="215">
        <f t="shared" si="33"/>
        <v>0</v>
      </c>
      <c r="AR189" s="25" t="s">
        <v>309</v>
      </c>
      <c r="AT189" s="25" t="s">
        <v>213</v>
      </c>
      <c r="AU189" s="25" t="s">
        <v>85</v>
      </c>
      <c r="AY189" s="25" t="s">
        <v>211</v>
      </c>
      <c r="BE189" s="216">
        <f t="shared" si="34"/>
        <v>0</v>
      </c>
      <c r="BF189" s="216">
        <f t="shared" si="35"/>
        <v>0</v>
      </c>
      <c r="BG189" s="216">
        <f t="shared" si="36"/>
        <v>0</v>
      </c>
      <c r="BH189" s="216">
        <f t="shared" si="37"/>
        <v>0</v>
      </c>
      <c r="BI189" s="216">
        <f t="shared" si="38"/>
        <v>0</v>
      </c>
      <c r="BJ189" s="25" t="s">
        <v>83</v>
      </c>
      <c r="BK189" s="216">
        <f t="shared" si="39"/>
        <v>0</v>
      </c>
      <c r="BL189" s="25" t="s">
        <v>309</v>
      </c>
      <c r="BM189" s="25" t="s">
        <v>1731</v>
      </c>
    </row>
    <row r="190" spans="2:65" s="1" customFormat="1" ht="22.5" customHeight="1">
      <c r="B190" s="42"/>
      <c r="C190" s="205" t="s">
        <v>1269</v>
      </c>
      <c r="D190" s="205" t="s">
        <v>213</v>
      </c>
      <c r="E190" s="206" t="s">
        <v>1732</v>
      </c>
      <c r="F190" s="207" t="s">
        <v>1733</v>
      </c>
      <c r="G190" s="208" t="s">
        <v>275</v>
      </c>
      <c r="H190" s="209">
        <v>1</v>
      </c>
      <c r="I190" s="210"/>
      <c r="J190" s="211">
        <f t="shared" si="30"/>
        <v>0</v>
      </c>
      <c r="K190" s="207" t="s">
        <v>21</v>
      </c>
      <c r="L190" s="62"/>
      <c r="M190" s="212" t="s">
        <v>21</v>
      </c>
      <c r="N190" s="213" t="s">
        <v>47</v>
      </c>
      <c r="O190" s="43"/>
      <c r="P190" s="214">
        <f t="shared" si="31"/>
        <v>0</v>
      </c>
      <c r="Q190" s="214">
        <v>0</v>
      </c>
      <c r="R190" s="214">
        <f t="shared" si="32"/>
        <v>0</v>
      </c>
      <c r="S190" s="214">
        <v>0</v>
      </c>
      <c r="T190" s="215">
        <f t="shared" si="33"/>
        <v>0</v>
      </c>
      <c r="AR190" s="25" t="s">
        <v>309</v>
      </c>
      <c r="AT190" s="25" t="s">
        <v>213</v>
      </c>
      <c r="AU190" s="25" t="s">
        <v>85</v>
      </c>
      <c r="AY190" s="25" t="s">
        <v>211</v>
      </c>
      <c r="BE190" s="216">
        <f t="shared" si="34"/>
        <v>0</v>
      </c>
      <c r="BF190" s="216">
        <f t="shared" si="35"/>
        <v>0</v>
      </c>
      <c r="BG190" s="216">
        <f t="shared" si="36"/>
        <v>0</v>
      </c>
      <c r="BH190" s="216">
        <f t="shared" si="37"/>
        <v>0</v>
      </c>
      <c r="BI190" s="216">
        <f t="shared" si="38"/>
        <v>0</v>
      </c>
      <c r="BJ190" s="25" t="s">
        <v>83</v>
      </c>
      <c r="BK190" s="216">
        <f t="shared" si="39"/>
        <v>0</v>
      </c>
      <c r="BL190" s="25" t="s">
        <v>309</v>
      </c>
      <c r="BM190" s="25" t="s">
        <v>1734</v>
      </c>
    </row>
    <row r="191" spans="2:65" s="1" customFormat="1" ht="22.5" customHeight="1">
      <c r="B191" s="42"/>
      <c r="C191" s="205" t="s">
        <v>1273</v>
      </c>
      <c r="D191" s="205" t="s">
        <v>213</v>
      </c>
      <c r="E191" s="206" t="s">
        <v>1735</v>
      </c>
      <c r="F191" s="207" t="s">
        <v>1736</v>
      </c>
      <c r="G191" s="208" t="s">
        <v>275</v>
      </c>
      <c r="H191" s="209">
        <v>9</v>
      </c>
      <c r="I191" s="210"/>
      <c r="J191" s="211">
        <f t="shared" si="30"/>
        <v>0</v>
      </c>
      <c r="K191" s="207" t="s">
        <v>21</v>
      </c>
      <c r="L191" s="62"/>
      <c r="M191" s="212" t="s">
        <v>21</v>
      </c>
      <c r="N191" s="213" t="s">
        <v>47</v>
      </c>
      <c r="O191" s="43"/>
      <c r="P191" s="214">
        <f t="shared" si="31"/>
        <v>0</v>
      </c>
      <c r="Q191" s="214">
        <v>0</v>
      </c>
      <c r="R191" s="214">
        <f t="shared" si="32"/>
        <v>0</v>
      </c>
      <c r="S191" s="214">
        <v>0</v>
      </c>
      <c r="T191" s="215">
        <f t="shared" si="33"/>
        <v>0</v>
      </c>
      <c r="AR191" s="25" t="s">
        <v>309</v>
      </c>
      <c r="AT191" s="25" t="s">
        <v>213</v>
      </c>
      <c r="AU191" s="25" t="s">
        <v>85</v>
      </c>
      <c r="AY191" s="25" t="s">
        <v>211</v>
      </c>
      <c r="BE191" s="216">
        <f t="shared" si="34"/>
        <v>0</v>
      </c>
      <c r="BF191" s="216">
        <f t="shared" si="35"/>
        <v>0</v>
      </c>
      <c r="BG191" s="216">
        <f t="shared" si="36"/>
        <v>0</v>
      </c>
      <c r="BH191" s="216">
        <f t="shared" si="37"/>
        <v>0</v>
      </c>
      <c r="BI191" s="216">
        <f t="shared" si="38"/>
        <v>0</v>
      </c>
      <c r="BJ191" s="25" t="s">
        <v>83</v>
      </c>
      <c r="BK191" s="216">
        <f t="shared" si="39"/>
        <v>0</v>
      </c>
      <c r="BL191" s="25" t="s">
        <v>309</v>
      </c>
      <c r="BM191" s="25" t="s">
        <v>1737</v>
      </c>
    </row>
    <row r="192" spans="2:65" s="1" customFormat="1" ht="22.5" customHeight="1">
      <c r="B192" s="42"/>
      <c r="C192" s="205" t="s">
        <v>1278</v>
      </c>
      <c r="D192" s="205" t="s">
        <v>213</v>
      </c>
      <c r="E192" s="206" t="s">
        <v>1738</v>
      </c>
      <c r="F192" s="207" t="s">
        <v>1736</v>
      </c>
      <c r="G192" s="208" t="s">
        <v>275</v>
      </c>
      <c r="H192" s="209">
        <v>52</v>
      </c>
      <c r="I192" s="210"/>
      <c r="J192" s="211">
        <f t="shared" si="30"/>
        <v>0</v>
      </c>
      <c r="K192" s="207" t="s">
        <v>21</v>
      </c>
      <c r="L192" s="62"/>
      <c r="M192" s="212" t="s">
        <v>21</v>
      </c>
      <c r="N192" s="213" t="s">
        <v>47</v>
      </c>
      <c r="O192" s="43"/>
      <c r="P192" s="214">
        <f t="shared" si="31"/>
        <v>0</v>
      </c>
      <c r="Q192" s="214">
        <v>0</v>
      </c>
      <c r="R192" s="214">
        <f t="shared" si="32"/>
        <v>0</v>
      </c>
      <c r="S192" s="214">
        <v>0</v>
      </c>
      <c r="T192" s="215">
        <f t="shared" si="33"/>
        <v>0</v>
      </c>
      <c r="AR192" s="25" t="s">
        <v>309</v>
      </c>
      <c r="AT192" s="25" t="s">
        <v>213</v>
      </c>
      <c r="AU192" s="25" t="s">
        <v>85</v>
      </c>
      <c r="AY192" s="25" t="s">
        <v>211</v>
      </c>
      <c r="BE192" s="216">
        <f t="shared" si="34"/>
        <v>0</v>
      </c>
      <c r="BF192" s="216">
        <f t="shared" si="35"/>
        <v>0</v>
      </c>
      <c r="BG192" s="216">
        <f t="shared" si="36"/>
        <v>0</v>
      </c>
      <c r="BH192" s="216">
        <f t="shared" si="37"/>
        <v>0</v>
      </c>
      <c r="BI192" s="216">
        <f t="shared" si="38"/>
        <v>0</v>
      </c>
      <c r="BJ192" s="25" t="s">
        <v>83</v>
      </c>
      <c r="BK192" s="216">
        <f t="shared" si="39"/>
        <v>0</v>
      </c>
      <c r="BL192" s="25" t="s">
        <v>309</v>
      </c>
      <c r="BM192" s="25" t="s">
        <v>1739</v>
      </c>
    </row>
    <row r="193" spans="2:65" s="1" customFormat="1" ht="22.5" customHeight="1">
      <c r="B193" s="42"/>
      <c r="C193" s="205" t="s">
        <v>1284</v>
      </c>
      <c r="D193" s="205" t="s">
        <v>213</v>
      </c>
      <c r="E193" s="206" t="s">
        <v>1740</v>
      </c>
      <c r="F193" s="207" t="s">
        <v>1736</v>
      </c>
      <c r="G193" s="208" t="s">
        <v>275</v>
      </c>
      <c r="H193" s="209">
        <v>7</v>
      </c>
      <c r="I193" s="210"/>
      <c r="J193" s="211">
        <f t="shared" si="30"/>
        <v>0</v>
      </c>
      <c r="K193" s="207" t="s">
        <v>21</v>
      </c>
      <c r="L193" s="62"/>
      <c r="M193" s="212" t="s">
        <v>21</v>
      </c>
      <c r="N193" s="213" t="s">
        <v>47</v>
      </c>
      <c r="O193" s="43"/>
      <c r="P193" s="214">
        <f t="shared" si="31"/>
        <v>0</v>
      </c>
      <c r="Q193" s="214">
        <v>0</v>
      </c>
      <c r="R193" s="214">
        <f t="shared" si="32"/>
        <v>0</v>
      </c>
      <c r="S193" s="214">
        <v>0</v>
      </c>
      <c r="T193" s="215">
        <f t="shared" si="33"/>
        <v>0</v>
      </c>
      <c r="AR193" s="25" t="s">
        <v>309</v>
      </c>
      <c r="AT193" s="25" t="s">
        <v>213</v>
      </c>
      <c r="AU193" s="25" t="s">
        <v>85</v>
      </c>
      <c r="AY193" s="25" t="s">
        <v>211</v>
      </c>
      <c r="BE193" s="216">
        <f t="shared" si="34"/>
        <v>0</v>
      </c>
      <c r="BF193" s="216">
        <f t="shared" si="35"/>
        <v>0</v>
      </c>
      <c r="BG193" s="216">
        <f t="shared" si="36"/>
        <v>0</v>
      </c>
      <c r="BH193" s="216">
        <f t="shared" si="37"/>
        <v>0</v>
      </c>
      <c r="BI193" s="216">
        <f t="shared" si="38"/>
        <v>0</v>
      </c>
      <c r="BJ193" s="25" t="s">
        <v>83</v>
      </c>
      <c r="BK193" s="216">
        <f t="shared" si="39"/>
        <v>0</v>
      </c>
      <c r="BL193" s="25" t="s">
        <v>309</v>
      </c>
      <c r="BM193" s="25" t="s">
        <v>1741</v>
      </c>
    </row>
    <row r="194" spans="2:65" s="1" customFormat="1" ht="22.5" customHeight="1">
      <c r="B194" s="42"/>
      <c r="C194" s="205" t="s">
        <v>1291</v>
      </c>
      <c r="D194" s="205" t="s">
        <v>213</v>
      </c>
      <c r="E194" s="206" t="s">
        <v>1742</v>
      </c>
      <c r="F194" s="207" t="s">
        <v>1743</v>
      </c>
      <c r="G194" s="208" t="s">
        <v>275</v>
      </c>
      <c r="H194" s="209">
        <v>9</v>
      </c>
      <c r="I194" s="210"/>
      <c r="J194" s="211">
        <f t="shared" si="30"/>
        <v>0</v>
      </c>
      <c r="K194" s="207" t="s">
        <v>21</v>
      </c>
      <c r="L194" s="62"/>
      <c r="M194" s="212" t="s">
        <v>21</v>
      </c>
      <c r="N194" s="213" t="s">
        <v>47</v>
      </c>
      <c r="O194" s="43"/>
      <c r="P194" s="214">
        <f t="shared" si="31"/>
        <v>0</v>
      </c>
      <c r="Q194" s="214">
        <v>0</v>
      </c>
      <c r="R194" s="214">
        <f t="shared" si="32"/>
        <v>0</v>
      </c>
      <c r="S194" s="214">
        <v>0</v>
      </c>
      <c r="T194" s="215">
        <f t="shared" si="33"/>
        <v>0</v>
      </c>
      <c r="AR194" s="25" t="s">
        <v>309</v>
      </c>
      <c r="AT194" s="25" t="s">
        <v>213</v>
      </c>
      <c r="AU194" s="25" t="s">
        <v>85</v>
      </c>
      <c r="AY194" s="25" t="s">
        <v>211</v>
      </c>
      <c r="BE194" s="216">
        <f t="shared" si="34"/>
        <v>0</v>
      </c>
      <c r="BF194" s="216">
        <f t="shared" si="35"/>
        <v>0</v>
      </c>
      <c r="BG194" s="216">
        <f t="shared" si="36"/>
        <v>0</v>
      </c>
      <c r="BH194" s="216">
        <f t="shared" si="37"/>
        <v>0</v>
      </c>
      <c r="BI194" s="216">
        <f t="shared" si="38"/>
        <v>0</v>
      </c>
      <c r="BJ194" s="25" t="s">
        <v>83</v>
      </c>
      <c r="BK194" s="216">
        <f t="shared" si="39"/>
        <v>0</v>
      </c>
      <c r="BL194" s="25" t="s">
        <v>309</v>
      </c>
      <c r="BM194" s="25" t="s">
        <v>1744</v>
      </c>
    </row>
    <row r="195" spans="2:65" s="1" customFormat="1" ht="22.5" customHeight="1">
      <c r="B195" s="42"/>
      <c r="C195" s="205" t="s">
        <v>1295</v>
      </c>
      <c r="D195" s="205" t="s">
        <v>213</v>
      </c>
      <c r="E195" s="206" t="s">
        <v>1745</v>
      </c>
      <c r="F195" s="207" t="s">
        <v>1746</v>
      </c>
      <c r="G195" s="208" t="s">
        <v>275</v>
      </c>
      <c r="H195" s="209">
        <v>54</v>
      </c>
      <c r="I195" s="210"/>
      <c r="J195" s="211">
        <f t="shared" si="30"/>
        <v>0</v>
      </c>
      <c r="K195" s="207" t="s">
        <v>21</v>
      </c>
      <c r="L195" s="62"/>
      <c r="M195" s="212" t="s">
        <v>21</v>
      </c>
      <c r="N195" s="213" t="s">
        <v>47</v>
      </c>
      <c r="O195" s="43"/>
      <c r="P195" s="214">
        <f t="shared" si="31"/>
        <v>0</v>
      </c>
      <c r="Q195" s="214">
        <v>0</v>
      </c>
      <c r="R195" s="214">
        <f t="shared" si="32"/>
        <v>0</v>
      </c>
      <c r="S195" s="214">
        <v>0</v>
      </c>
      <c r="T195" s="215">
        <f t="shared" si="33"/>
        <v>0</v>
      </c>
      <c r="AR195" s="25" t="s">
        <v>309</v>
      </c>
      <c r="AT195" s="25" t="s">
        <v>213</v>
      </c>
      <c r="AU195" s="25" t="s">
        <v>85</v>
      </c>
      <c r="AY195" s="25" t="s">
        <v>211</v>
      </c>
      <c r="BE195" s="216">
        <f t="shared" si="34"/>
        <v>0</v>
      </c>
      <c r="BF195" s="216">
        <f t="shared" si="35"/>
        <v>0</v>
      </c>
      <c r="BG195" s="216">
        <f t="shared" si="36"/>
        <v>0</v>
      </c>
      <c r="BH195" s="216">
        <f t="shared" si="37"/>
        <v>0</v>
      </c>
      <c r="BI195" s="216">
        <f t="shared" si="38"/>
        <v>0</v>
      </c>
      <c r="BJ195" s="25" t="s">
        <v>83</v>
      </c>
      <c r="BK195" s="216">
        <f t="shared" si="39"/>
        <v>0</v>
      </c>
      <c r="BL195" s="25" t="s">
        <v>309</v>
      </c>
      <c r="BM195" s="25" t="s">
        <v>1747</v>
      </c>
    </row>
    <row r="196" spans="2:65" s="1" customFormat="1" ht="22.5" customHeight="1">
      <c r="B196" s="42"/>
      <c r="C196" s="205" t="s">
        <v>1300</v>
      </c>
      <c r="D196" s="205" t="s">
        <v>213</v>
      </c>
      <c r="E196" s="206" t="s">
        <v>1748</v>
      </c>
      <c r="F196" s="207" t="s">
        <v>1749</v>
      </c>
      <c r="G196" s="208" t="s">
        <v>275</v>
      </c>
      <c r="H196" s="209">
        <v>52</v>
      </c>
      <c r="I196" s="210"/>
      <c r="J196" s="211">
        <f t="shared" si="30"/>
        <v>0</v>
      </c>
      <c r="K196" s="207" t="s">
        <v>21</v>
      </c>
      <c r="L196" s="62"/>
      <c r="M196" s="212" t="s">
        <v>21</v>
      </c>
      <c r="N196" s="213" t="s">
        <v>47</v>
      </c>
      <c r="O196" s="43"/>
      <c r="P196" s="214">
        <f t="shared" si="31"/>
        <v>0</v>
      </c>
      <c r="Q196" s="214">
        <v>0</v>
      </c>
      <c r="R196" s="214">
        <f t="shared" si="32"/>
        <v>0</v>
      </c>
      <c r="S196" s="214">
        <v>0</v>
      </c>
      <c r="T196" s="215">
        <f t="shared" si="33"/>
        <v>0</v>
      </c>
      <c r="AR196" s="25" t="s">
        <v>309</v>
      </c>
      <c r="AT196" s="25" t="s">
        <v>213</v>
      </c>
      <c r="AU196" s="25" t="s">
        <v>85</v>
      </c>
      <c r="AY196" s="25" t="s">
        <v>211</v>
      </c>
      <c r="BE196" s="216">
        <f t="shared" si="34"/>
        <v>0</v>
      </c>
      <c r="BF196" s="216">
        <f t="shared" si="35"/>
        <v>0</v>
      </c>
      <c r="BG196" s="216">
        <f t="shared" si="36"/>
        <v>0</v>
      </c>
      <c r="BH196" s="216">
        <f t="shared" si="37"/>
        <v>0</v>
      </c>
      <c r="BI196" s="216">
        <f t="shared" si="38"/>
        <v>0</v>
      </c>
      <c r="BJ196" s="25" t="s">
        <v>83</v>
      </c>
      <c r="BK196" s="216">
        <f t="shared" si="39"/>
        <v>0</v>
      </c>
      <c r="BL196" s="25" t="s">
        <v>309</v>
      </c>
      <c r="BM196" s="25" t="s">
        <v>1750</v>
      </c>
    </row>
    <row r="197" spans="2:65" s="1" customFormat="1" ht="22.5" customHeight="1">
      <c r="B197" s="42"/>
      <c r="C197" s="205" t="s">
        <v>1311</v>
      </c>
      <c r="D197" s="205" t="s">
        <v>213</v>
      </c>
      <c r="E197" s="206" t="s">
        <v>1751</v>
      </c>
      <c r="F197" s="207" t="s">
        <v>1749</v>
      </c>
      <c r="G197" s="208" t="s">
        <v>275</v>
      </c>
      <c r="H197" s="209">
        <v>15</v>
      </c>
      <c r="I197" s="210"/>
      <c r="J197" s="211">
        <f t="shared" si="30"/>
        <v>0</v>
      </c>
      <c r="K197" s="207" t="s">
        <v>21</v>
      </c>
      <c r="L197" s="62"/>
      <c r="M197" s="212" t="s">
        <v>21</v>
      </c>
      <c r="N197" s="213" t="s">
        <v>47</v>
      </c>
      <c r="O197" s="43"/>
      <c r="P197" s="214">
        <f t="shared" si="31"/>
        <v>0</v>
      </c>
      <c r="Q197" s="214">
        <v>0</v>
      </c>
      <c r="R197" s="214">
        <f t="shared" si="32"/>
        <v>0</v>
      </c>
      <c r="S197" s="214">
        <v>0</v>
      </c>
      <c r="T197" s="215">
        <f t="shared" si="33"/>
        <v>0</v>
      </c>
      <c r="AR197" s="25" t="s">
        <v>309</v>
      </c>
      <c r="AT197" s="25" t="s">
        <v>213</v>
      </c>
      <c r="AU197" s="25" t="s">
        <v>85</v>
      </c>
      <c r="AY197" s="25" t="s">
        <v>211</v>
      </c>
      <c r="BE197" s="216">
        <f t="shared" si="34"/>
        <v>0</v>
      </c>
      <c r="BF197" s="216">
        <f t="shared" si="35"/>
        <v>0</v>
      </c>
      <c r="BG197" s="216">
        <f t="shared" si="36"/>
        <v>0</v>
      </c>
      <c r="BH197" s="216">
        <f t="shared" si="37"/>
        <v>0</v>
      </c>
      <c r="BI197" s="216">
        <f t="shared" si="38"/>
        <v>0</v>
      </c>
      <c r="BJ197" s="25" t="s">
        <v>83</v>
      </c>
      <c r="BK197" s="216">
        <f t="shared" si="39"/>
        <v>0</v>
      </c>
      <c r="BL197" s="25" t="s">
        <v>309</v>
      </c>
      <c r="BM197" s="25" t="s">
        <v>1752</v>
      </c>
    </row>
    <row r="198" spans="2:65" s="1" customFormat="1" ht="22.5" customHeight="1">
      <c r="B198" s="42"/>
      <c r="C198" s="205" t="s">
        <v>1318</v>
      </c>
      <c r="D198" s="205" t="s">
        <v>213</v>
      </c>
      <c r="E198" s="206" t="s">
        <v>1753</v>
      </c>
      <c r="F198" s="207" t="s">
        <v>1749</v>
      </c>
      <c r="G198" s="208" t="s">
        <v>275</v>
      </c>
      <c r="H198" s="209">
        <v>8</v>
      </c>
      <c r="I198" s="210"/>
      <c r="J198" s="211">
        <f t="shared" si="30"/>
        <v>0</v>
      </c>
      <c r="K198" s="207" t="s">
        <v>21</v>
      </c>
      <c r="L198" s="62"/>
      <c r="M198" s="212" t="s">
        <v>21</v>
      </c>
      <c r="N198" s="213" t="s">
        <v>47</v>
      </c>
      <c r="O198" s="43"/>
      <c r="P198" s="214">
        <f t="shared" si="31"/>
        <v>0</v>
      </c>
      <c r="Q198" s="214">
        <v>0</v>
      </c>
      <c r="R198" s="214">
        <f t="shared" si="32"/>
        <v>0</v>
      </c>
      <c r="S198" s="214">
        <v>0</v>
      </c>
      <c r="T198" s="215">
        <f t="shared" si="33"/>
        <v>0</v>
      </c>
      <c r="AR198" s="25" t="s">
        <v>309</v>
      </c>
      <c r="AT198" s="25" t="s">
        <v>213</v>
      </c>
      <c r="AU198" s="25" t="s">
        <v>85</v>
      </c>
      <c r="AY198" s="25" t="s">
        <v>211</v>
      </c>
      <c r="BE198" s="216">
        <f t="shared" si="34"/>
        <v>0</v>
      </c>
      <c r="BF198" s="216">
        <f t="shared" si="35"/>
        <v>0</v>
      </c>
      <c r="BG198" s="216">
        <f t="shared" si="36"/>
        <v>0</v>
      </c>
      <c r="BH198" s="216">
        <f t="shared" si="37"/>
        <v>0</v>
      </c>
      <c r="BI198" s="216">
        <f t="shared" si="38"/>
        <v>0</v>
      </c>
      <c r="BJ198" s="25" t="s">
        <v>83</v>
      </c>
      <c r="BK198" s="216">
        <f t="shared" si="39"/>
        <v>0</v>
      </c>
      <c r="BL198" s="25" t="s">
        <v>309</v>
      </c>
      <c r="BM198" s="25" t="s">
        <v>1754</v>
      </c>
    </row>
    <row r="199" spans="2:65" s="1" customFormat="1" ht="22.5" customHeight="1">
      <c r="B199" s="42"/>
      <c r="C199" s="205" t="s">
        <v>1328</v>
      </c>
      <c r="D199" s="205" t="s">
        <v>213</v>
      </c>
      <c r="E199" s="206" t="s">
        <v>1755</v>
      </c>
      <c r="F199" s="207" t="s">
        <v>1756</v>
      </c>
      <c r="G199" s="208" t="s">
        <v>275</v>
      </c>
      <c r="H199" s="209">
        <v>1</v>
      </c>
      <c r="I199" s="210"/>
      <c r="J199" s="211">
        <f t="shared" si="30"/>
        <v>0</v>
      </c>
      <c r="K199" s="207" t="s">
        <v>21</v>
      </c>
      <c r="L199" s="62"/>
      <c r="M199" s="212" t="s">
        <v>21</v>
      </c>
      <c r="N199" s="213" t="s">
        <v>47</v>
      </c>
      <c r="O199" s="43"/>
      <c r="P199" s="214">
        <f t="shared" si="31"/>
        <v>0</v>
      </c>
      <c r="Q199" s="214">
        <v>0</v>
      </c>
      <c r="R199" s="214">
        <f t="shared" si="32"/>
        <v>0</v>
      </c>
      <c r="S199" s="214">
        <v>0</v>
      </c>
      <c r="T199" s="215">
        <f t="shared" si="33"/>
        <v>0</v>
      </c>
      <c r="AR199" s="25" t="s">
        <v>309</v>
      </c>
      <c r="AT199" s="25" t="s">
        <v>213</v>
      </c>
      <c r="AU199" s="25" t="s">
        <v>85</v>
      </c>
      <c r="AY199" s="25" t="s">
        <v>211</v>
      </c>
      <c r="BE199" s="216">
        <f t="shared" si="34"/>
        <v>0</v>
      </c>
      <c r="BF199" s="216">
        <f t="shared" si="35"/>
        <v>0</v>
      </c>
      <c r="BG199" s="216">
        <f t="shared" si="36"/>
        <v>0</v>
      </c>
      <c r="BH199" s="216">
        <f t="shared" si="37"/>
        <v>0</v>
      </c>
      <c r="BI199" s="216">
        <f t="shared" si="38"/>
        <v>0</v>
      </c>
      <c r="BJ199" s="25" t="s">
        <v>83</v>
      </c>
      <c r="BK199" s="216">
        <f t="shared" si="39"/>
        <v>0</v>
      </c>
      <c r="BL199" s="25" t="s">
        <v>309</v>
      </c>
      <c r="BM199" s="25" t="s">
        <v>1757</v>
      </c>
    </row>
    <row r="200" spans="2:65" s="1" customFormat="1" ht="22.5" customHeight="1">
      <c r="B200" s="42"/>
      <c r="C200" s="205" t="s">
        <v>1333</v>
      </c>
      <c r="D200" s="205" t="s">
        <v>213</v>
      </c>
      <c r="E200" s="206" t="s">
        <v>1758</v>
      </c>
      <c r="F200" s="207" t="s">
        <v>1759</v>
      </c>
      <c r="G200" s="208" t="s">
        <v>611</v>
      </c>
      <c r="H200" s="209">
        <v>60</v>
      </c>
      <c r="I200" s="210"/>
      <c r="J200" s="211">
        <f t="shared" si="30"/>
        <v>0</v>
      </c>
      <c r="K200" s="207" t="s">
        <v>21</v>
      </c>
      <c r="L200" s="62"/>
      <c r="M200" s="212" t="s">
        <v>21</v>
      </c>
      <c r="N200" s="213" t="s">
        <v>47</v>
      </c>
      <c r="O200" s="43"/>
      <c r="P200" s="214">
        <f t="shared" si="31"/>
        <v>0</v>
      </c>
      <c r="Q200" s="214">
        <v>0</v>
      </c>
      <c r="R200" s="214">
        <f t="shared" si="32"/>
        <v>0</v>
      </c>
      <c r="S200" s="214">
        <v>0</v>
      </c>
      <c r="T200" s="215">
        <f t="shared" si="33"/>
        <v>0</v>
      </c>
      <c r="AR200" s="25" t="s">
        <v>309</v>
      </c>
      <c r="AT200" s="25" t="s">
        <v>213</v>
      </c>
      <c r="AU200" s="25" t="s">
        <v>85</v>
      </c>
      <c r="AY200" s="25" t="s">
        <v>211</v>
      </c>
      <c r="BE200" s="216">
        <f t="shared" si="34"/>
        <v>0</v>
      </c>
      <c r="BF200" s="216">
        <f t="shared" si="35"/>
        <v>0</v>
      </c>
      <c r="BG200" s="216">
        <f t="shared" si="36"/>
        <v>0</v>
      </c>
      <c r="BH200" s="216">
        <f t="shared" si="37"/>
        <v>0</v>
      </c>
      <c r="BI200" s="216">
        <f t="shared" si="38"/>
        <v>0</v>
      </c>
      <c r="BJ200" s="25" t="s">
        <v>83</v>
      </c>
      <c r="BK200" s="216">
        <f t="shared" si="39"/>
        <v>0</v>
      </c>
      <c r="BL200" s="25" t="s">
        <v>309</v>
      </c>
      <c r="BM200" s="25" t="s">
        <v>1760</v>
      </c>
    </row>
    <row r="201" spans="2:65" s="1" customFormat="1" ht="22.5" customHeight="1">
      <c r="B201" s="42"/>
      <c r="C201" s="205" t="s">
        <v>1338</v>
      </c>
      <c r="D201" s="205" t="s">
        <v>213</v>
      </c>
      <c r="E201" s="206" t="s">
        <v>1761</v>
      </c>
      <c r="F201" s="207" t="s">
        <v>1762</v>
      </c>
      <c r="G201" s="208" t="s">
        <v>611</v>
      </c>
      <c r="H201" s="209">
        <v>90</v>
      </c>
      <c r="I201" s="210"/>
      <c r="J201" s="211">
        <f t="shared" si="30"/>
        <v>0</v>
      </c>
      <c r="K201" s="207" t="s">
        <v>21</v>
      </c>
      <c r="L201" s="62"/>
      <c r="M201" s="212" t="s">
        <v>21</v>
      </c>
      <c r="N201" s="213" t="s">
        <v>47</v>
      </c>
      <c r="O201" s="43"/>
      <c r="P201" s="214">
        <f t="shared" si="31"/>
        <v>0</v>
      </c>
      <c r="Q201" s="214">
        <v>0</v>
      </c>
      <c r="R201" s="214">
        <f t="shared" si="32"/>
        <v>0</v>
      </c>
      <c r="S201" s="214">
        <v>0</v>
      </c>
      <c r="T201" s="215">
        <f t="shared" si="33"/>
        <v>0</v>
      </c>
      <c r="AR201" s="25" t="s">
        <v>309</v>
      </c>
      <c r="AT201" s="25" t="s">
        <v>213</v>
      </c>
      <c r="AU201" s="25" t="s">
        <v>85</v>
      </c>
      <c r="AY201" s="25" t="s">
        <v>211</v>
      </c>
      <c r="BE201" s="216">
        <f t="shared" si="34"/>
        <v>0</v>
      </c>
      <c r="BF201" s="216">
        <f t="shared" si="35"/>
        <v>0</v>
      </c>
      <c r="BG201" s="216">
        <f t="shared" si="36"/>
        <v>0</v>
      </c>
      <c r="BH201" s="216">
        <f t="shared" si="37"/>
        <v>0</v>
      </c>
      <c r="BI201" s="216">
        <f t="shared" si="38"/>
        <v>0</v>
      </c>
      <c r="BJ201" s="25" t="s">
        <v>83</v>
      </c>
      <c r="BK201" s="216">
        <f t="shared" si="39"/>
        <v>0</v>
      </c>
      <c r="BL201" s="25" t="s">
        <v>309</v>
      </c>
      <c r="BM201" s="25" t="s">
        <v>1763</v>
      </c>
    </row>
    <row r="202" spans="2:65" s="1" customFormat="1" ht="22.5" customHeight="1">
      <c r="B202" s="42"/>
      <c r="C202" s="205" t="s">
        <v>1342</v>
      </c>
      <c r="D202" s="205" t="s">
        <v>213</v>
      </c>
      <c r="E202" s="206" t="s">
        <v>1764</v>
      </c>
      <c r="F202" s="207" t="s">
        <v>1765</v>
      </c>
      <c r="G202" s="208" t="s">
        <v>611</v>
      </c>
      <c r="H202" s="209">
        <v>25</v>
      </c>
      <c r="I202" s="210"/>
      <c r="J202" s="211">
        <f t="shared" si="30"/>
        <v>0</v>
      </c>
      <c r="K202" s="207" t="s">
        <v>21</v>
      </c>
      <c r="L202" s="62"/>
      <c r="M202" s="212" t="s">
        <v>21</v>
      </c>
      <c r="N202" s="213" t="s">
        <v>47</v>
      </c>
      <c r="O202" s="43"/>
      <c r="P202" s="214">
        <f t="shared" si="31"/>
        <v>0</v>
      </c>
      <c r="Q202" s="214">
        <v>0</v>
      </c>
      <c r="R202" s="214">
        <f t="shared" si="32"/>
        <v>0</v>
      </c>
      <c r="S202" s="214">
        <v>0</v>
      </c>
      <c r="T202" s="215">
        <f t="shared" si="33"/>
        <v>0</v>
      </c>
      <c r="AR202" s="25" t="s">
        <v>309</v>
      </c>
      <c r="AT202" s="25" t="s">
        <v>213</v>
      </c>
      <c r="AU202" s="25" t="s">
        <v>85</v>
      </c>
      <c r="AY202" s="25" t="s">
        <v>211</v>
      </c>
      <c r="BE202" s="216">
        <f t="shared" si="34"/>
        <v>0</v>
      </c>
      <c r="BF202" s="216">
        <f t="shared" si="35"/>
        <v>0</v>
      </c>
      <c r="BG202" s="216">
        <f t="shared" si="36"/>
        <v>0</v>
      </c>
      <c r="BH202" s="216">
        <f t="shared" si="37"/>
        <v>0</v>
      </c>
      <c r="BI202" s="216">
        <f t="shared" si="38"/>
        <v>0</v>
      </c>
      <c r="BJ202" s="25" t="s">
        <v>83</v>
      </c>
      <c r="BK202" s="216">
        <f t="shared" si="39"/>
        <v>0</v>
      </c>
      <c r="BL202" s="25" t="s">
        <v>309</v>
      </c>
      <c r="BM202" s="25" t="s">
        <v>1766</v>
      </c>
    </row>
    <row r="203" spans="2:65" s="1" customFormat="1" ht="22.5" customHeight="1">
      <c r="B203" s="42"/>
      <c r="C203" s="205" t="s">
        <v>1346</v>
      </c>
      <c r="D203" s="205" t="s">
        <v>213</v>
      </c>
      <c r="E203" s="206" t="s">
        <v>1767</v>
      </c>
      <c r="F203" s="207" t="s">
        <v>1768</v>
      </c>
      <c r="G203" s="208" t="s">
        <v>611</v>
      </c>
      <c r="H203" s="209">
        <v>60</v>
      </c>
      <c r="I203" s="210"/>
      <c r="J203" s="211">
        <f t="shared" si="30"/>
        <v>0</v>
      </c>
      <c r="K203" s="207" t="s">
        <v>21</v>
      </c>
      <c r="L203" s="62"/>
      <c r="M203" s="212" t="s">
        <v>21</v>
      </c>
      <c r="N203" s="213" t="s">
        <v>47</v>
      </c>
      <c r="O203" s="43"/>
      <c r="P203" s="214">
        <f t="shared" si="31"/>
        <v>0</v>
      </c>
      <c r="Q203" s="214">
        <v>0</v>
      </c>
      <c r="R203" s="214">
        <f t="shared" si="32"/>
        <v>0</v>
      </c>
      <c r="S203" s="214">
        <v>0</v>
      </c>
      <c r="T203" s="215">
        <f t="shared" si="33"/>
        <v>0</v>
      </c>
      <c r="AR203" s="25" t="s">
        <v>309</v>
      </c>
      <c r="AT203" s="25" t="s">
        <v>213</v>
      </c>
      <c r="AU203" s="25" t="s">
        <v>85</v>
      </c>
      <c r="AY203" s="25" t="s">
        <v>211</v>
      </c>
      <c r="BE203" s="216">
        <f t="shared" si="34"/>
        <v>0</v>
      </c>
      <c r="BF203" s="216">
        <f t="shared" si="35"/>
        <v>0</v>
      </c>
      <c r="BG203" s="216">
        <f t="shared" si="36"/>
        <v>0</v>
      </c>
      <c r="BH203" s="216">
        <f t="shared" si="37"/>
        <v>0</v>
      </c>
      <c r="BI203" s="216">
        <f t="shared" si="38"/>
        <v>0</v>
      </c>
      <c r="BJ203" s="25" t="s">
        <v>83</v>
      </c>
      <c r="BK203" s="216">
        <f t="shared" si="39"/>
        <v>0</v>
      </c>
      <c r="BL203" s="25" t="s">
        <v>309</v>
      </c>
      <c r="BM203" s="25" t="s">
        <v>1769</v>
      </c>
    </row>
    <row r="204" spans="2:65" s="1" customFormat="1" ht="22.5" customHeight="1">
      <c r="B204" s="42"/>
      <c r="C204" s="205" t="s">
        <v>1352</v>
      </c>
      <c r="D204" s="205" t="s">
        <v>213</v>
      </c>
      <c r="E204" s="206" t="s">
        <v>1770</v>
      </c>
      <c r="F204" s="207" t="s">
        <v>1771</v>
      </c>
      <c r="G204" s="208" t="s">
        <v>611</v>
      </c>
      <c r="H204" s="209">
        <v>140</v>
      </c>
      <c r="I204" s="210"/>
      <c r="J204" s="211">
        <f t="shared" si="30"/>
        <v>0</v>
      </c>
      <c r="K204" s="207" t="s">
        <v>21</v>
      </c>
      <c r="L204" s="62"/>
      <c r="M204" s="212" t="s">
        <v>21</v>
      </c>
      <c r="N204" s="213" t="s">
        <v>47</v>
      </c>
      <c r="O204" s="43"/>
      <c r="P204" s="214">
        <f t="shared" si="31"/>
        <v>0</v>
      </c>
      <c r="Q204" s="214">
        <v>0</v>
      </c>
      <c r="R204" s="214">
        <f t="shared" si="32"/>
        <v>0</v>
      </c>
      <c r="S204" s="214">
        <v>0</v>
      </c>
      <c r="T204" s="215">
        <f t="shared" si="33"/>
        <v>0</v>
      </c>
      <c r="AR204" s="25" t="s">
        <v>309</v>
      </c>
      <c r="AT204" s="25" t="s">
        <v>213</v>
      </c>
      <c r="AU204" s="25" t="s">
        <v>85</v>
      </c>
      <c r="AY204" s="25" t="s">
        <v>211</v>
      </c>
      <c r="BE204" s="216">
        <f t="shared" si="34"/>
        <v>0</v>
      </c>
      <c r="BF204" s="216">
        <f t="shared" si="35"/>
        <v>0</v>
      </c>
      <c r="BG204" s="216">
        <f t="shared" si="36"/>
        <v>0</v>
      </c>
      <c r="BH204" s="216">
        <f t="shared" si="37"/>
        <v>0</v>
      </c>
      <c r="BI204" s="216">
        <f t="shared" si="38"/>
        <v>0</v>
      </c>
      <c r="BJ204" s="25" t="s">
        <v>83</v>
      </c>
      <c r="BK204" s="216">
        <f t="shared" si="39"/>
        <v>0</v>
      </c>
      <c r="BL204" s="25" t="s">
        <v>309</v>
      </c>
      <c r="BM204" s="25" t="s">
        <v>1772</v>
      </c>
    </row>
    <row r="205" spans="2:65" s="1" customFormat="1" ht="22.5" customHeight="1">
      <c r="B205" s="42"/>
      <c r="C205" s="205" t="s">
        <v>1359</v>
      </c>
      <c r="D205" s="205" t="s">
        <v>213</v>
      </c>
      <c r="E205" s="206" t="s">
        <v>1773</v>
      </c>
      <c r="F205" s="207" t="s">
        <v>1774</v>
      </c>
      <c r="G205" s="208" t="s">
        <v>611</v>
      </c>
      <c r="H205" s="209">
        <v>20</v>
      </c>
      <c r="I205" s="210"/>
      <c r="J205" s="211">
        <f t="shared" si="30"/>
        <v>0</v>
      </c>
      <c r="K205" s="207" t="s">
        <v>21</v>
      </c>
      <c r="L205" s="62"/>
      <c r="M205" s="212" t="s">
        <v>21</v>
      </c>
      <c r="N205" s="213" t="s">
        <v>47</v>
      </c>
      <c r="O205" s="43"/>
      <c r="P205" s="214">
        <f t="shared" si="31"/>
        <v>0</v>
      </c>
      <c r="Q205" s="214">
        <v>0</v>
      </c>
      <c r="R205" s="214">
        <f t="shared" si="32"/>
        <v>0</v>
      </c>
      <c r="S205" s="214">
        <v>0</v>
      </c>
      <c r="T205" s="215">
        <f t="shared" si="33"/>
        <v>0</v>
      </c>
      <c r="AR205" s="25" t="s">
        <v>309</v>
      </c>
      <c r="AT205" s="25" t="s">
        <v>213</v>
      </c>
      <c r="AU205" s="25" t="s">
        <v>85</v>
      </c>
      <c r="AY205" s="25" t="s">
        <v>211</v>
      </c>
      <c r="BE205" s="216">
        <f t="shared" si="34"/>
        <v>0</v>
      </c>
      <c r="BF205" s="216">
        <f t="shared" si="35"/>
        <v>0</v>
      </c>
      <c r="BG205" s="216">
        <f t="shared" si="36"/>
        <v>0</v>
      </c>
      <c r="BH205" s="216">
        <f t="shared" si="37"/>
        <v>0</v>
      </c>
      <c r="BI205" s="216">
        <f t="shared" si="38"/>
        <v>0</v>
      </c>
      <c r="BJ205" s="25" t="s">
        <v>83</v>
      </c>
      <c r="BK205" s="216">
        <f t="shared" si="39"/>
        <v>0</v>
      </c>
      <c r="BL205" s="25" t="s">
        <v>309</v>
      </c>
      <c r="BM205" s="25" t="s">
        <v>1775</v>
      </c>
    </row>
    <row r="206" spans="2:65" s="1" customFormat="1" ht="22.5" customHeight="1">
      <c r="B206" s="42"/>
      <c r="C206" s="205" t="s">
        <v>1363</v>
      </c>
      <c r="D206" s="205" t="s">
        <v>213</v>
      </c>
      <c r="E206" s="206" t="s">
        <v>1776</v>
      </c>
      <c r="F206" s="207" t="s">
        <v>1777</v>
      </c>
      <c r="G206" s="208" t="s">
        <v>611</v>
      </c>
      <c r="H206" s="209">
        <v>680</v>
      </c>
      <c r="I206" s="210"/>
      <c r="J206" s="211">
        <f t="shared" si="30"/>
        <v>0</v>
      </c>
      <c r="K206" s="207" t="s">
        <v>21</v>
      </c>
      <c r="L206" s="62"/>
      <c r="M206" s="212" t="s">
        <v>21</v>
      </c>
      <c r="N206" s="213" t="s">
        <v>47</v>
      </c>
      <c r="O206" s="43"/>
      <c r="P206" s="214">
        <f t="shared" si="31"/>
        <v>0</v>
      </c>
      <c r="Q206" s="214">
        <v>0</v>
      </c>
      <c r="R206" s="214">
        <f t="shared" si="32"/>
        <v>0</v>
      </c>
      <c r="S206" s="214">
        <v>0</v>
      </c>
      <c r="T206" s="215">
        <f t="shared" si="33"/>
        <v>0</v>
      </c>
      <c r="AR206" s="25" t="s">
        <v>309</v>
      </c>
      <c r="AT206" s="25" t="s">
        <v>213</v>
      </c>
      <c r="AU206" s="25" t="s">
        <v>85</v>
      </c>
      <c r="AY206" s="25" t="s">
        <v>211</v>
      </c>
      <c r="BE206" s="216">
        <f t="shared" si="34"/>
        <v>0</v>
      </c>
      <c r="BF206" s="216">
        <f t="shared" si="35"/>
        <v>0</v>
      </c>
      <c r="BG206" s="216">
        <f t="shared" si="36"/>
        <v>0</v>
      </c>
      <c r="BH206" s="216">
        <f t="shared" si="37"/>
        <v>0</v>
      </c>
      <c r="BI206" s="216">
        <f t="shared" si="38"/>
        <v>0</v>
      </c>
      <c r="BJ206" s="25" t="s">
        <v>83</v>
      </c>
      <c r="BK206" s="216">
        <f t="shared" si="39"/>
        <v>0</v>
      </c>
      <c r="BL206" s="25" t="s">
        <v>309</v>
      </c>
      <c r="BM206" s="25" t="s">
        <v>1778</v>
      </c>
    </row>
    <row r="207" spans="2:65" s="1" customFormat="1" ht="22.5" customHeight="1">
      <c r="B207" s="42"/>
      <c r="C207" s="205" t="s">
        <v>1367</v>
      </c>
      <c r="D207" s="205" t="s">
        <v>213</v>
      </c>
      <c r="E207" s="206" t="s">
        <v>1779</v>
      </c>
      <c r="F207" s="207" t="s">
        <v>1777</v>
      </c>
      <c r="G207" s="208" t="s">
        <v>611</v>
      </c>
      <c r="H207" s="209">
        <v>430</v>
      </c>
      <c r="I207" s="210"/>
      <c r="J207" s="211">
        <f t="shared" si="30"/>
        <v>0</v>
      </c>
      <c r="K207" s="207" t="s">
        <v>21</v>
      </c>
      <c r="L207" s="62"/>
      <c r="M207" s="212" t="s">
        <v>21</v>
      </c>
      <c r="N207" s="213" t="s">
        <v>47</v>
      </c>
      <c r="O207" s="43"/>
      <c r="P207" s="214">
        <f t="shared" si="31"/>
        <v>0</v>
      </c>
      <c r="Q207" s="214">
        <v>0</v>
      </c>
      <c r="R207" s="214">
        <f t="shared" si="32"/>
        <v>0</v>
      </c>
      <c r="S207" s="214">
        <v>0</v>
      </c>
      <c r="T207" s="215">
        <f t="shared" si="33"/>
        <v>0</v>
      </c>
      <c r="AR207" s="25" t="s">
        <v>309</v>
      </c>
      <c r="AT207" s="25" t="s">
        <v>213</v>
      </c>
      <c r="AU207" s="25" t="s">
        <v>85</v>
      </c>
      <c r="AY207" s="25" t="s">
        <v>211</v>
      </c>
      <c r="BE207" s="216">
        <f t="shared" si="34"/>
        <v>0</v>
      </c>
      <c r="BF207" s="216">
        <f t="shared" si="35"/>
        <v>0</v>
      </c>
      <c r="BG207" s="216">
        <f t="shared" si="36"/>
        <v>0</v>
      </c>
      <c r="BH207" s="216">
        <f t="shared" si="37"/>
        <v>0</v>
      </c>
      <c r="BI207" s="216">
        <f t="shared" si="38"/>
        <v>0</v>
      </c>
      <c r="BJ207" s="25" t="s">
        <v>83</v>
      </c>
      <c r="BK207" s="216">
        <f t="shared" si="39"/>
        <v>0</v>
      </c>
      <c r="BL207" s="25" t="s">
        <v>309</v>
      </c>
      <c r="BM207" s="25" t="s">
        <v>1780</v>
      </c>
    </row>
    <row r="208" spans="2:65" s="1" customFormat="1" ht="22.5" customHeight="1">
      <c r="B208" s="42"/>
      <c r="C208" s="205" t="s">
        <v>1372</v>
      </c>
      <c r="D208" s="205" t="s">
        <v>213</v>
      </c>
      <c r="E208" s="206" t="s">
        <v>1781</v>
      </c>
      <c r="F208" s="207" t="s">
        <v>1777</v>
      </c>
      <c r="G208" s="208" t="s">
        <v>611</v>
      </c>
      <c r="H208" s="209">
        <v>860</v>
      </c>
      <c r="I208" s="210"/>
      <c r="J208" s="211">
        <f t="shared" si="30"/>
        <v>0</v>
      </c>
      <c r="K208" s="207" t="s">
        <v>21</v>
      </c>
      <c r="L208" s="62"/>
      <c r="M208" s="212" t="s">
        <v>21</v>
      </c>
      <c r="N208" s="213" t="s">
        <v>47</v>
      </c>
      <c r="O208" s="43"/>
      <c r="P208" s="214">
        <f t="shared" si="31"/>
        <v>0</v>
      </c>
      <c r="Q208" s="214">
        <v>0</v>
      </c>
      <c r="R208" s="214">
        <f t="shared" si="32"/>
        <v>0</v>
      </c>
      <c r="S208" s="214">
        <v>0</v>
      </c>
      <c r="T208" s="215">
        <f t="shared" si="33"/>
        <v>0</v>
      </c>
      <c r="AR208" s="25" t="s">
        <v>309</v>
      </c>
      <c r="AT208" s="25" t="s">
        <v>213</v>
      </c>
      <c r="AU208" s="25" t="s">
        <v>85</v>
      </c>
      <c r="AY208" s="25" t="s">
        <v>211</v>
      </c>
      <c r="BE208" s="216">
        <f t="shared" si="34"/>
        <v>0</v>
      </c>
      <c r="BF208" s="216">
        <f t="shared" si="35"/>
        <v>0</v>
      </c>
      <c r="BG208" s="216">
        <f t="shared" si="36"/>
        <v>0</v>
      </c>
      <c r="BH208" s="216">
        <f t="shared" si="37"/>
        <v>0</v>
      </c>
      <c r="BI208" s="216">
        <f t="shared" si="38"/>
        <v>0</v>
      </c>
      <c r="BJ208" s="25" t="s">
        <v>83</v>
      </c>
      <c r="BK208" s="216">
        <f t="shared" si="39"/>
        <v>0</v>
      </c>
      <c r="BL208" s="25" t="s">
        <v>309</v>
      </c>
      <c r="BM208" s="25" t="s">
        <v>1782</v>
      </c>
    </row>
    <row r="209" spans="2:65" s="1" customFormat="1" ht="22.5" customHeight="1">
      <c r="B209" s="42"/>
      <c r="C209" s="205" t="s">
        <v>1377</v>
      </c>
      <c r="D209" s="205" t="s">
        <v>213</v>
      </c>
      <c r="E209" s="206" t="s">
        <v>1783</v>
      </c>
      <c r="F209" s="207" t="s">
        <v>1777</v>
      </c>
      <c r="G209" s="208" t="s">
        <v>611</v>
      </c>
      <c r="H209" s="209">
        <v>120</v>
      </c>
      <c r="I209" s="210"/>
      <c r="J209" s="211">
        <f t="shared" si="30"/>
        <v>0</v>
      </c>
      <c r="K209" s="207" t="s">
        <v>21</v>
      </c>
      <c r="L209" s="62"/>
      <c r="M209" s="212" t="s">
        <v>21</v>
      </c>
      <c r="N209" s="213" t="s">
        <v>47</v>
      </c>
      <c r="O209" s="43"/>
      <c r="P209" s="214">
        <f t="shared" si="31"/>
        <v>0</v>
      </c>
      <c r="Q209" s="214">
        <v>0</v>
      </c>
      <c r="R209" s="214">
        <f t="shared" si="32"/>
        <v>0</v>
      </c>
      <c r="S209" s="214">
        <v>0</v>
      </c>
      <c r="T209" s="215">
        <f t="shared" si="33"/>
        <v>0</v>
      </c>
      <c r="AR209" s="25" t="s">
        <v>309</v>
      </c>
      <c r="AT209" s="25" t="s">
        <v>213</v>
      </c>
      <c r="AU209" s="25" t="s">
        <v>85</v>
      </c>
      <c r="AY209" s="25" t="s">
        <v>211</v>
      </c>
      <c r="BE209" s="216">
        <f t="shared" si="34"/>
        <v>0</v>
      </c>
      <c r="BF209" s="216">
        <f t="shared" si="35"/>
        <v>0</v>
      </c>
      <c r="BG209" s="216">
        <f t="shared" si="36"/>
        <v>0</v>
      </c>
      <c r="BH209" s="216">
        <f t="shared" si="37"/>
        <v>0</v>
      </c>
      <c r="BI209" s="216">
        <f t="shared" si="38"/>
        <v>0</v>
      </c>
      <c r="BJ209" s="25" t="s">
        <v>83</v>
      </c>
      <c r="BK209" s="216">
        <f t="shared" si="39"/>
        <v>0</v>
      </c>
      <c r="BL209" s="25" t="s">
        <v>309</v>
      </c>
      <c r="BM209" s="25" t="s">
        <v>1784</v>
      </c>
    </row>
    <row r="210" spans="2:65" s="1" customFormat="1" ht="22.5" customHeight="1">
      <c r="B210" s="42"/>
      <c r="C210" s="205" t="s">
        <v>1382</v>
      </c>
      <c r="D210" s="205" t="s">
        <v>213</v>
      </c>
      <c r="E210" s="206" t="s">
        <v>1785</v>
      </c>
      <c r="F210" s="207" t="s">
        <v>1786</v>
      </c>
      <c r="G210" s="208" t="s">
        <v>611</v>
      </c>
      <c r="H210" s="209">
        <v>310</v>
      </c>
      <c r="I210" s="210"/>
      <c r="J210" s="211">
        <f t="shared" si="30"/>
        <v>0</v>
      </c>
      <c r="K210" s="207" t="s">
        <v>21</v>
      </c>
      <c r="L210" s="62"/>
      <c r="M210" s="212" t="s">
        <v>21</v>
      </c>
      <c r="N210" s="213" t="s">
        <v>47</v>
      </c>
      <c r="O210" s="43"/>
      <c r="P210" s="214">
        <f t="shared" si="31"/>
        <v>0</v>
      </c>
      <c r="Q210" s="214">
        <v>0</v>
      </c>
      <c r="R210" s="214">
        <f t="shared" si="32"/>
        <v>0</v>
      </c>
      <c r="S210" s="214">
        <v>0</v>
      </c>
      <c r="T210" s="215">
        <f t="shared" si="33"/>
        <v>0</v>
      </c>
      <c r="AR210" s="25" t="s">
        <v>309</v>
      </c>
      <c r="AT210" s="25" t="s">
        <v>213</v>
      </c>
      <c r="AU210" s="25" t="s">
        <v>85</v>
      </c>
      <c r="AY210" s="25" t="s">
        <v>211</v>
      </c>
      <c r="BE210" s="216">
        <f t="shared" si="34"/>
        <v>0</v>
      </c>
      <c r="BF210" s="216">
        <f t="shared" si="35"/>
        <v>0</v>
      </c>
      <c r="BG210" s="216">
        <f t="shared" si="36"/>
        <v>0</v>
      </c>
      <c r="BH210" s="216">
        <f t="shared" si="37"/>
        <v>0</v>
      </c>
      <c r="BI210" s="216">
        <f t="shared" si="38"/>
        <v>0</v>
      </c>
      <c r="BJ210" s="25" t="s">
        <v>83</v>
      </c>
      <c r="BK210" s="216">
        <f t="shared" si="39"/>
        <v>0</v>
      </c>
      <c r="BL210" s="25" t="s">
        <v>309</v>
      </c>
      <c r="BM210" s="25" t="s">
        <v>1787</v>
      </c>
    </row>
    <row r="211" spans="2:65" s="1" customFormat="1" ht="22.5" customHeight="1">
      <c r="B211" s="42"/>
      <c r="C211" s="205" t="s">
        <v>1386</v>
      </c>
      <c r="D211" s="205" t="s">
        <v>213</v>
      </c>
      <c r="E211" s="206" t="s">
        <v>1788</v>
      </c>
      <c r="F211" s="207" t="s">
        <v>1789</v>
      </c>
      <c r="G211" s="208" t="s">
        <v>611</v>
      </c>
      <c r="H211" s="209">
        <v>20</v>
      </c>
      <c r="I211" s="210"/>
      <c r="J211" s="211">
        <f t="shared" si="30"/>
        <v>0</v>
      </c>
      <c r="K211" s="207" t="s">
        <v>21</v>
      </c>
      <c r="L211" s="62"/>
      <c r="M211" s="212" t="s">
        <v>21</v>
      </c>
      <c r="N211" s="213" t="s">
        <v>47</v>
      </c>
      <c r="O211" s="43"/>
      <c r="P211" s="214">
        <f t="shared" si="31"/>
        <v>0</v>
      </c>
      <c r="Q211" s="214">
        <v>0</v>
      </c>
      <c r="R211" s="214">
        <f t="shared" si="32"/>
        <v>0</v>
      </c>
      <c r="S211" s="214">
        <v>0</v>
      </c>
      <c r="T211" s="215">
        <f t="shared" si="33"/>
        <v>0</v>
      </c>
      <c r="AR211" s="25" t="s">
        <v>309</v>
      </c>
      <c r="AT211" s="25" t="s">
        <v>213</v>
      </c>
      <c r="AU211" s="25" t="s">
        <v>85</v>
      </c>
      <c r="AY211" s="25" t="s">
        <v>211</v>
      </c>
      <c r="BE211" s="216">
        <f t="shared" si="34"/>
        <v>0</v>
      </c>
      <c r="BF211" s="216">
        <f t="shared" si="35"/>
        <v>0</v>
      </c>
      <c r="BG211" s="216">
        <f t="shared" si="36"/>
        <v>0</v>
      </c>
      <c r="BH211" s="216">
        <f t="shared" si="37"/>
        <v>0</v>
      </c>
      <c r="BI211" s="216">
        <f t="shared" si="38"/>
        <v>0</v>
      </c>
      <c r="BJ211" s="25" t="s">
        <v>83</v>
      </c>
      <c r="BK211" s="216">
        <f t="shared" si="39"/>
        <v>0</v>
      </c>
      <c r="BL211" s="25" t="s">
        <v>309</v>
      </c>
      <c r="BM211" s="25" t="s">
        <v>1790</v>
      </c>
    </row>
    <row r="212" spans="2:65" s="1" customFormat="1" ht="22.5" customHeight="1">
      <c r="B212" s="42"/>
      <c r="C212" s="205" t="s">
        <v>1390</v>
      </c>
      <c r="D212" s="205" t="s">
        <v>213</v>
      </c>
      <c r="E212" s="206" t="s">
        <v>1791</v>
      </c>
      <c r="F212" s="207" t="s">
        <v>1792</v>
      </c>
      <c r="G212" s="208" t="s">
        <v>611</v>
      </c>
      <c r="H212" s="209">
        <v>40</v>
      </c>
      <c r="I212" s="210"/>
      <c r="J212" s="211">
        <f t="shared" si="30"/>
        <v>0</v>
      </c>
      <c r="K212" s="207" t="s">
        <v>21</v>
      </c>
      <c r="L212" s="62"/>
      <c r="M212" s="212" t="s">
        <v>21</v>
      </c>
      <c r="N212" s="213" t="s">
        <v>47</v>
      </c>
      <c r="O212" s="43"/>
      <c r="P212" s="214">
        <f t="shared" si="31"/>
        <v>0</v>
      </c>
      <c r="Q212" s="214">
        <v>0</v>
      </c>
      <c r="R212" s="214">
        <f t="shared" si="32"/>
        <v>0</v>
      </c>
      <c r="S212" s="214">
        <v>0</v>
      </c>
      <c r="T212" s="215">
        <f t="shared" si="33"/>
        <v>0</v>
      </c>
      <c r="AR212" s="25" t="s">
        <v>309</v>
      </c>
      <c r="AT212" s="25" t="s">
        <v>213</v>
      </c>
      <c r="AU212" s="25" t="s">
        <v>85</v>
      </c>
      <c r="AY212" s="25" t="s">
        <v>211</v>
      </c>
      <c r="BE212" s="216">
        <f t="shared" si="34"/>
        <v>0</v>
      </c>
      <c r="BF212" s="216">
        <f t="shared" si="35"/>
        <v>0</v>
      </c>
      <c r="BG212" s="216">
        <f t="shared" si="36"/>
        <v>0</v>
      </c>
      <c r="BH212" s="216">
        <f t="shared" si="37"/>
        <v>0</v>
      </c>
      <c r="BI212" s="216">
        <f t="shared" si="38"/>
        <v>0</v>
      </c>
      <c r="BJ212" s="25" t="s">
        <v>83</v>
      </c>
      <c r="BK212" s="216">
        <f t="shared" si="39"/>
        <v>0</v>
      </c>
      <c r="BL212" s="25" t="s">
        <v>309</v>
      </c>
      <c r="BM212" s="25" t="s">
        <v>1793</v>
      </c>
    </row>
    <row r="213" spans="2:65" s="1" customFormat="1" ht="22.5" customHeight="1">
      <c r="B213" s="42"/>
      <c r="C213" s="205" t="s">
        <v>1394</v>
      </c>
      <c r="D213" s="205" t="s">
        <v>213</v>
      </c>
      <c r="E213" s="206" t="s">
        <v>1794</v>
      </c>
      <c r="F213" s="207" t="s">
        <v>1795</v>
      </c>
      <c r="G213" s="208" t="s">
        <v>275</v>
      </c>
      <c r="H213" s="209">
        <v>16</v>
      </c>
      <c r="I213" s="210"/>
      <c r="J213" s="211">
        <f t="shared" si="30"/>
        <v>0</v>
      </c>
      <c r="K213" s="207" t="s">
        <v>21</v>
      </c>
      <c r="L213" s="62"/>
      <c r="M213" s="212" t="s">
        <v>21</v>
      </c>
      <c r="N213" s="213" t="s">
        <v>47</v>
      </c>
      <c r="O213" s="43"/>
      <c r="P213" s="214">
        <f t="shared" si="31"/>
        <v>0</v>
      </c>
      <c r="Q213" s="214">
        <v>0</v>
      </c>
      <c r="R213" s="214">
        <f t="shared" si="32"/>
        <v>0</v>
      </c>
      <c r="S213" s="214">
        <v>0</v>
      </c>
      <c r="T213" s="215">
        <f t="shared" si="33"/>
        <v>0</v>
      </c>
      <c r="AR213" s="25" t="s">
        <v>309</v>
      </c>
      <c r="AT213" s="25" t="s">
        <v>213</v>
      </c>
      <c r="AU213" s="25" t="s">
        <v>85</v>
      </c>
      <c r="AY213" s="25" t="s">
        <v>211</v>
      </c>
      <c r="BE213" s="216">
        <f t="shared" si="34"/>
        <v>0</v>
      </c>
      <c r="BF213" s="216">
        <f t="shared" si="35"/>
        <v>0</v>
      </c>
      <c r="BG213" s="216">
        <f t="shared" si="36"/>
        <v>0</v>
      </c>
      <c r="BH213" s="216">
        <f t="shared" si="37"/>
        <v>0</v>
      </c>
      <c r="BI213" s="216">
        <f t="shared" si="38"/>
        <v>0</v>
      </c>
      <c r="BJ213" s="25" t="s">
        <v>83</v>
      </c>
      <c r="BK213" s="216">
        <f t="shared" si="39"/>
        <v>0</v>
      </c>
      <c r="BL213" s="25" t="s">
        <v>309</v>
      </c>
      <c r="BM213" s="25" t="s">
        <v>1796</v>
      </c>
    </row>
    <row r="214" spans="2:65" s="1" customFormat="1" ht="22.5" customHeight="1">
      <c r="B214" s="42"/>
      <c r="C214" s="205" t="s">
        <v>1398</v>
      </c>
      <c r="D214" s="205" t="s">
        <v>213</v>
      </c>
      <c r="E214" s="206" t="s">
        <v>1797</v>
      </c>
      <c r="F214" s="207" t="s">
        <v>1798</v>
      </c>
      <c r="G214" s="208" t="s">
        <v>611</v>
      </c>
      <c r="H214" s="209">
        <v>35</v>
      </c>
      <c r="I214" s="210"/>
      <c r="J214" s="211">
        <f t="shared" si="30"/>
        <v>0</v>
      </c>
      <c r="K214" s="207" t="s">
        <v>21</v>
      </c>
      <c r="L214" s="62"/>
      <c r="M214" s="212" t="s">
        <v>21</v>
      </c>
      <c r="N214" s="213" t="s">
        <v>47</v>
      </c>
      <c r="O214" s="43"/>
      <c r="P214" s="214">
        <f t="shared" si="31"/>
        <v>0</v>
      </c>
      <c r="Q214" s="214">
        <v>0</v>
      </c>
      <c r="R214" s="214">
        <f t="shared" si="32"/>
        <v>0</v>
      </c>
      <c r="S214" s="214">
        <v>0</v>
      </c>
      <c r="T214" s="215">
        <f t="shared" si="33"/>
        <v>0</v>
      </c>
      <c r="AR214" s="25" t="s">
        <v>309</v>
      </c>
      <c r="AT214" s="25" t="s">
        <v>213</v>
      </c>
      <c r="AU214" s="25" t="s">
        <v>85</v>
      </c>
      <c r="AY214" s="25" t="s">
        <v>211</v>
      </c>
      <c r="BE214" s="216">
        <f t="shared" si="34"/>
        <v>0</v>
      </c>
      <c r="BF214" s="216">
        <f t="shared" si="35"/>
        <v>0</v>
      </c>
      <c r="BG214" s="216">
        <f t="shared" si="36"/>
        <v>0</v>
      </c>
      <c r="BH214" s="216">
        <f t="shared" si="37"/>
        <v>0</v>
      </c>
      <c r="BI214" s="216">
        <f t="shared" si="38"/>
        <v>0</v>
      </c>
      <c r="BJ214" s="25" t="s">
        <v>83</v>
      </c>
      <c r="BK214" s="216">
        <f t="shared" si="39"/>
        <v>0</v>
      </c>
      <c r="BL214" s="25" t="s">
        <v>309</v>
      </c>
      <c r="BM214" s="25" t="s">
        <v>1799</v>
      </c>
    </row>
    <row r="215" spans="2:65" s="1" customFormat="1" ht="22.5" customHeight="1">
      <c r="B215" s="42"/>
      <c r="C215" s="205" t="s">
        <v>1402</v>
      </c>
      <c r="D215" s="205" t="s">
        <v>213</v>
      </c>
      <c r="E215" s="206" t="s">
        <v>1800</v>
      </c>
      <c r="F215" s="207" t="s">
        <v>1801</v>
      </c>
      <c r="G215" s="208" t="s">
        <v>275</v>
      </c>
      <c r="H215" s="209">
        <v>80</v>
      </c>
      <c r="I215" s="210"/>
      <c r="J215" s="211">
        <f t="shared" si="30"/>
        <v>0</v>
      </c>
      <c r="K215" s="207" t="s">
        <v>21</v>
      </c>
      <c r="L215" s="62"/>
      <c r="M215" s="212" t="s">
        <v>21</v>
      </c>
      <c r="N215" s="213" t="s">
        <v>47</v>
      </c>
      <c r="O215" s="43"/>
      <c r="P215" s="214">
        <f t="shared" si="31"/>
        <v>0</v>
      </c>
      <c r="Q215" s="214">
        <v>0</v>
      </c>
      <c r="R215" s="214">
        <f t="shared" si="32"/>
        <v>0</v>
      </c>
      <c r="S215" s="214">
        <v>0</v>
      </c>
      <c r="T215" s="215">
        <f t="shared" si="33"/>
        <v>0</v>
      </c>
      <c r="AR215" s="25" t="s">
        <v>309</v>
      </c>
      <c r="AT215" s="25" t="s">
        <v>213</v>
      </c>
      <c r="AU215" s="25" t="s">
        <v>85</v>
      </c>
      <c r="AY215" s="25" t="s">
        <v>211</v>
      </c>
      <c r="BE215" s="216">
        <f t="shared" si="34"/>
        <v>0</v>
      </c>
      <c r="BF215" s="216">
        <f t="shared" si="35"/>
        <v>0</v>
      </c>
      <c r="BG215" s="216">
        <f t="shared" si="36"/>
        <v>0</v>
      </c>
      <c r="BH215" s="216">
        <f t="shared" si="37"/>
        <v>0</v>
      </c>
      <c r="BI215" s="216">
        <f t="shared" si="38"/>
        <v>0</v>
      </c>
      <c r="BJ215" s="25" t="s">
        <v>83</v>
      </c>
      <c r="BK215" s="216">
        <f t="shared" si="39"/>
        <v>0</v>
      </c>
      <c r="BL215" s="25" t="s">
        <v>309</v>
      </c>
      <c r="BM215" s="25" t="s">
        <v>1802</v>
      </c>
    </row>
    <row r="216" spans="2:65" s="1" customFormat="1" ht="22.5" customHeight="1">
      <c r="B216" s="42"/>
      <c r="C216" s="205" t="s">
        <v>1406</v>
      </c>
      <c r="D216" s="205" t="s">
        <v>213</v>
      </c>
      <c r="E216" s="206" t="s">
        <v>1803</v>
      </c>
      <c r="F216" s="207" t="s">
        <v>1804</v>
      </c>
      <c r="G216" s="208" t="s">
        <v>275</v>
      </c>
      <c r="H216" s="209">
        <v>5</v>
      </c>
      <c r="I216" s="210"/>
      <c r="J216" s="211">
        <f t="shared" si="30"/>
        <v>0</v>
      </c>
      <c r="K216" s="207" t="s">
        <v>21</v>
      </c>
      <c r="L216" s="62"/>
      <c r="M216" s="212" t="s">
        <v>21</v>
      </c>
      <c r="N216" s="213" t="s">
        <v>47</v>
      </c>
      <c r="O216" s="43"/>
      <c r="P216" s="214">
        <f t="shared" si="31"/>
        <v>0</v>
      </c>
      <c r="Q216" s="214">
        <v>0</v>
      </c>
      <c r="R216" s="214">
        <f t="shared" si="32"/>
        <v>0</v>
      </c>
      <c r="S216" s="214">
        <v>0</v>
      </c>
      <c r="T216" s="215">
        <f t="shared" si="33"/>
        <v>0</v>
      </c>
      <c r="AR216" s="25" t="s">
        <v>309</v>
      </c>
      <c r="AT216" s="25" t="s">
        <v>213</v>
      </c>
      <c r="AU216" s="25" t="s">
        <v>85</v>
      </c>
      <c r="AY216" s="25" t="s">
        <v>211</v>
      </c>
      <c r="BE216" s="216">
        <f t="shared" si="34"/>
        <v>0</v>
      </c>
      <c r="BF216" s="216">
        <f t="shared" si="35"/>
        <v>0</v>
      </c>
      <c r="BG216" s="216">
        <f t="shared" si="36"/>
        <v>0</v>
      </c>
      <c r="BH216" s="216">
        <f t="shared" si="37"/>
        <v>0</v>
      </c>
      <c r="BI216" s="216">
        <f t="shared" si="38"/>
        <v>0</v>
      </c>
      <c r="BJ216" s="25" t="s">
        <v>83</v>
      </c>
      <c r="BK216" s="216">
        <f t="shared" si="39"/>
        <v>0</v>
      </c>
      <c r="BL216" s="25" t="s">
        <v>309</v>
      </c>
      <c r="BM216" s="25" t="s">
        <v>1805</v>
      </c>
    </row>
    <row r="217" spans="2:65" s="1" customFormat="1" ht="22.5" customHeight="1">
      <c r="B217" s="42"/>
      <c r="C217" s="205" t="s">
        <v>1410</v>
      </c>
      <c r="D217" s="205" t="s">
        <v>213</v>
      </c>
      <c r="E217" s="206" t="s">
        <v>1806</v>
      </c>
      <c r="F217" s="207" t="s">
        <v>1807</v>
      </c>
      <c r="G217" s="208" t="s">
        <v>275</v>
      </c>
      <c r="H217" s="209">
        <v>1</v>
      </c>
      <c r="I217" s="210"/>
      <c r="J217" s="211">
        <f t="shared" si="30"/>
        <v>0</v>
      </c>
      <c r="K217" s="207" t="s">
        <v>21</v>
      </c>
      <c r="L217" s="62"/>
      <c r="M217" s="212" t="s">
        <v>21</v>
      </c>
      <c r="N217" s="213" t="s">
        <v>47</v>
      </c>
      <c r="O217" s="43"/>
      <c r="P217" s="214">
        <f t="shared" si="31"/>
        <v>0</v>
      </c>
      <c r="Q217" s="214">
        <v>0</v>
      </c>
      <c r="R217" s="214">
        <f t="shared" si="32"/>
        <v>0</v>
      </c>
      <c r="S217" s="214">
        <v>0</v>
      </c>
      <c r="T217" s="215">
        <f t="shared" si="33"/>
        <v>0</v>
      </c>
      <c r="AR217" s="25" t="s">
        <v>309</v>
      </c>
      <c r="AT217" s="25" t="s">
        <v>213</v>
      </c>
      <c r="AU217" s="25" t="s">
        <v>85</v>
      </c>
      <c r="AY217" s="25" t="s">
        <v>211</v>
      </c>
      <c r="BE217" s="216">
        <f t="shared" si="34"/>
        <v>0</v>
      </c>
      <c r="BF217" s="216">
        <f t="shared" si="35"/>
        <v>0</v>
      </c>
      <c r="BG217" s="216">
        <f t="shared" si="36"/>
        <v>0</v>
      </c>
      <c r="BH217" s="216">
        <f t="shared" si="37"/>
        <v>0</v>
      </c>
      <c r="BI217" s="216">
        <f t="shared" si="38"/>
        <v>0</v>
      </c>
      <c r="BJ217" s="25" t="s">
        <v>83</v>
      </c>
      <c r="BK217" s="216">
        <f t="shared" si="39"/>
        <v>0</v>
      </c>
      <c r="BL217" s="25" t="s">
        <v>309</v>
      </c>
      <c r="BM217" s="25" t="s">
        <v>1808</v>
      </c>
    </row>
    <row r="218" spans="2:65" s="1" customFormat="1" ht="22.5" customHeight="1">
      <c r="B218" s="42"/>
      <c r="C218" s="205" t="s">
        <v>1414</v>
      </c>
      <c r="D218" s="205" t="s">
        <v>213</v>
      </c>
      <c r="E218" s="206" t="s">
        <v>1809</v>
      </c>
      <c r="F218" s="207" t="s">
        <v>1810</v>
      </c>
      <c r="G218" s="208" t="s">
        <v>275</v>
      </c>
      <c r="H218" s="209">
        <v>260</v>
      </c>
      <c r="I218" s="210"/>
      <c r="J218" s="211">
        <f t="shared" si="30"/>
        <v>0</v>
      </c>
      <c r="K218" s="207" t="s">
        <v>21</v>
      </c>
      <c r="L218" s="62"/>
      <c r="M218" s="212" t="s">
        <v>21</v>
      </c>
      <c r="N218" s="213" t="s">
        <v>47</v>
      </c>
      <c r="O218" s="43"/>
      <c r="P218" s="214">
        <f t="shared" si="31"/>
        <v>0</v>
      </c>
      <c r="Q218" s="214">
        <v>0</v>
      </c>
      <c r="R218" s="214">
        <f t="shared" si="32"/>
        <v>0</v>
      </c>
      <c r="S218" s="214">
        <v>0</v>
      </c>
      <c r="T218" s="215">
        <f t="shared" si="33"/>
        <v>0</v>
      </c>
      <c r="AR218" s="25" t="s">
        <v>309</v>
      </c>
      <c r="AT218" s="25" t="s">
        <v>213</v>
      </c>
      <c r="AU218" s="25" t="s">
        <v>85</v>
      </c>
      <c r="AY218" s="25" t="s">
        <v>211</v>
      </c>
      <c r="BE218" s="216">
        <f t="shared" si="34"/>
        <v>0</v>
      </c>
      <c r="BF218" s="216">
        <f t="shared" si="35"/>
        <v>0</v>
      </c>
      <c r="BG218" s="216">
        <f t="shared" si="36"/>
        <v>0</v>
      </c>
      <c r="BH218" s="216">
        <f t="shared" si="37"/>
        <v>0</v>
      </c>
      <c r="BI218" s="216">
        <f t="shared" si="38"/>
        <v>0</v>
      </c>
      <c r="BJ218" s="25" t="s">
        <v>83</v>
      </c>
      <c r="BK218" s="216">
        <f t="shared" si="39"/>
        <v>0</v>
      </c>
      <c r="BL218" s="25" t="s">
        <v>309</v>
      </c>
      <c r="BM218" s="25" t="s">
        <v>1811</v>
      </c>
    </row>
    <row r="219" spans="2:65" s="11" customFormat="1" ht="29.85" customHeight="1">
      <c r="B219" s="188"/>
      <c r="C219" s="189"/>
      <c r="D219" s="202" t="s">
        <v>75</v>
      </c>
      <c r="E219" s="203" t="s">
        <v>1812</v>
      </c>
      <c r="F219" s="203" t="s">
        <v>1813</v>
      </c>
      <c r="G219" s="189"/>
      <c r="H219" s="189"/>
      <c r="I219" s="192"/>
      <c r="J219" s="204">
        <f>BK219</f>
        <v>0</v>
      </c>
      <c r="K219" s="189"/>
      <c r="L219" s="194"/>
      <c r="M219" s="195"/>
      <c r="N219" s="196"/>
      <c r="O219" s="196"/>
      <c r="P219" s="197">
        <f>SUM(P220:P236)</f>
        <v>0</v>
      </c>
      <c r="Q219" s="196"/>
      <c r="R219" s="197">
        <f>SUM(R220:R236)</f>
        <v>0</v>
      </c>
      <c r="S219" s="196"/>
      <c r="T219" s="198">
        <f>SUM(T220:T236)</f>
        <v>0</v>
      </c>
      <c r="AR219" s="199" t="s">
        <v>85</v>
      </c>
      <c r="AT219" s="200" t="s">
        <v>75</v>
      </c>
      <c r="AU219" s="200" t="s">
        <v>83</v>
      </c>
      <c r="AY219" s="199" t="s">
        <v>211</v>
      </c>
      <c r="BK219" s="201">
        <f>SUM(BK220:BK236)</f>
        <v>0</v>
      </c>
    </row>
    <row r="220" spans="2:65" s="1" customFormat="1" ht="22.5" customHeight="1">
      <c r="B220" s="42"/>
      <c r="C220" s="205" t="s">
        <v>1418</v>
      </c>
      <c r="D220" s="205" t="s">
        <v>213</v>
      </c>
      <c r="E220" s="206" t="s">
        <v>1814</v>
      </c>
      <c r="F220" s="207" t="s">
        <v>1815</v>
      </c>
      <c r="G220" s="208" t="s">
        <v>275</v>
      </c>
      <c r="H220" s="209">
        <v>12</v>
      </c>
      <c r="I220" s="210"/>
      <c r="J220" s="211">
        <f t="shared" ref="J220:J236" si="40">ROUND(I220*H220,2)</f>
        <v>0</v>
      </c>
      <c r="K220" s="207" t="s">
        <v>21</v>
      </c>
      <c r="L220" s="62"/>
      <c r="M220" s="212" t="s">
        <v>21</v>
      </c>
      <c r="N220" s="213" t="s">
        <v>47</v>
      </c>
      <c r="O220" s="43"/>
      <c r="P220" s="214">
        <f t="shared" ref="P220:P236" si="41">O220*H220</f>
        <v>0</v>
      </c>
      <c r="Q220" s="214">
        <v>0</v>
      </c>
      <c r="R220" s="214">
        <f t="shared" ref="R220:R236" si="42">Q220*H220</f>
        <v>0</v>
      </c>
      <c r="S220" s="214">
        <v>0</v>
      </c>
      <c r="T220" s="215">
        <f t="shared" ref="T220:T236" si="43">S220*H220</f>
        <v>0</v>
      </c>
      <c r="AR220" s="25" t="s">
        <v>309</v>
      </c>
      <c r="AT220" s="25" t="s">
        <v>213</v>
      </c>
      <c r="AU220" s="25" t="s">
        <v>85</v>
      </c>
      <c r="AY220" s="25" t="s">
        <v>211</v>
      </c>
      <c r="BE220" s="216">
        <f t="shared" ref="BE220:BE236" si="44">IF(N220="základní",J220,0)</f>
        <v>0</v>
      </c>
      <c r="BF220" s="216">
        <f t="shared" ref="BF220:BF236" si="45">IF(N220="snížená",J220,0)</f>
        <v>0</v>
      </c>
      <c r="BG220" s="216">
        <f t="shared" ref="BG220:BG236" si="46">IF(N220="zákl. přenesená",J220,0)</f>
        <v>0</v>
      </c>
      <c r="BH220" s="216">
        <f t="shared" ref="BH220:BH236" si="47">IF(N220="sníž. přenesená",J220,0)</f>
        <v>0</v>
      </c>
      <c r="BI220" s="216">
        <f t="shared" ref="BI220:BI236" si="48">IF(N220="nulová",J220,0)</f>
        <v>0</v>
      </c>
      <c r="BJ220" s="25" t="s">
        <v>83</v>
      </c>
      <c r="BK220" s="216">
        <f t="shared" ref="BK220:BK236" si="49">ROUND(I220*H220,2)</f>
        <v>0</v>
      </c>
      <c r="BL220" s="25" t="s">
        <v>309</v>
      </c>
      <c r="BM220" s="25" t="s">
        <v>1816</v>
      </c>
    </row>
    <row r="221" spans="2:65" s="1" customFormat="1" ht="22.5" customHeight="1">
      <c r="B221" s="42"/>
      <c r="C221" s="205" t="s">
        <v>1421</v>
      </c>
      <c r="D221" s="205" t="s">
        <v>213</v>
      </c>
      <c r="E221" s="206" t="s">
        <v>1817</v>
      </c>
      <c r="F221" s="207" t="s">
        <v>1815</v>
      </c>
      <c r="G221" s="208" t="s">
        <v>275</v>
      </c>
      <c r="H221" s="209">
        <v>10</v>
      </c>
      <c r="I221" s="210"/>
      <c r="J221" s="211">
        <f t="shared" si="40"/>
        <v>0</v>
      </c>
      <c r="K221" s="207" t="s">
        <v>21</v>
      </c>
      <c r="L221" s="62"/>
      <c r="M221" s="212" t="s">
        <v>21</v>
      </c>
      <c r="N221" s="213" t="s">
        <v>47</v>
      </c>
      <c r="O221" s="43"/>
      <c r="P221" s="214">
        <f t="shared" si="41"/>
        <v>0</v>
      </c>
      <c r="Q221" s="214">
        <v>0</v>
      </c>
      <c r="R221" s="214">
        <f t="shared" si="42"/>
        <v>0</v>
      </c>
      <c r="S221" s="214">
        <v>0</v>
      </c>
      <c r="T221" s="215">
        <f t="shared" si="43"/>
        <v>0</v>
      </c>
      <c r="AR221" s="25" t="s">
        <v>309</v>
      </c>
      <c r="AT221" s="25" t="s">
        <v>213</v>
      </c>
      <c r="AU221" s="25" t="s">
        <v>85</v>
      </c>
      <c r="AY221" s="25" t="s">
        <v>211</v>
      </c>
      <c r="BE221" s="216">
        <f t="shared" si="44"/>
        <v>0</v>
      </c>
      <c r="BF221" s="216">
        <f t="shared" si="45"/>
        <v>0</v>
      </c>
      <c r="BG221" s="216">
        <f t="shared" si="46"/>
        <v>0</v>
      </c>
      <c r="BH221" s="216">
        <f t="shared" si="47"/>
        <v>0</v>
      </c>
      <c r="BI221" s="216">
        <f t="shared" si="48"/>
        <v>0</v>
      </c>
      <c r="BJ221" s="25" t="s">
        <v>83</v>
      </c>
      <c r="BK221" s="216">
        <f t="shared" si="49"/>
        <v>0</v>
      </c>
      <c r="BL221" s="25" t="s">
        <v>309</v>
      </c>
      <c r="BM221" s="25" t="s">
        <v>1818</v>
      </c>
    </row>
    <row r="222" spans="2:65" s="1" customFormat="1" ht="22.5" customHeight="1">
      <c r="B222" s="42"/>
      <c r="C222" s="205" t="s">
        <v>1425</v>
      </c>
      <c r="D222" s="205" t="s">
        <v>213</v>
      </c>
      <c r="E222" s="206" t="s">
        <v>1819</v>
      </c>
      <c r="F222" s="207" t="s">
        <v>1815</v>
      </c>
      <c r="G222" s="208" t="s">
        <v>275</v>
      </c>
      <c r="H222" s="209">
        <v>7</v>
      </c>
      <c r="I222" s="210"/>
      <c r="J222" s="211">
        <f t="shared" si="40"/>
        <v>0</v>
      </c>
      <c r="K222" s="207" t="s">
        <v>21</v>
      </c>
      <c r="L222" s="62"/>
      <c r="M222" s="212" t="s">
        <v>21</v>
      </c>
      <c r="N222" s="213" t="s">
        <v>47</v>
      </c>
      <c r="O222" s="43"/>
      <c r="P222" s="214">
        <f t="shared" si="41"/>
        <v>0</v>
      </c>
      <c r="Q222" s="214">
        <v>0</v>
      </c>
      <c r="R222" s="214">
        <f t="shared" si="42"/>
        <v>0</v>
      </c>
      <c r="S222" s="214">
        <v>0</v>
      </c>
      <c r="T222" s="215">
        <f t="shared" si="43"/>
        <v>0</v>
      </c>
      <c r="AR222" s="25" t="s">
        <v>309</v>
      </c>
      <c r="AT222" s="25" t="s">
        <v>213</v>
      </c>
      <c r="AU222" s="25" t="s">
        <v>85</v>
      </c>
      <c r="AY222" s="25" t="s">
        <v>211</v>
      </c>
      <c r="BE222" s="216">
        <f t="shared" si="44"/>
        <v>0</v>
      </c>
      <c r="BF222" s="216">
        <f t="shared" si="45"/>
        <v>0</v>
      </c>
      <c r="BG222" s="216">
        <f t="shared" si="46"/>
        <v>0</v>
      </c>
      <c r="BH222" s="216">
        <f t="shared" si="47"/>
        <v>0</v>
      </c>
      <c r="BI222" s="216">
        <f t="shared" si="48"/>
        <v>0</v>
      </c>
      <c r="BJ222" s="25" t="s">
        <v>83</v>
      </c>
      <c r="BK222" s="216">
        <f t="shared" si="49"/>
        <v>0</v>
      </c>
      <c r="BL222" s="25" t="s">
        <v>309</v>
      </c>
      <c r="BM222" s="25" t="s">
        <v>1820</v>
      </c>
    </row>
    <row r="223" spans="2:65" s="1" customFormat="1" ht="22.5" customHeight="1">
      <c r="B223" s="42"/>
      <c r="C223" s="205" t="s">
        <v>1429</v>
      </c>
      <c r="D223" s="205" t="s">
        <v>213</v>
      </c>
      <c r="E223" s="206" t="s">
        <v>1821</v>
      </c>
      <c r="F223" s="207" t="s">
        <v>1815</v>
      </c>
      <c r="G223" s="208" t="s">
        <v>275</v>
      </c>
      <c r="H223" s="209">
        <v>7</v>
      </c>
      <c r="I223" s="210"/>
      <c r="J223" s="211">
        <f t="shared" si="40"/>
        <v>0</v>
      </c>
      <c r="K223" s="207" t="s">
        <v>21</v>
      </c>
      <c r="L223" s="62"/>
      <c r="M223" s="212" t="s">
        <v>21</v>
      </c>
      <c r="N223" s="213" t="s">
        <v>47</v>
      </c>
      <c r="O223" s="43"/>
      <c r="P223" s="214">
        <f t="shared" si="41"/>
        <v>0</v>
      </c>
      <c r="Q223" s="214">
        <v>0</v>
      </c>
      <c r="R223" s="214">
        <f t="shared" si="42"/>
        <v>0</v>
      </c>
      <c r="S223" s="214">
        <v>0</v>
      </c>
      <c r="T223" s="215">
        <f t="shared" si="43"/>
        <v>0</v>
      </c>
      <c r="AR223" s="25" t="s">
        <v>309</v>
      </c>
      <c r="AT223" s="25" t="s">
        <v>213</v>
      </c>
      <c r="AU223" s="25" t="s">
        <v>85</v>
      </c>
      <c r="AY223" s="25" t="s">
        <v>211</v>
      </c>
      <c r="BE223" s="216">
        <f t="shared" si="44"/>
        <v>0</v>
      </c>
      <c r="BF223" s="216">
        <f t="shared" si="45"/>
        <v>0</v>
      </c>
      <c r="BG223" s="216">
        <f t="shared" si="46"/>
        <v>0</v>
      </c>
      <c r="BH223" s="216">
        <f t="shared" si="47"/>
        <v>0</v>
      </c>
      <c r="BI223" s="216">
        <f t="shared" si="48"/>
        <v>0</v>
      </c>
      <c r="BJ223" s="25" t="s">
        <v>83</v>
      </c>
      <c r="BK223" s="216">
        <f t="shared" si="49"/>
        <v>0</v>
      </c>
      <c r="BL223" s="25" t="s">
        <v>309</v>
      </c>
      <c r="BM223" s="25" t="s">
        <v>1822</v>
      </c>
    </row>
    <row r="224" spans="2:65" s="1" customFormat="1" ht="22.5" customHeight="1">
      <c r="B224" s="42"/>
      <c r="C224" s="205" t="s">
        <v>1433</v>
      </c>
      <c r="D224" s="205" t="s">
        <v>213</v>
      </c>
      <c r="E224" s="206" t="s">
        <v>1823</v>
      </c>
      <c r="F224" s="207" t="s">
        <v>1815</v>
      </c>
      <c r="G224" s="208" t="s">
        <v>275</v>
      </c>
      <c r="H224" s="209">
        <v>14</v>
      </c>
      <c r="I224" s="210"/>
      <c r="J224" s="211">
        <f t="shared" si="40"/>
        <v>0</v>
      </c>
      <c r="K224" s="207" t="s">
        <v>21</v>
      </c>
      <c r="L224" s="62"/>
      <c r="M224" s="212" t="s">
        <v>21</v>
      </c>
      <c r="N224" s="213" t="s">
        <v>47</v>
      </c>
      <c r="O224" s="43"/>
      <c r="P224" s="214">
        <f t="shared" si="41"/>
        <v>0</v>
      </c>
      <c r="Q224" s="214">
        <v>0</v>
      </c>
      <c r="R224" s="214">
        <f t="shared" si="42"/>
        <v>0</v>
      </c>
      <c r="S224" s="214">
        <v>0</v>
      </c>
      <c r="T224" s="215">
        <f t="shared" si="43"/>
        <v>0</v>
      </c>
      <c r="AR224" s="25" t="s">
        <v>309</v>
      </c>
      <c r="AT224" s="25" t="s">
        <v>213</v>
      </c>
      <c r="AU224" s="25" t="s">
        <v>85</v>
      </c>
      <c r="AY224" s="25" t="s">
        <v>211</v>
      </c>
      <c r="BE224" s="216">
        <f t="shared" si="44"/>
        <v>0</v>
      </c>
      <c r="BF224" s="216">
        <f t="shared" si="45"/>
        <v>0</v>
      </c>
      <c r="BG224" s="216">
        <f t="shared" si="46"/>
        <v>0</v>
      </c>
      <c r="BH224" s="216">
        <f t="shared" si="47"/>
        <v>0</v>
      </c>
      <c r="BI224" s="216">
        <f t="shared" si="48"/>
        <v>0</v>
      </c>
      <c r="BJ224" s="25" t="s">
        <v>83</v>
      </c>
      <c r="BK224" s="216">
        <f t="shared" si="49"/>
        <v>0</v>
      </c>
      <c r="BL224" s="25" t="s">
        <v>309</v>
      </c>
      <c r="BM224" s="25" t="s">
        <v>1824</v>
      </c>
    </row>
    <row r="225" spans="2:65" s="1" customFormat="1" ht="22.5" customHeight="1">
      <c r="B225" s="42"/>
      <c r="C225" s="205" t="s">
        <v>1439</v>
      </c>
      <c r="D225" s="205" t="s">
        <v>213</v>
      </c>
      <c r="E225" s="206" t="s">
        <v>1825</v>
      </c>
      <c r="F225" s="207" t="s">
        <v>1815</v>
      </c>
      <c r="G225" s="208" t="s">
        <v>275</v>
      </c>
      <c r="H225" s="209">
        <v>6</v>
      </c>
      <c r="I225" s="210"/>
      <c r="J225" s="211">
        <f t="shared" si="40"/>
        <v>0</v>
      </c>
      <c r="K225" s="207" t="s">
        <v>21</v>
      </c>
      <c r="L225" s="62"/>
      <c r="M225" s="212" t="s">
        <v>21</v>
      </c>
      <c r="N225" s="213" t="s">
        <v>47</v>
      </c>
      <c r="O225" s="43"/>
      <c r="P225" s="214">
        <f t="shared" si="41"/>
        <v>0</v>
      </c>
      <c r="Q225" s="214">
        <v>0</v>
      </c>
      <c r="R225" s="214">
        <f t="shared" si="42"/>
        <v>0</v>
      </c>
      <c r="S225" s="214">
        <v>0</v>
      </c>
      <c r="T225" s="215">
        <f t="shared" si="43"/>
        <v>0</v>
      </c>
      <c r="AR225" s="25" t="s">
        <v>309</v>
      </c>
      <c r="AT225" s="25" t="s">
        <v>213</v>
      </c>
      <c r="AU225" s="25" t="s">
        <v>85</v>
      </c>
      <c r="AY225" s="25" t="s">
        <v>211</v>
      </c>
      <c r="BE225" s="216">
        <f t="shared" si="44"/>
        <v>0</v>
      </c>
      <c r="BF225" s="216">
        <f t="shared" si="45"/>
        <v>0</v>
      </c>
      <c r="BG225" s="216">
        <f t="shared" si="46"/>
        <v>0</v>
      </c>
      <c r="BH225" s="216">
        <f t="shared" si="47"/>
        <v>0</v>
      </c>
      <c r="BI225" s="216">
        <f t="shared" si="48"/>
        <v>0</v>
      </c>
      <c r="BJ225" s="25" t="s">
        <v>83</v>
      </c>
      <c r="BK225" s="216">
        <f t="shared" si="49"/>
        <v>0</v>
      </c>
      <c r="BL225" s="25" t="s">
        <v>309</v>
      </c>
      <c r="BM225" s="25" t="s">
        <v>1826</v>
      </c>
    </row>
    <row r="226" spans="2:65" s="1" customFormat="1" ht="22.5" customHeight="1">
      <c r="B226" s="42"/>
      <c r="C226" s="205" t="s">
        <v>1443</v>
      </c>
      <c r="D226" s="205" t="s">
        <v>213</v>
      </c>
      <c r="E226" s="206" t="s">
        <v>1827</v>
      </c>
      <c r="F226" s="207" t="s">
        <v>1815</v>
      </c>
      <c r="G226" s="208" t="s">
        <v>275</v>
      </c>
      <c r="H226" s="209">
        <v>1</v>
      </c>
      <c r="I226" s="210"/>
      <c r="J226" s="211">
        <f t="shared" si="40"/>
        <v>0</v>
      </c>
      <c r="K226" s="207" t="s">
        <v>21</v>
      </c>
      <c r="L226" s="62"/>
      <c r="M226" s="212" t="s">
        <v>21</v>
      </c>
      <c r="N226" s="213" t="s">
        <v>47</v>
      </c>
      <c r="O226" s="43"/>
      <c r="P226" s="214">
        <f t="shared" si="41"/>
        <v>0</v>
      </c>
      <c r="Q226" s="214">
        <v>0</v>
      </c>
      <c r="R226" s="214">
        <f t="shared" si="42"/>
        <v>0</v>
      </c>
      <c r="S226" s="214">
        <v>0</v>
      </c>
      <c r="T226" s="215">
        <f t="shared" si="43"/>
        <v>0</v>
      </c>
      <c r="AR226" s="25" t="s">
        <v>309</v>
      </c>
      <c r="AT226" s="25" t="s">
        <v>213</v>
      </c>
      <c r="AU226" s="25" t="s">
        <v>85</v>
      </c>
      <c r="AY226" s="25" t="s">
        <v>211</v>
      </c>
      <c r="BE226" s="216">
        <f t="shared" si="44"/>
        <v>0</v>
      </c>
      <c r="BF226" s="216">
        <f t="shared" si="45"/>
        <v>0</v>
      </c>
      <c r="BG226" s="216">
        <f t="shared" si="46"/>
        <v>0</v>
      </c>
      <c r="BH226" s="216">
        <f t="shared" si="47"/>
        <v>0</v>
      </c>
      <c r="BI226" s="216">
        <f t="shared" si="48"/>
        <v>0</v>
      </c>
      <c r="BJ226" s="25" t="s">
        <v>83</v>
      </c>
      <c r="BK226" s="216">
        <f t="shared" si="49"/>
        <v>0</v>
      </c>
      <c r="BL226" s="25" t="s">
        <v>309</v>
      </c>
      <c r="BM226" s="25" t="s">
        <v>1828</v>
      </c>
    </row>
    <row r="227" spans="2:65" s="1" customFormat="1" ht="22.5" customHeight="1">
      <c r="B227" s="42"/>
      <c r="C227" s="205" t="s">
        <v>1448</v>
      </c>
      <c r="D227" s="205" t="s">
        <v>213</v>
      </c>
      <c r="E227" s="206" t="s">
        <v>1829</v>
      </c>
      <c r="F227" s="207" t="s">
        <v>1815</v>
      </c>
      <c r="G227" s="208" t="s">
        <v>275</v>
      </c>
      <c r="H227" s="209">
        <v>3</v>
      </c>
      <c r="I227" s="210"/>
      <c r="J227" s="211">
        <f t="shared" si="40"/>
        <v>0</v>
      </c>
      <c r="K227" s="207" t="s">
        <v>21</v>
      </c>
      <c r="L227" s="62"/>
      <c r="M227" s="212" t="s">
        <v>21</v>
      </c>
      <c r="N227" s="213" t="s">
        <v>47</v>
      </c>
      <c r="O227" s="43"/>
      <c r="P227" s="214">
        <f t="shared" si="41"/>
        <v>0</v>
      </c>
      <c r="Q227" s="214">
        <v>0</v>
      </c>
      <c r="R227" s="214">
        <f t="shared" si="42"/>
        <v>0</v>
      </c>
      <c r="S227" s="214">
        <v>0</v>
      </c>
      <c r="T227" s="215">
        <f t="shared" si="43"/>
        <v>0</v>
      </c>
      <c r="AR227" s="25" t="s">
        <v>309</v>
      </c>
      <c r="AT227" s="25" t="s">
        <v>213</v>
      </c>
      <c r="AU227" s="25" t="s">
        <v>85</v>
      </c>
      <c r="AY227" s="25" t="s">
        <v>211</v>
      </c>
      <c r="BE227" s="216">
        <f t="shared" si="44"/>
        <v>0</v>
      </c>
      <c r="BF227" s="216">
        <f t="shared" si="45"/>
        <v>0</v>
      </c>
      <c r="BG227" s="216">
        <f t="shared" si="46"/>
        <v>0</v>
      </c>
      <c r="BH227" s="216">
        <f t="shared" si="47"/>
        <v>0</v>
      </c>
      <c r="BI227" s="216">
        <f t="shared" si="48"/>
        <v>0</v>
      </c>
      <c r="BJ227" s="25" t="s">
        <v>83</v>
      </c>
      <c r="BK227" s="216">
        <f t="shared" si="49"/>
        <v>0</v>
      </c>
      <c r="BL227" s="25" t="s">
        <v>309</v>
      </c>
      <c r="BM227" s="25" t="s">
        <v>1830</v>
      </c>
    </row>
    <row r="228" spans="2:65" s="1" customFormat="1" ht="22.5" customHeight="1">
      <c r="B228" s="42"/>
      <c r="C228" s="205" t="s">
        <v>1453</v>
      </c>
      <c r="D228" s="205" t="s">
        <v>213</v>
      </c>
      <c r="E228" s="206" t="s">
        <v>1831</v>
      </c>
      <c r="F228" s="207" t="s">
        <v>1815</v>
      </c>
      <c r="G228" s="208" t="s">
        <v>275</v>
      </c>
      <c r="H228" s="209">
        <v>2</v>
      </c>
      <c r="I228" s="210"/>
      <c r="J228" s="211">
        <f t="shared" si="40"/>
        <v>0</v>
      </c>
      <c r="K228" s="207" t="s">
        <v>21</v>
      </c>
      <c r="L228" s="62"/>
      <c r="M228" s="212" t="s">
        <v>21</v>
      </c>
      <c r="N228" s="213" t="s">
        <v>47</v>
      </c>
      <c r="O228" s="43"/>
      <c r="P228" s="214">
        <f t="shared" si="41"/>
        <v>0</v>
      </c>
      <c r="Q228" s="214">
        <v>0</v>
      </c>
      <c r="R228" s="214">
        <f t="shared" si="42"/>
        <v>0</v>
      </c>
      <c r="S228" s="214">
        <v>0</v>
      </c>
      <c r="T228" s="215">
        <f t="shared" si="43"/>
        <v>0</v>
      </c>
      <c r="AR228" s="25" t="s">
        <v>309</v>
      </c>
      <c r="AT228" s="25" t="s">
        <v>213</v>
      </c>
      <c r="AU228" s="25" t="s">
        <v>85</v>
      </c>
      <c r="AY228" s="25" t="s">
        <v>211</v>
      </c>
      <c r="BE228" s="216">
        <f t="shared" si="44"/>
        <v>0</v>
      </c>
      <c r="BF228" s="216">
        <f t="shared" si="45"/>
        <v>0</v>
      </c>
      <c r="BG228" s="216">
        <f t="shared" si="46"/>
        <v>0</v>
      </c>
      <c r="BH228" s="216">
        <f t="shared" si="47"/>
        <v>0</v>
      </c>
      <c r="BI228" s="216">
        <f t="shared" si="48"/>
        <v>0</v>
      </c>
      <c r="BJ228" s="25" t="s">
        <v>83</v>
      </c>
      <c r="BK228" s="216">
        <f t="shared" si="49"/>
        <v>0</v>
      </c>
      <c r="BL228" s="25" t="s">
        <v>309</v>
      </c>
      <c r="BM228" s="25" t="s">
        <v>1832</v>
      </c>
    </row>
    <row r="229" spans="2:65" s="1" customFormat="1" ht="22.5" customHeight="1">
      <c r="B229" s="42"/>
      <c r="C229" s="205" t="s">
        <v>1457</v>
      </c>
      <c r="D229" s="205" t="s">
        <v>213</v>
      </c>
      <c r="E229" s="206" t="s">
        <v>1833</v>
      </c>
      <c r="F229" s="207" t="s">
        <v>1815</v>
      </c>
      <c r="G229" s="208" t="s">
        <v>275</v>
      </c>
      <c r="H229" s="209">
        <v>15</v>
      </c>
      <c r="I229" s="210"/>
      <c r="J229" s="211">
        <f t="shared" si="40"/>
        <v>0</v>
      </c>
      <c r="K229" s="207" t="s">
        <v>21</v>
      </c>
      <c r="L229" s="62"/>
      <c r="M229" s="212" t="s">
        <v>21</v>
      </c>
      <c r="N229" s="213" t="s">
        <v>47</v>
      </c>
      <c r="O229" s="43"/>
      <c r="P229" s="214">
        <f t="shared" si="41"/>
        <v>0</v>
      </c>
      <c r="Q229" s="214">
        <v>0</v>
      </c>
      <c r="R229" s="214">
        <f t="shared" si="42"/>
        <v>0</v>
      </c>
      <c r="S229" s="214">
        <v>0</v>
      </c>
      <c r="T229" s="215">
        <f t="shared" si="43"/>
        <v>0</v>
      </c>
      <c r="AR229" s="25" t="s">
        <v>309</v>
      </c>
      <c r="AT229" s="25" t="s">
        <v>213</v>
      </c>
      <c r="AU229" s="25" t="s">
        <v>85</v>
      </c>
      <c r="AY229" s="25" t="s">
        <v>211</v>
      </c>
      <c r="BE229" s="216">
        <f t="shared" si="44"/>
        <v>0</v>
      </c>
      <c r="BF229" s="216">
        <f t="shared" si="45"/>
        <v>0</v>
      </c>
      <c r="BG229" s="216">
        <f t="shared" si="46"/>
        <v>0</v>
      </c>
      <c r="BH229" s="216">
        <f t="shared" si="47"/>
        <v>0</v>
      </c>
      <c r="BI229" s="216">
        <f t="shared" si="48"/>
        <v>0</v>
      </c>
      <c r="BJ229" s="25" t="s">
        <v>83</v>
      </c>
      <c r="BK229" s="216">
        <f t="shared" si="49"/>
        <v>0</v>
      </c>
      <c r="BL229" s="25" t="s">
        <v>309</v>
      </c>
      <c r="BM229" s="25" t="s">
        <v>1834</v>
      </c>
    </row>
    <row r="230" spans="2:65" s="1" customFormat="1" ht="22.5" customHeight="1">
      <c r="B230" s="42"/>
      <c r="C230" s="205" t="s">
        <v>1835</v>
      </c>
      <c r="D230" s="205" t="s">
        <v>213</v>
      </c>
      <c r="E230" s="206" t="s">
        <v>1836</v>
      </c>
      <c r="F230" s="207" t="s">
        <v>1837</v>
      </c>
      <c r="G230" s="208" t="s">
        <v>275</v>
      </c>
      <c r="H230" s="209">
        <v>40</v>
      </c>
      <c r="I230" s="210"/>
      <c r="J230" s="211">
        <f t="shared" si="40"/>
        <v>0</v>
      </c>
      <c r="K230" s="207" t="s">
        <v>21</v>
      </c>
      <c r="L230" s="62"/>
      <c r="M230" s="212" t="s">
        <v>21</v>
      </c>
      <c r="N230" s="213" t="s">
        <v>47</v>
      </c>
      <c r="O230" s="43"/>
      <c r="P230" s="214">
        <f t="shared" si="41"/>
        <v>0</v>
      </c>
      <c r="Q230" s="214">
        <v>0</v>
      </c>
      <c r="R230" s="214">
        <f t="shared" si="42"/>
        <v>0</v>
      </c>
      <c r="S230" s="214">
        <v>0</v>
      </c>
      <c r="T230" s="215">
        <f t="shared" si="43"/>
        <v>0</v>
      </c>
      <c r="AR230" s="25" t="s">
        <v>309</v>
      </c>
      <c r="AT230" s="25" t="s">
        <v>213</v>
      </c>
      <c r="AU230" s="25" t="s">
        <v>85</v>
      </c>
      <c r="AY230" s="25" t="s">
        <v>211</v>
      </c>
      <c r="BE230" s="216">
        <f t="shared" si="44"/>
        <v>0</v>
      </c>
      <c r="BF230" s="216">
        <f t="shared" si="45"/>
        <v>0</v>
      </c>
      <c r="BG230" s="216">
        <f t="shared" si="46"/>
        <v>0</v>
      </c>
      <c r="BH230" s="216">
        <f t="shared" si="47"/>
        <v>0</v>
      </c>
      <c r="BI230" s="216">
        <f t="shared" si="48"/>
        <v>0</v>
      </c>
      <c r="BJ230" s="25" t="s">
        <v>83</v>
      </c>
      <c r="BK230" s="216">
        <f t="shared" si="49"/>
        <v>0</v>
      </c>
      <c r="BL230" s="25" t="s">
        <v>309</v>
      </c>
      <c r="BM230" s="25" t="s">
        <v>1838</v>
      </c>
    </row>
    <row r="231" spans="2:65" s="1" customFormat="1" ht="22.5" customHeight="1">
      <c r="B231" s="42"/>
      <c r="C231" s="205" t="s">
        <v>1839</v>
      </c>
      <c r="D231" s="205" t="s">
        <v>213</v>
      </c>
      <c r="E231" s="206" t="s">
        <v>1840</v>
      </c>
      <c r="F231" s="207" t="s">
        <v>1841</v>
      </c>
      <c r="G231" s="208" t="s">
        <v>611</v>
      </c>
      <c r="H231" s="209">
        <v>340</v>
      </c>
      <c r="I231" s="210"/>
      <c r="J231" s="211">
        <f t="shared" si="40"/>
        <v>0</v>
      </c>
      <c r="K231" s="207" t="s">
        <v>21</v>
      </c>
      <c r="L231" s="62"/>
      <c r="M231" s="212" t="s">
        <v>21</v>
      </c>
      <c r="N231" s="213" t="s">
        <v>47</v>
      </c>
      <c r="O231" s="43"/>
      <c r="P231" s="214">
        <f t="shared" si="41"/>
        <v>0</v>
      </c>
      <c r="Q231" s="214">
        <v>0</v>
      </c>
      <c r="R231" s="214">
        <f t="shared" si="42"/>
        <v>0</v>
      </c>
      <c r="S231" s="214">
        <v>0</v>
      </c>
      <c r="T231" s="215">
        <f t="shared" si="43"/>
        <v>0</v>
      </c>
      <c r="AR231" s="25" t="s">
        <v>309</v>
      </c>
      <c r="AT231" s="25" t="s">
        <v>213</v>
      </c>
      <c r="AU231" s="25" t="s">
        <v>85</v>
      </c>
      <c r="AY231" s="25" t="s">
        <v>211</v>
      </c>
      <c r="BE231" s="216">
        <f t="shared" si="44"/>
        <v>0</v>
      </c>
      <c r="BF231" s="216">
        <f t="shared" si="45"/>
        <v>0</v>
      </c>
      <c r="BG231" s="216">
        <f t="shared" si="46"/>
        <v>0</v>
      </c>
      <c r="BH231" s="216">
        <f t="shared" si="47"/>
        <v>0</v>
      </c>
      <c r="BI231" s="216">
        <f t="shared" si="48"/>
        <v>0</v>
      </c>
      <c r="BJ231" s="25" t="s">
        <v>83</v>
      </c>
      <c r="BK231" s="216">
        <f t="shared" si="49"/>
        <v>0</v>
      </c>
      <c r="BL231" s="25" t="s">
        <v>309</v>
      </c>
      <c r="BM231" s="25" t="s">
        <v>1842</v>
      </c>
    </row>
    <row r="232" spans="2:65" s="1" customFormat="1" ht="22.5" customHeight="1">
      <c r="B232" s="42"/>
      <c r="C232" s="205" t="s">
        <v>1843</v>
      </c>
      <c r="D232" s="205" t="s">
        <v>213</v>
      </c>
      <c r="E232" s="206" t="s">
        <v>1844</v>
      </c>
      <c r="F232" s="207" t="s">
        <v>1845</v>
      </c>
      <c r="G232" s="208" t="s">
        <v>611</v>
      </c>
      <c r="H232" s="209">
        <v>120</v>
      </c>
      <c r="I232" s="210"/>
      <c r="J232" s="211">
        <f t="shared" si="40"/>
        <v>0</v>
      </c>
      <c r="K232" s="207" t="s">
        <v>21</v>
      </c>
      <c r="L232" s="62"/>
      <c r="M232" s="212" t="s">
        <v>21</v>
      </c>
      <c r="N232" s="213" t="s">
        <v>47</v>
      </c>
      <c r="O232" s="43"/>
      <c r="P232" s="214">
        <f t="shared" si="41"/>
        <v>0</v>
      </c>
      <c r="Q232" s="214">
        <v>0</v>
      </c>
      <c r="R232" s="214">
        <f t="shared" si="42"/>
        <v>0</v>
      </c>
      <c r="S232" s="214">
        <v>0</v>
      </c>
      <c r="T232" s="215">
        <f t="shared" si="43"/>
        <v>0</v>
      </c>
      <c r="AR232" s="25" t="s">
        <v>309</v>
      </c>
      <c r="AT232" s="25" t="s">
        <v>213</v>
      </c>
      <c r="AU232" s="25" t="s">
        <v>85</v>
      </c>
      <c r="AY232" s="25" t="s">
        <v>211</v>
      </c>
      <c r="BE232" s="216">
        <f t="shared" si="44"/>
        <v>0</v>
      </c>
      <c r="BF232" s="216">
        <f t="shared" si="45"/>
        <v>0</v>
      </c>
      <c r="BG232" s="216">
        <f t="shared" si="46"/>
        <v>0</v>
      </c>
      <c r="BH232" s="216">
        <f t="shared" si="47"/>
        <v>0</v>
      </c>
      <c r="BI232" s="216">
        <f t="shared" si="48"/>
        <v>0</v>
      </c>
      <c r="BJ232" s="25" t="s">
        <v>83</v>
      </c>
      <c r="BK232" s="216">
        <f t="shared" si="49"/>
        <v>0</v>
      </c>
      <c r="BL232" s="25" t="s">
        <v>309</v>
      </c>
      <c r="BM232" s="25" t="s">
        <v>1846</v>
      </c>
    </row>
    <row r="233" spans="2:65" s="1" customFormat="1" ht="22.5" customHeight="1">
      <c r="B233" s="42"/>
      <c r="C233" s="205" t="s">
        <v>1847</v>
      </c>
      <c r="D233" s="205" t="s">
        <v>213</v>
      </c>
      <c r="E233" s="206" t="s">
        <v>1848</v>
      </c>
      <c r="F233" s="207" t="s">
        <v>1849</v>
      </c>
      <c r="G233" s="208" t="s">
        <v>611</v>
      </c>
      <c r="H233" s="209">
        <v>340</v>
      </c>
      <c r="I233" s="210"/>
      <c r="J233" s="211">
        <f t="shared" si="40"/>
        <v>0</v>
      </c>
      <c r="K233" s="207" t="s">
        <v>21</v>
      </c>
      <c r="L233" s="62"/>
      <c r="M233" s="212" t="s">
        <v>21</v>
      </c>
      <c r="N233" s="213" t="s">
        <v>47</v>
      </c>
      <c r="O233" s="43"/>
      <c r="P233" s="214">
        <f t="shared" si="41"/>
        <v>0</v>
      </c>
      <c r="Q233" s="214">
        <v>0</v>
      </c>
      <c r="R233" s="214">
        <f t="shared" si="42"/>
        <v>0</v>
      </c>
      <c r="S233" s="214">
        <v>0</v>
      </c>
      <c r="T233" s="215">
        <f t="shared" si="43"/>
        <v>0</v>
      </c>
      <c r="AR233" s="25" t="s">
        <v>309</v>
      </c>
      <c r="AT233" s="25" t="s">
        <v>213</v>
      </c>
      <c r="AU233" s="25" t="s">
        <v>85</v>
      </c>
      <c r="AY233" s="25" t="s">
        <v>211</v>
      </c>
      <c r="BE233" s="216">
        <f t="shared" si="44"/>
        <v>0</v>
      </c>
      <c r="BF233" s="216">
        <f t="shared" si="45"/>
        <v>0</v>
      </c>
      <c r="BG233" s="216">
        <f t="shared" si="46"/>
        <v>0</v>
      </c>
      <c r="BH233" s="216">
        <f t="shared" si="47"/>
        <v>0</v>
      </c>
      <c r="BI233" s="216">
        <f t="shared" si="48"/>
        <v>0</v>
      </c>
      <c r="BJ233" s="25" t="s">
        <v>83</v>
      </c>
      <c r="BK233" s="216">
        <f t="shared" si="49"/>
        <v>0</v>
      </c>
      <c r="BL233" s="25" t="s">
        <v>309</v>
      </c>
      <c r="BM233" s="25" t="s">
        <v>1850</v>
      </c>
    </row>
    <row r="234" spans="2:65" s="1" customFormat="1" ht="22.5" customHeight="1">
      <c r="B234" s="42"/>
      <c r="C234" s="205" t="s">
        <v>1851</v>
      </c>
      <c r="D234" s="205" t="s">
        <v>213</v>
      </c>
      <c r="E234" s="206" t="s">
        <v>1852</v>
      </c>
      <c r="F234" s="207" t="s">
        <v>1853</v>
      </c>
      <c r="G234" s="208" t="s">
        <v>611</v>
      </c>
      <c r="H234" s="209">
        <v>120</v>
      </c>
      <c r="I234" s="210"/>
      <c r="J234" s="211">
        <f t="shared" si="40"/>
        <v>0</v>
      </c>
      <c r="K234" s="207" t="s">
        <v>21</v>
      </c>
      <c r="L234" s="62"/>
      <c r="M234" s="212" t="s">
        <v>21</v>
      </c>
      <c r="N234" s="213" t="s">
        <v>47</v>
      </c>
      <c r="O234" s="43"/>
      <c r="P234" s="214">
        <f t="shared" si="41"/>
        <v>0</v>
      </c>
      <c r="Q234" s="214">
        <v>0</v>
      </c>
      <c r="R234" s="214">
        <f t="shared" si="42"/>
        <v>0</v>
      </c>
      <c r="S234" s="214">
        <v>0</v>
      </c>
      <c r="T234" s="215">
        <f t="shared" si="43"/>
        <v>0</v>
      </c>
      <c r="AR234" s="25" t="s">
        <v>309</v>
      </c>
      <c r="AT234" s="25" t="s">
        <v>213</v>
      </c>
      <c r="AU234" s="25" t="s">
        <v>85</v>
      </c>
      <c r="AY234" s="25" t="s">
        <v>211</v>
      </c>
      <c r="BE234" s="216">
        <f t="shared" si="44"/>
        <v>0</v>
      </c>
      <c r="BF234" s="216">
        <f t="shared" si="45"/>
        <v>0</v>
      </c>
      <c r="BG234" s="216">
        <f t="shared" si="46"/>
        <v>0</v>
      </c>
      <c r="BH234" s="216">
        <f t="shared" si="47"/>
        <v>0</v>
      </c>
      <c r="BI234" s="216">
        <f t="shared" si="48"/>
        <v>0</v>
      </c>
      <c r="BJ234" s="25" t="s">
        <v>83</v>
      </c>
      <c r="BK234" s="216">
        <f t="shared" si="49"/>
        <v>0</v>
      </c>
      <c r="BL234" s="25" t="s">
        <v>309</v>
      </c>
      <c r="BM234" s="25" t="s">
        <v>1854</v>
      </c>
    </row>
    <row r="235" spans="2:65" s="1" customFormat="1" ht="22.5" customHeight="1">
      <c r="B235" s="42"/>
      <c r="C235" s="205" t="s">
        <v>1855</v>
      </c>
      <c r="D235" s="205" t="s">
        <v>213</v>
      </c>
      <c r="E235" s="206" t="s">
        <v>1856</v>
      </c>
      <c r="F235" s="207" t="s">
        <v>1857</v>
      </c>
      <c r="G235" s="208" t="s">
        <v>611</v>
      </c>
      <c r="H235" s="209">
        <v>110</v>
      </c>
      <c r="I235" s="210"/>
      <c r="J235" s="211">
        <f t="shared" si="40"/>
        <v>0</v>
      </c>
      <c r="K235" s="207" t="s">
        <v>21</v>
      </c>
      <c r="L235" s="62"/>
      <c r="M235" s="212" t="s">
        <v>21</v>
      </c>
      <c r="N235" s="213" t="s">
        <v>47</v>
      </c>
      <c r="O235" s="43"/>
      <c r="P235" s="214">
        <f t="shared" si="41"/>
        <v>0</v>
      </c>
      <c r="Q235" s="214">
        <v>0</v>
      </c>
      <c r="R235" s="214">
        <f t="shared" si="42"/>
        <v>0</v>
      </c>
      <c r="S235" s="214">
        <v>0</v>
      </c>
      <c r="T235" s="215">
        <f t="shared" si="43"/>
        <v>0</v>
      </c>
      <c r="AR235" s="25" t="s">
        <v>309</v>
      </c>
      <c r="AT235" s="25" t="s">
        <v>213</v>
      </c>
      <c r="AU235" s="25" t="s">
        <v>85</v>
      </c>
      <c r="AY235" s="25" t="s">
        <v>211</v>
      </c>
      <c r="BE235" s="216">
        <f t="shared" si="44"/>
        <v>0</v>
      </c>
      <c r="BF235" s="216">
        <f t="shared" si="45"/>
        <v>0</v>
      </c>
      <c r="BG235" s="216">
        <f t="shared" si="46"/>
        <v>0</v>
      </c>
      <c r="BH235" s="216">
        <f t="shared" si="47"/>
        <v>0</v>
      </c>
      <c r="BI235" s="216">
        <f t="shared" si="48"/>
        <v>0</v>
      </c>
      <c r="BJ235" s="25" t="s">
        <v>83</v>
      </c>
      <c r="BK235" s="216">
        <f t="shared" si="49"/>
        <v>0</v>
      </c>
      <c r="BL235" s="25" t="s">
        <v>309</v>
      </c>
      <c r="BM235" s="25" t="s">
        <v>1858</v>
      </c>
    </row>
    <row r="236" spans="2:65" s="1" customFormat="1" ht="22.5" customHeight="1">
      <c r="B236" s="42"/>
      <c r="C236" s="205" t="s">
        <v>1859</v>
      </c>
      <c r="D236" s="205" t="s">
        <v>213</v>
      </c>
      <c r="E236" s="206" t="s">
        <v>1860</v>
      </c>
      <c r="F236" s="207" t="s">
        <v>1861</v>
      </c>
      <c r="G236" s="208" t="s">
        <v>611</v>
      </c>
      <c r="H236" s="209">
        <v>110</v>
      </c>
      <c r="I236" s="210"/>
      <c r="J236" s="211">
        <f t="shared" si="40"/>
        <v>0</v>
      </c>
      <c r="K236" s="207" t="s">
        <v>21</v>
      </c>
      <c r="L236" s="62"/>
      <c r="M236" s="212" t="s">
        <v>21</v>
      </c>
      <c r="N236" s="213" t="s">
        <v>47</v>
      </c>
      <c r="O236" s="43"/>
      <c r="P236" s="214">
        <f t="shared" si="41"/>
        <v>0</v>
      </c>
      <c r="Q236" s="214">
        <v>0</v>
      </c>
      <c r="R236" s="214">
        <f t="shared" si="42"/>
        <v>0</v>
      </c>
      <c r="S236" s="214">
        <v>0</v>
      </c>
      <c r="T236" s="215">
        <f t="shared" si="43"/>
        <v>0</v>
      </c>
      <c r="AR236" s="25" t="s">
        <v>309</v>
      </c>
      <c r="AT236" s="25" t="s">
        <v>213</v>
      </c>
      <c r="AU236" s="25" t="s">
        <v>85</v>
      </c>
      <c r="AY236" s="25" t="s">
        <v>211</v>
      </c>
      <c r="BE236" s="216">
        <f t="shared" si="44"/>
        <v>0</v>
      </c>
      <c r="BF236" s="216">
        <f t="shared" si="45"/>
        <v>0</v>
      </c>
      <c r="BG236" s="216">
        <f t="shared" si="46"/>
        <v>0</v>
      </c>
      <c r="BH236" s="216">
        <f t="shared" si="47"/>
        <v>0</v>
      </c>
      <c r="BI236" s="216">
        <f t="shared" si="48"/>
        <v>0</v>
      </c>
      <c r="BJ236" s="25" t="s">
        <v>83</v>
      </c>
      <c r="BK236" s="216">
        <f t="shared" si="49"/>
        <v>0</v>
      </c>
      <c r="BL236" s="25" t="s">
        <v>309</v>
      </c>
      <c r="BM236" s="25" t="s">
        <v>1862</v>
      </c>
    </row>
    <row r="237" spans="2:65" s="11" customFormat="1" ht="29.85" customHeight="1">
      <c r="B237" s="188"/>
      <c r="C237" s="189"/>
      <c r="D237" s="202" t="s">
        <v>75</v>
      </c>
      <c r="E237" s="203" t="s">
        <v>1863</v>
      </c>
      <c r="F237" s="203" t="s">
        <v>1864</v>
      </c>
      <c r="G237" s="189"/>
      <c r="H237" s="189"/>
      <c r="I237" s="192"/>
      <c r="J237" s="204">
        <f>BK237</f>
        <v>0</v>
      </c>
      <c r="K237" s="189"/>
      <c r="L237" s="194"/>
      <c r="M237" s="195"/>
      <c r="N237" s="196"/>
      <c r="O237" s="196"/>
      <c r="P237" s="197">
        <f>SUM(P238:P244)</f>
        <v>0</v>
      </c>
      <c r="Q237" s="196"/>
      <c r="R237" s="197">
        <f>SUM(R238:R244)</f>
        <v>0</v>
      </c>
      <c r="S237" s="196"/>
      <c r="T237" s="198">
        <f>SUM(T238:T244)</f>
        <v>0</v>
      </c>
      <c r="AR237" s="199" t="s">
        <v>85</v>
      </c>
      <c r="AT237" s="200" t="s">
        <v>75</v>
      </c>
      <c r="AU237" s="200" t="s">
        <v>83</v>
      </c>
      <c r="AY237" s="199" t="s">
        <v>211</v>
      </c>
      <c r="BK237" s="201">
        <f>SUM(BK238:BK244)</f>
        <v>0</v>
      </c>
    </row>
    <row r="238" spans="2:65" s="1" customFormat="1" ht="22.5" customHeight="1">
      <c r="B238" s="42"/>
      <c r="C238" s="205" t="s">
        <v>1865</v>
      </c>
      <c r="D238" s="205" t="s">
        <v>213</v>
      </c>
      <c r="E238" s="206" t="s">
        <v>1866</v>
      </c>
      <c r="F238" s="207" t="s">
        <v>1867</v>
      </c>
      <c r="G238" s="208" t="s">
        <v>553</v>
      </c>
      <c r="H238" s="209">
        <v>1</v>
      </c>
      <c r="I238" s="210"/>
      <c r="J238" s="211">
        <f t="shared" ref="J238:J244" si="50">ROUND(I238*H238,2)</f>
        <v>0</v>
      </c>
      <c r="K238" s="207" t="s">
        <v>21</v>
      </c>
      <c r="L238" s="62"/>
      <c r="M238" s="212" t="s">
        <v>21</v>
      </c>
      <c r="N238" s="213" t="s">
        <v>47</v>
      </c>
      <c r="O238" s="43"/>
      <c r="P238" s="214">
        <f t="shared" ref="P238:P244" si="51">O238*H238</f>
        <v>0</v>
      </c>
      <c r="Q238" s="214">
        <v>0</v>
      </c>
      <c r="R238" s="214">
        <f t="shared" ref="R238:R244" si="52">Q238*H238</f>
        <v>0</v>
      </c>
      <c r="S238" s="214">
        <v>0</v>
      </c>
      <c r="T238" s="215">
        <f t="shared" ref="T238:T244" si="53">S238*H238</f>
        <v>0</v>
      </c>
      <c r="AR238" s="25" t="s">
        <v>309</v>
      </c>
      <c r="AT238" s="25" t="s">
        <v>213</v>
      </c>
      <c r="AU238" s="25" t="s">
        <v>85</v>
      </c>
      <c r="AY238" s="25" t="s">
        <v>211</v>
      </c>
      <c r="BE238" s="216">
        <f t="shared" ref="BE238:BE244" si="54">IF(N238="základní",J238,0)</f>
        <v>0</v>
      </c>
      <c r="BF238" s="216">
        <f t="shared" ref="BF238:BF244" si="55">IF(N238="snížená",J238,0)</f>
        <v>0</v>
      </c>
      <c r="BG238" s="216">
        <f t="shared" ref="BG238:BG244" si="56">IF(N238="zákl. přenesená",J238,0)</f>
        <v>0</v>
      </c>
      <c r="BH238" s="216">
        <f t="shared" ref="BH238:BH244" si="57">IF(N238="sníž. přenesená",J238,0)</f>
        <v>0</v>
      </c>
      <c r="BI238" s="216">
        <f t="shared" ref="BI238:BI244" si="58">IF(N238="nulová",J238,0)</f>
        <v>0</v>
      </c>
      <c r="BJ238" s="25" t="s">
        <v>83</v>
      </c>
      <c r="BK238" s="216">
        <f t="shared" ref="BK238:BK244" si="59">ROUND(I238*H238,2)</f>
        <v>0</v>
      </c>
      <c r="BL238" s="25" t="s">
        <v>309</v>
      </c>
      <c r="BM238" s="25" t="s">
        <v>1868</v>
      </c>
    </row>
    <row r="239" spans="2:65" s="1" customFormat="1" ht="22.5" customHeight="1">
      <c r="B239" s="42"/>
      <c r="C239" s="205" t="s">
        <v>1869</v>
      </c>
      <c r="D239" s="205" t="s">
        <v>213</v>
      </c>
      <c r="E239" s="206" t="s">
        <v>1870</v>
      </c>
      <c r="F239" s="207" t="s">
        <v>1871</v>
      </c>
      <c r="G239" s="208" t="s">
        <v>553</v>
      </c>
      <c r="H239" s="209">
        <v>1</v>
      </c>
      <c r="I239" s="210"/>
      <c r="J239" s="211">
        <f t="shared" si="50"/>
        <v>0</v>
      </c>
      <c r="K239" s="207" t="s">
        <v>21</v>
      </c>
      <c r="L239" s="62"/>
      <c r="M239" s="212" t="s">
        <v>21</v>
      </c>
      <c r="N239" s="213" t="s">
        <v>47</v>
      </c>
      <c r="O239" s="43"/>
      <c r="P239" s="214">
        <f t="shared" si="51"/>
        <v>0</v>
      </c>
      <c r="Q239" s="214">
        <v>0</v>
      </c>
      <c r="R239" s="214">
        <f t="shared" si="52"/>
        <v>0</v>
      </c>
      <c r="S239" s="214">
        <v>0</v>
      </c>
      <c r="T239" s="215">
        <f t="shared" si="53"/>
        <v>0</v>
      </c>
      <c r="AR239" s="25" t="s">
        <v>309</v>
      </c>
      <c r="AT239" s="25" t="s">
        <v>213</v>
      </c>
      <c r="AU239" s="25" t="s">
        <v>85</v>
      </c>
      <c r="AY239" s="25" t="s">
        <v>211</v>
      </c>
      <c r="BE239" s="216">
        <f t="shared" si="54"/>
        <v>0</v>
      </c>
      <c r="BF239" s="216">
        <f t="shared" si="55"/>
        <v>0</v>
      </c>
      <c r="BG239" s="216">
        <f t="shared" si="56"/>
        <v>0</v>
      </c>
      <c r="BH239" s="216">
        <f t="shared" si="57"/>
        <v>0</v>
      </c>
      <c r="BI239" s="216">
        <f t="shared" si="58"/>
        <v>0</v>
      </c>
      <c r="BJ239" s="25" t="s">
        <v>83</v>
      </c>
      <c r="BK239" s="216">
        <f t="shared" si="59"/>
        <v>0</v>
      </c>
      <c r="BL239" s="25" t="s">
        <v>309</v>
      </c>
      <c r="BM239" s="25" t="s">
        <v>1872</v>
      </c>
    </row>
    <row r="240" spans="2:65" s="1" customFormat="1" ht="22.5" customHeight="1">
      <c r="B240" s="42"/>
      <c r="C240" s="205" t="s">
        <v>1873</v>
      </c>
      <c r="D240" s="205" t="s">
        <v>213</v>
      </c>
      <c r="E240" s="206" t="s">
        <v>1874</v>
      </c>
      <c r="F240" s="207" t="s">
        <v>1875</v>
      </c>
      <c r="G240" s="208" t="s">
        <v>553</v>
      </c>
      <c r="H240" s="209">
        <v>1</v>
      </c>
      <c r="I240" s="210"/>
      <c r="J240" s="211">
        <f t="shared" si="50"/>
        <v>0</v>
      </c>
      <c r="K240" s="207" t="s">
        <v>21</v>
      </c>
      <c r="L240" s="62"/>
      <c r="M240" s="212" t="s">
        <v>21</v>
      </c>
      <c r="N240" s="213" t="s">
        <v>47</v>
      </c>
      <c r="O240" s="43"/>
      <c r="P240" s="214">
        <f t="shared" si="51"/>
        <v>0</v>
      </c>
      <c r="Q240" s="214">
        <v>0</v>
      </c>
      <c r="R240" s="214">
        <f t="shared" si="52"/>
        <v>0</v>
      </c>
      <c r="S240" s="214">
        <v>0</v>
      </c>
      <c r="T240" s="215">
        <f t="shared" si="53"/>
        <v>0</v>
      </c>
      <c r="AR240" s="25" t="s">
        <v>309</v>
      </c>
      <c r="AT240" s="25" t="s">
        <v>213</v>
      </c>
      <c r="AU240" s="25" t="s">
        <v>85</v>
      </c>
      <c r="AY240" s="25" t="s">
        <v>211</v>
      </c>
      <c r="BE240" s="216">
        <f t="shared" si="54"/>
        <v>0</v>
      </c>
      <c r="BF240" s="216">
        <f t="shared" si="55"/>
        <v>0</v>
      </c>
      <c r="BG240" s="216">
        <f t="shared" si="56"/>
        <v>0</v>
      </c>
      <c r="BH240" s="216">
        <f t="shared" si="57"/>
        <v>0</v>
      </c>
      <c r="BI240" s="216">
        <f t="shared" si="58"/>
        <v>0</v>
      </c>
      <c r="BJ240" s="25" t="s">
        <v>83</v>
      </c>
      <c r="BK240" s="216">
        <f t="shared" si="59"/>
        <v>0</v>
      </c>
      <c r="BL240" s="25" t="s">
        <v>309</v>
      </c>
      <c r="BM240" s="25" t="s">
        <v>1876</v>
      </c>
    </row>
    <row r="241" spans="2:65" s="1" customFormat="1" ht="22.5" customHeight="1">
      <c r="B241" s="42"/>
      <c r="C241" s="205" t="s">
        <v>1877</v>
      </c>
      <c r="D241" s="205" t="s">
        <v>213</v>
      </c>
      <c r="E241" s="206" t="s">
        <v>1878</v>
      </c>
      <c r="F241" s="207" t="s">
        <v>1879</v>
      </c>
      <c r="G241" s="208" t="s">
        <v>553</v>
      </c>
      <c r="H241" s="209">
        <v>1</v>
      </c>
      <c r="I241" s="210"/>
      <c r="J241" s="211">
        <f t="shared" si="50"/>
        <v>0</v>
      </c>
      <c r="K241" s="207" t="s">
        <v>21</v>
      </c>
      <c r="L241" s="62"/>
      <c r="M241" s="212" t="s">
        <v>21</v>
      </c>
      <c r="N241" s="213" t="s">
        <v>47</v>
      </c>
      <c r="O241" s="43"/>
      <c r="P241" s="214">
        <f t="shared" si="51"/>
        <v>0</v>
      </c>
      <c r="Q241" s="214">
        <v>0</v>
      </c>
      <c r="R241" s="214">
        <f t="shared" si="52"/>
        <v>0</v>
      </c>
      <c r="S241" s="214">
        <v>0</v>
      </c>
      <c r="T241" s="215">
        <f t="shared" si="53"/>
        <v>0</v>
      </c>
      <c r="AR241" s="25" t="s">
        <v>309</v>
      </c>
      <c r="AT241" s="25" t="s">
        <v>213</v>
      </c>
      <c r="AU241" s="25" t="s">
        <v>85</v>
      </c>
      <c r="AY241" s="25" t="s">
        <v>211</v>
      </c>
      <c r="BE241" s="216">
        <f t="shared" si="54"/>
        <v>0</v>
      </c>
      <c r="BF241" s="216">
        <f t="shared" si="55"/>
        <v>0</v>
      </c>
      <c r="BG241" s="216">
        <f t="shared" si="56"/>
        <v>0</v>
      </c>
      <c r="BH241" s="216">
        <f t="shared" si="57"/>
        <v>0</v>
      </c>
      <c r="BI241" s="216">
        <f t="shared" si="58"/>
        <v>0</v>
      </c>
      <c r="BJ241" s="25" t="s">
        <v>83</v>
      </c>
      <c r="BK241" s="216">
        <f t="shared" si="59"/>
        <v>0</v>
      </c>
      <c r="BL241" s="25" t="s">
        <v>309</v>
      </c>
      <c r="BM241" s="25" t="s">
        <v>1880</v>
      </c>
    </row>
    <row r="242" spans="2:65" s="1" customFormat="1" ht="22.5" customHeight="1">
      <c r="B242" s="42"/>
      <c r="C242" s="205" t="s">
        <v>1881</v>
      </c>
      <c r="D242" s="205" t="s">
        <v>213</v>
      </c>
      <c r="E242" s="206" t="s">
        <v>1882</v>
      </c>
      <c r="F242" s="207" t="s">
        <v>1883</v>
      </c>
      <c r="G242" s="208" t="s">
        <v>553</v>
      </c>
      <c r="H242" s="209">
        <v>1</v>
      </c>
      <c r="I242" s="210"/>
      <c r="J242" s="211">
        <f t="shared" si="50"/>
        <v>0</v>
      </c>
      <c r="K242" s="207" t="s">
        <v>21</v>
      </c>
      <c r="L242" s="62"/>
      <c r="M242" s="212" t="s">
        <v>21</v>
      </c>
      <c r="N242" s="213" t="s">
        <v>47</v>
      </c>
      <c r="O242" s="43"/>
      <c r="P242" s="214">
        <f t="shared" si="51"/>
        <v>0</v>
      </c>
      <c r="Q242" s="214">
        <v>0</v>
      </c>
      <c r="R242" s="214">
        <f t="shared" si="52"/>
        <v>0</v>
      </c>
      <c r="S242" s="214">
        <v>0</v>
      </c>
      <c r="T242" s="215">
        <f t="shared" si="53"/>
        <v>0</v>
      </c>
      <c r="AR242" s="25" t="s">
        <v>309</v>
      </c>
      <c r="AT242" s="25" t="s">
        <v>213</v>
      </c>
      <c r="AU242" s="25" t="s">
        <v>85</v>
      </c>
      <c r="AY242" s="25" t="s">
        <v>211</v>
      </c>
      <c r="BE242" s="216">
        <f t="shared" si="54"/>
        <v>0</v>
      </c>
      <c r="BF242" s="216">
        <f t="shared" si="55"/>
        <v>0</v>
      </c>
      <c r="BG242" s="216">
        <f t="shared" si="56"/>
        <v>0</v>
      </c>
      <c r="BH242" s="216">
        <f t="shared" si="57"/>
        <v>0</v>
      </c>
      <c r="BI242" s="216">
        <f t="shared" si="58"/>
        <v>0</v>
      </c>
      <c r="BJ242" s="25" t="s">
        <v>83</v>
      </c>
      <c r="BK242" s="216">
        <f t="shared" si="59"/>
        <v>0</v>
      </c>
      <c r="BL242" s="25" t="s">
        <v>309</v>
      </c>
      <c r="BM242" s="25" t="s">
        <v>1884</v>
      </c>
    </row>
    <row r="243" spans="2:65" s="1" customFormat="1" ht="22.5" customHeight="1">
      <c r="B243" s="42"/>
      <c r="C243" s="205" t="s">
        <v>1885</v>
      </c>
      <c r="D243" s="205" t="s">
        <v>213</v>
      </c>
      <c r="E243" s="206" t="s">
        <v>1886</v>
      </c>
      <c r="F243" s="207" t="s">
        <v>1887</v>
      </c>
      <c r="G243" s="208" t="s">
        <v>553</v>
      </c>
      <c r="H243" s="209">
        <v>1</v>
      </c>
      <c r="I243" s="210"/>
      <c r="J243" s="211">
        <f t="shared" si="50"/>
        <v>0</v>
      </c>
      <c r="K243" s="207" t="s">
        <v>21</v>
      </c>
      <c r="L243" s="62"/>
      <c r="M243" s="212" t="s">
        <v>21</v>
      </c>
      <c r="N243" s="213" t="s">
        <v>47</v>
      </c>
      <c r="O243" s="43"/>
      <c r="P243" s="214">
        <f t="shared" si="51"/>
        <v>0</v>
      </c>
      <c r="Q243" s="214">
        <v>0</v>
      </c>
      <c r="R243" s="214">
        <f t="shared" si="52"/>
        <v>0</v>
      </c>
      <c r="S243" s="214">
        <v>0</v>
      </c>
      <c r="T243" s="215">
        <f t="shared" si="53"/>
        <v>0</v>
      </c>
      <c r="AR243" s="25" t="s">
        <v>309</v>
      </c>
      <c r="AT243" s="25" t="s">
        <v>213</v>
      </c>
      <c r="AU243" s="25" t="s">
        <v>85</v>
      </c>
      <c r="AY243" s="25" t="s">
        <v>211</v>
      </c>
      <c r="BE243" s="216">
        <f t="shared" si="54"/>
        <v>0</v>
      </c>
      <c r="BF243" s="216">
        <f t="shared" si="55"/>
        <v>0</v>
      </c>
      <c r="BG243" s="216">
        <f t="shared" si="56"/>
        <v>0</v>
      </c>
      <c r="BH243" s="216">
        <f t="shared" si="57"/>
        <v>0</v>
      </c>
      <c r="BI243" s="216">
        <f t="shared" si="58"/>
        <v>0</v>
      </c>
      <c r="BJ243" s="25" t="s">
        <v>83</v>
      </c>
      <c r="BK243" s="216">
        <f t="shared" si="59"/>
        <v>0</v>
      </c>
      <c r="BL243" s="25" t="s">
        <v>309</v>
      </c>
      <c r="BM243" s="25" t="s">
        <v>1888</v>
      </c>
    </row>
    <row r="244" spans="2:65" s="1" customFormat="1" ht="22.5" customHeight="1">
      <c r="B244" s="42"/>
      <c r="C244" s="205" t="s">
        <v>1889</v>
      </c>
      <c r="D244" s="205" t="s">
        <v>213</v>
      </c>
      <c r="E244" s="206" t="s">
        <v>1890</v>
      </c>
      <c r="F244" s="207" t="s">
        <v>1891</v>
      </c>
      <c r="G244" s="208" t="s">
        <v>553</v>
      </c>
      <c r="H244" s="209">
        <v>1</v>
      </c>
      <c r="I244" s="210"/>
      <c r="J244" s="211">
        <f t="shared" si="50"/>
        <v>0</v>
      </c>
      <c r="K244" s="207" t="s">
        <v>21</v>
      </c>
      <c r="L244" s="62"/>
      <c r="M244" s="212" t="s">
        <v>21</v>
      </c>
      <c r="N244" s="280" t="s">
        <v>47</v>
      </c>
      <c r="O244" s="281"/>
      <c r="P244" s="282">
        <f t="shared" si="51"/>
        <v>0</v>
      </c>
      <c r="Q244" s="282">
        <v>0</v>
      </c>
      <c r="R244" s="282">
        <f t="shared" si="52"/>
        <v>0</v>
      </c>
      <c r="S244" s="282">
        <v>0</v>
      </c>
      <c r="T244" s="283">
        <f t="shared" si="53"/>
        <v>0</v>
      </c>
      <c r="AR244" s="25" t="s">
        <v>309</v>
      </c>
      <c r="AT244" s="25" t="s">
        <v>213</v>
      </c>
      <c r="AU244" s="25" t="s">
        <v>85</v>
      </c>
      <c r="AY244" s="25" t="s">
        <v>211</v>
      </c>
      <c r="BE244" s="216">
        <f t="shared" si="54"/>
        <v>0</v>
      </c>
      <c r="BF244" s="216">
        <f t="shared" si="55"/>
        <v>0</v>
      </c>
      <c r="BG244" s="216">
        <f t="shared" si="56"/>
        <v>0</v>
      </c>
      <c r="BH244" s="216">
        <f t="shared" si="57"/>
        <v>0</v>
      </c>
      <c r="BI244" s="216">
        <f t="shared" si="58"/>
        <v>0</v>
      </c>
      <c r="BJ244" s="25" t="s">
        <v>83</v>
      </c>
      <c r="BK244" s="216">
        <f t="shared" si="59"/>
        <v>0</v>
      </c>
      <c r="BL244" s="25" t="s">
        <v>309</v>
      </c>
      <c r="BM244" s="25" t="s">
        <v>1892</v>
      </c>
    </row>
    <row r="245" spans="2:65" s="1" customFormat="1" ht="6.95" customHeight="1">
      <c r="B245" s="57"/>
      <c r="C245" s="58"/>
      <c r="D245" s="58"/>
      <c r="E245" s="58"/>
      <c r="F245" s="58"/>
      <c r="G245" s="58"/>
      <c r="H245" s="58"/>
      <c r="I245" s="149"/>
      <c r="J245" s="58"/>
      <c r="K245" s="58"/>
      <c r="L245" s="62"/>
    </row>
  </sheetData>
  <sheetProtection password="CC35" sheet="1" objects="1" scenarios="1" formatCells="0" formatColumns="0" formatRows="0" sort="0" autoFilter="0"/>
  <autoFilter ref="C94:K244"/>
  <mergeCells count="15">
    <mergeCell ref="E85:H85"/>
    <mergeCell ref="E83:H83"/>
    <mergeCell ref="E87:H87"/>
    <mergeCell ref="G1:H1"/>
    <mergeCell ref="L2:V2"/>
    <mergeCell ref="E49:H49"/>
    <mergeCell ref="E53:H53"/>
    <mergeCell ref="E51:H51"/>
    <mergeCell ref="E55:H55"/>
    <mergeCell ref="E81:H81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170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1893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ROUND(J93,2)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ROUND(SUM(BE93:BE105), 2)</f>
        <v>0</v>
      </c>
      <c r="G34" s="43"/>
      <c r="H34" s="43"/>
      <c r="I34" s="141">
        <v>0.21</v>
      </c>
      <c r="J34" s="140">
        <f>ROUND(ROUND((SUM(BE93:BE105)),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ROUND(SUM(BF93:BF105), 2)</f>
        <v>0</v>
      </c>
      <c r="G35" s="43"/>
      <c r="H35" s="43"/>
      <c r="I35" s="141">
        <v>0.15</v>
      </c>
      <c r="J35" s="140">
        <f>ROUND(ROUND((SUM(BF93:BF105)),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ROUND(SUM(BG93:BG105),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ROUND(SUM(BH93:BH105),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ROUND(SUM(BI93:BI105),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170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2_01_99 - Vedlejší a ostatní náklady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J93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1894</v>
      </c>
      <c r="E65" s="162"/>
      <c r="F65" s="162"/>
      <c r="G65" s="162"/>
      <c r="H65" s="162"/>
      <c r="I65" s="163"/>
      <c r="J65" s="164">
        <f>J94</f>
        <v>0</v>
      </c>
      <c r="K65" s="165"/>
    </row>
    <row r="66" spans="2:12" s="9" customFormat="1" ht="19.899999999999999" customHeight="1">
      <c r="B66" s="166"/>
      <c r="C66" s="167"/>
      <c r="D66" s="168" t="s">
        <v>1895</v>
      </c>
      <c r="E66" s="169"/>
      <c r="F66" s="169"/>
      <c r="G66" s="169"/>
      <c r="H66" s="169"/>
      <c r="I66" s="170"/>
      <c r="J66" s="171">
        <f>J95</f>
        <v>0</v>
      </c>
      <c r="K66" s="172"/>
    </row>
    <row r="67" spans="2:12" s="9" customFormat="1" ht="19.899999999999999" customHeight="1">
      <c r="B67" s="166"/>
      <c r="C67" s="167"/>
      <c r="D67" s="168" t="s">
        <v>1896</v>
      </c>
      <c r="E67" s="169"/>
      <c r="F67" s="169"/>
      <c r="G67" s="169"/>
      <c r="H67" s="169"/>
      <c r="I67" s="170"/>
      <c r="J67" s="171">
        <f>J98</f>
        <v>0</v>
      </c>
      <c r="K67" s="172"/>
    </row>
    <row r="68" spans="2:12" s="9" customFormat="1" ht="19.899999999999999" customHeight="1">
      <c r="B68" s="166"/>
      <c r="C68" s="167"/>
      <c r="D68" s="168" t="s">
        <v>1897</v>
      </c>
      <c r="E68" s="169"/>
      <c r="F68" s="169"/>
      <c r="G68" s="169"/>
      <c r="H68" s="169"/>
      <c r="I68" s="170"/>
      <c r="J68" s="171">
        <f>J100</f>
        <v>0</v>
      </c>
      <c r="K68" s="172"/>
    </row>
    <row r="69" spans="2:12" s="9" customFormat="1" ht="19.899999999999999" customHeight="1">
      <c r="B69" s="166"/>
      <c r="C69" s="167"/>
      <c r="D69" s="168" t="s">
        <v>1898</v>
      </c>
      <c r="E69" s="169"/>
      <c r="F69" s="169"/>
      <c r="G69" s="169"/>
      <c r="H69" s="169"/>
      <c r="I69" s="170"/>
      <c r="J69" s="171">
        <f>J104</f>
        <v>0</v>
      </c>
      <c r="K69" s="172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28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52"/>
      <c r="J75" s="61"/>
      <c r="K75" s="61"/>
      <c r="L75" s="62"/>
    </row>
    <row r="76" spans="2:12" s="1" customFormat="1" ht="36.950000000000003" customHeight="1">
      <c r="B76" s="42"/>
      <c r="C76" s="63" t="s">
        <v>195</v>
      </c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4.45" customHeight="1">
      <c r="B78" s="42"/>
      <c r="C78" s="66" t="s">
        <v>18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22.5" customHeight="1">
      <c r="B79" s="42"/>
      <c r="C79" s="64"/>
      <c r="D79" s="64"/>
      <c r="E79" s="419" t="str">
        <f>E7</f>
        <v>Beroun, MŠ Pod Homolkou - technické instalace</v>
      </c>
      <c r="F79" s="420"/>
      <c r="G79" s="420"/>
      <c r="H79" s="420"/>
      <c r="I79" s="173"/>
      <c r="J79" s="64"/>
      <c r="K79" s="64"/>
      <c r="L79" s="62"/>
    </row>
    <row r="80" spans="2:12">
      <c r="B80" s="29"/>
      <c r="C80" s="66" t="s">
        <v>167</v>
      </c>
      <c r="D80" s="174"/>
      <c r="E80" s="174"/>
      <c r="F80" s="174"/>
      <c r="G80" s="174"/>
      <c r="H80" s="174"/>
      <c r="J80" s="174"/>
      <c r="K80" s="174"/>
      <c r="L80" s="175"/>
    </row>
    <row r="81" spans="2:65" ht="22.5" customHeight="1">
      <c r="B81" s="29"/>
      <c r="C81" s="174"/>
      <c r="D81" s="174"/>
      <c r="E81" s="419" t="s">
        <v>168</v>
      </c>
      <c r="F81" s="423"/>
      <c r="G81" s="423"/>
      <c r="H81" s="423"/>
      <c r="J81" s="174"/>
      <c r="K81" s="174"/>
      <c r="L81" s="175"/>
    </row>
    <row r="82" spans="2:65">
      <c r="B82" s="29"/>
      <c r="C82" s="66" t="s">
        <v>169</v>
      </c>
      <c r="D82" s="174"/>
      <c r="E82" s="174"/>
      <c r="F82" s="174"/>
      <c r="G82" s="174"/>
      <c r="H82" s="174"/>
      <c r="J82" s="174"/>
      <c r="K82" s="174"/>
      <c r="L82" s="175"/>
    </row>
    <row r="83" spans="2:65" s="1" customFormat="1" ht="22.5" customHeight="1">
      <c r="B83" s="42"/>
      <c r="C83" s="64"/>
      <c r="D83" s="64"/>
      <c r="E83" s="421" t="s">
        <v>170</v>
      </c>
      <c r="F83" s="422"/>
      <c r="G83" s="422"/>
      <c r="H83" s="422"/>
      <c r="I83" s="173"/>
      <c r="J83" s="64"/>
      <c r="K83" s="64"/>
      <c r="L83" s="62"/>
    </row>
    <row r="84" spans="2:65" s="1" customFormat="1" ht="14.45" customHeight="1">
      <c r="B84" s="42"/>
      <c r="C84" s="66" t="s">
        <v>171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23.25" customHeight="1">
      <c r="B85" s="42"/>
      <c r="C85" s="64"/>
      <c r="D85" s="64"/>
      <c r="E85" s="390" t="str">
        <f>E13</f>
        <v>2_01_99 - Vedlejší a ostatní náklady</v>
      </c>
      <c r="F85" s="422"/>
      <c r="G85" s="422"/>
      <c r="H85" s="422"/>
      <c r="I85" s="173"/>
      <c r="J85" s="64"/>
      <c r="K85" s="64"/>
      <c r="L85" s="62"/>
    </row>
    <row r="86" spans="2:65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" customFormat="1" ht="18" customHeight="1">
      <c r="B87" s="42"/>
      <c r="C87" s="66" t="s">
        <v>23</v>
      </c>
      <c r="D87" s="64"/>
      <c r="E87" s="64"/>
      <c r="F87" s="176" t="str">
        <f>F16</f>
        <v>Beroun</v>
      </c>
      <c r="G87" s="64"/>
      <c r="H87" s="64"/>
      <c r="I87" s="177" t="s">
        <v>25</v>
      </c>
      <c r="J87" s="74" t="str">
        <f>IF(J16="","",J16)</f>
        <v>21. 3. 2017</v>
      </c>
      <c r="K87" s="64"/>
      <c r="L87" s="62"/>
    </row>
    <row r="88" spans="2:65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5" s="1" customFormat="1">
      <c r="B89" s="42"/>
      <c r="C89" s="66" t="s">
        <v>27</v>
      </c>
      <c r="D89" s="64"/>
      <c r="E89" s="64"/>
      <c r="F89" s="176" t="str">
        <f>E19</f>
        <v>Město Beroun</v>
      </c>
      <c r="G89" s="64"/>
      <c r="H89" s="64"/>
      <c r="I89" s="177" t="s">
        <v>35</v>
      </c>
      <c r="J89" s="176" t="str">
        <f>E25</f>
        <v>SPECTA, s.r.o.</v>
      </c>
      <c r="K89" s="64"/>
      <c r="L89" s="62"/>
    </row>
    <row r="90" spans="2:65" s="1" customFormat="1" ht="14.45" customHeight="1">
      <c r="B90" s="42"/>
      <c r="C90" s="66" t="s">
        <v>33</v>
      </c>
      <c r="D90" s="64"/>
      <c r="E90" s="64"/>
      <c r="F90" s="176" t="str">
        <f>IF(E22="","",E22)</f>
        <v/>
      </c>
      <c r="G90" s="64"/>
      <c r="H90" s="64"/>
      <c r="I90" s="173"/>
      <c r="J90" s="64"/>
      <c r="K90" s="64"/>
      <c r="L90" s="62"/>
    </row>
    <row r="91" spans="2:65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5" s="10" customFormat="1" ht="29.25" customHeight="1">
      <c r="B92" s="178"/>
      <c r="C92" s="179" t="s">
        <v>196</v>
      </c>
      <c r="D92" s="180" t="s">
        <v>61</v>
      </c>
      <c r="E92" s="180" t="s">
        <v>57</v>
      </c>
      <c r="F92" s="180" t="s">
        <v>197</v>
      </c>
      <c r="G92" s="180" t="s">
        <v>198</v>
      </c>
      <c r="H92" s="180" t="s">
        <v>199</v>
      </c>
      <c r="I92" s="181" t="s">
        <v>200</v>
      </c>
      <c r="J92" s="180" t="s">
        <v>175</v>
      </c>
      <c r="K92" s="182" t="s">
        <v>201</v>
      </c>
      <c r="L92" s="183"/>
      <c r="M92" s="82" t="s">
        <v>202</v>
      </c>
      <c r="N92" s="83" t="s">
        <v>46</v>
      </c>
      <c r="O92" s="83" t="s">
        <v>203</v>
      </c>
      <c r="P92" s="83" t="s">
        <v>204</v>
      </c>
      <c r="Q92" s="83" t="s">
        <v>205</v>
      </c>
      <c r="R92" s="83" t="s">
        <v>206</v>
      </c>
      <c r="S92" s="83" t="s">
        <v>207</v>
      </c>
      <c r="T92" s="84" t="s">
        <v>208</v>
      </c>
    </row>
    <row r="93" spans="2:65" s="1" customFormat="1" ht="29.25" customHeight="1">
      <c r="B93" s="42"/>
      <c r="C93" s="88" t="s">
        <v>176</v>
      </c>
      <c r="D93" s="64"/>
      <c r="E93" s="64"/>
      <c r="F93" s="64"/>
      <c r="G93" s="64"/>
      <c r="H93" s="64"/>
      <c r="I93" s="173"/>
      <c r="J93" s="184">
        <f>BK93</f>
        <v>0</v>
      </c>
      <c r="K93" s="64"/>
      <c r="L93" s="62"/>
      <c r="M93" s="85"/>
      <c r="N93" s="86"/>
      <c r="O93" s="86"/>
      <c r="P93" s="185">
        <f>P94</f>
        <v>0</v>
      </c>
      <c r="Q93" s="86"/>
      <c r="R93" s="185">
        <f>R94</f>
        <v>0</v>
      </c>
      <c r="S93" s="86"/>
      <c r="T93" s="186">
        <f>T94</f>
        <v>0</v>
      </c>
      <c r="AT93" s="25" t="s">
        <v>75</v>
      </c>
      <c r="AU93" s="25" t="s">
        <v>177</v>
      </c>
      <c r="BK93" s="187">
        <f>BK94</f>
        <v>0</v>
      </c>
    </row>
    <row r="94" spans="2:65" s="11" customFormat="1" ht="37.35" customHeight="1">
      <c r="B94" s="188"/>
      <c r="C94" s="189"/>
      <c r="D94" s="190" t="s">
        <v>75</v>
      </c>
      <c r="E94" s="191" t="s">
        <v>1899</v>
      </c>
      <c r="F94" s="191" t="s">
        <v>1900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P95+P98+P100+P104</f>
        <v>0</v>
      </c>
      <c r="Q94" s="196"/>
      <c r="R94" s="197">
        <f>R95+R98+R100+R104</f>
        <v>0</v>
      </c>
      <c r="S94" s="196"/>
      <c r="T94" s="198">
        <f>T95+T98+T100+T104</f>
        <v>0</v>
      </c>
      <c r="AR94" s="199" t="s">
        <v>242</v>
      </c>
      <c r="AT94" s="200" t="s">
        <v>75</v>
      </c>
      <c r="AU94" s="200" t="s">
        <v>76</v>
      </c>
      <c r="AY94" s="199" t="s">
        <v>211</v>
      </c>
      <c r="BK94" s="201">
        <f>BK95+BK98+BK100+BK104</f>
        <v>0</v>
      </c>
    </row>
    <row r="95" spans="2:65" s="11" customFormat="1" ht="19.899999999999999" customHeight="1">
      <c r="B95" s="188"/>
      <c r="C95" s="189"/>
      <c r="D95" s="202" t="s">
        <v>75</v>
      </c>
      <c r="E95" s="203" t="s">
        <v>1901</v>
      </c>
      <c r="F95" s="203" t="s">
        <v>1902</v>
      </c>
      <c r="G95" s="189"/>
      <c r="H95" s="189"/>
      <c r="I95" s="192"/>
      <c r="J95" s="204">
        <f>BK95</f>
        <v>0</v>
      </c>
      <c r="K95" s="189"/>
      <c r="L95" s="194"/>
      <c r="M95" s="195"/>
      <c r="N95" s="196"/>
      <c r="O95" s="196"/>
      <c r="P95" s="197">
        <f>SUM(P96:P97)</f>
        <v>0</v>
      </c>
      <c r="Q95" s="196"/>
      <c r="R95" s="197">
        <f>SUM(R96:R97)</f>
        <v>0</v>
      </c>
      <c r="S95" s="196"/>
      <c r="T95" s="198">
        <f>SUM(T96:T97)</f>
        <v>0</v>
      </c>
      <c r="AR95" s="199" t="s">
        <v>242</v>
      </c>
      <c r="AT95" s="200" t="s">
        <v>75</v>
      </c>
      <c r="AU95" s="200" t="s">
        <v>83</v>
      </c>
      <c r="AY95" s="199" t="s">
        <v>211</v>
      </c>
      <c r="BK95" s="201">
        <f>SUM(BK96:BK97)</f>
        <v>0</v>
      </c>
    </row>
    <row r="96" spans="2:65" s="1" customFormat="1" ht="22.5" customHeight="1">
      <c r="B96" s="42"/>
      <c r="C96" s="205" t="s">
        <v>83</v>
      </c>
      <c r="D96" s="205" t="s">
        <v>213</v>
      </c>
      <c r="E96" s="206" t="s">
        <v>1903</v>
      </c>
      <c r="F96" s="207" t="s">
        <v>1904</v>
      </c>
      <c r="G96" s="208" t="s">
        <v>553</v>
      </c>
      <c r="H96" s="209">
        <v>1</v>
      </c>
      <c r="I96" s="210"/>
      <c r="J96" s="211">
        <f>ROUND(I96*H96,2)</f>
        <v>0</v>
      </c>
      <c r="K96" s="207" t="s">
        <v>1905</v>
      </c>
      <c r="L96" s="62"/>
      <c r="M96" s="212" t="s">
        <v>21</v>
      </c>
      <c r="N96" s="213" t="s">
        <v>47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5" t="s">
        <v>1906</v>
      </c>
      <c r="AT96" s="25" t="s">
        <v>213</v>
      </c>
      <c r="AU96" s="25" t="s">
        <v>85</v>
      </c>
      <c r="AY96" s="25" t="s">
        <v>211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83</v>
      </c>
      <c r="BK96" s="216">
        <f>ROUND(I96*H96,2)</f>
        <v>0</v>
      </c>
      <c r="BL96" s="25" t="s">
        <v>1906</v>
      </c>
      <c r="BM96" s="25" t="s">
        <v>1907</v>
      </c>
    </row>
    <row r="97" spans="2:65" s="1" customFormat="1" ht="22.5" customHeight="1">
      <c r="B97" s="42"/>
      <c r="C97" s="205" t="s">
        <v>85</v>
      </c>
      <c r="D97" s="205" t="s">
        <v>213</v>
      </c>
      <c r="E97" s="206" t="s">
        <v>1908</v>
      </c>
      <c r="F97" s="207" t="s">
        <v>1909</v>
      </c>
      <c r="G97" s="208" t="s">
        <v>553</v>
      </c>
      <c r="H97" s="209">
        <v>1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47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1906</v>
      </c>
      <c r="AT97" s="25" t="s">
        <v>213</v>
      </c>
      <c r="AU97" s="25" t="s">
        <v>85</v>
      </c>
      <c r="AY97" s="25" t="s">
        <v>211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83</v>
      </c>
      <c r="BK97" s="216">
        <f>ROUND(I97*H97,2)</f>
        <v>0</v>
      </c>
      <c r="BL97" s="25" t="s">
        <v>1906</v>
      </c>
      <c r="BM97" s="25" t="s">
        <v>1910</v>
      </c>
    </row>
    <row r="98" spans="2:65" s="11" customFormat="1" ht="29.85" customHeight="1">
      <c r="B98" s="188"/>
      <c r="C98" s="189"/>
      <c r="D98" s="202" t="s">
        <v>75</v>
      </c>
      <c r="E98" s="203" t="s">
        <v>1911</v>
      </c>
      <c r="F98" s="203" t="s">
        <v>1912</v>
      </c>
      <c r="G98" s="189"/>
      <c r="H98" s="189"/>
      <c r="I98" s="192"/>
      <c r="J98" s="204">
        <f>BK98</f>
        <v>0</v>
      </c>
      <c r="K98" s="189"/>
      <c r="L98" s="194"/>
      <c r="M98" s="195"/>
      <c r="N98" s="196"/>
      <c r="O98" s="196"/>
      <c r="P98" s="197">
        <f>P99</f>
        <v>0</v>
      </c>
      <c r="Q98" s="196"/>
      <c r="R98" s="197">
        <f>R99</f>
        <v>0</v>
      </c>
      <c r="S98" s="196"/>
      <c r="T98" s="198">
        <f>T99</f>
        <v>0</v>
      </c>
      <c r="AR98" s="199" t="s">
        <v>242</v>
      </c>
      <c r="AT98" s="200" t="s">
        <v>75</v>
      </c>
      <c r="AU98" s="200" t="s">
        <v>83</v>
      </c>
      <c r="AY98" s="199" t="s">
        <v>211</v>
      </c>
      <c r="BK98" s="201">
        <f>BK99</f>
        <v>0</v>
      </c>
    </row>
    <row r="99" spans="2:65" s="1" customFormat="1" ht="22.5" customHeight="1">
      <c r="B99" s="42"/>
      <c r="C99" s="205" t="s">
        <v>93</v>
      </c>
      <c r="D99" s="205" t="s">
        <v>213</v>
      </c>
      <c r="E99" s="206" t="s">
        <v>1913</v>
      </c>
      <c r="F99" s="207" t="s">
        <v>1914</v>
      </c>
      <c r="G99" s="208" t="s">
        <v>21</v>
      </c>
      <c r="H99" s="209">
        <v>1</v>
      </c>
      <c r="I99" s="210"/>
      <c r="J99" s="211">
        <f>ROUND(I99*H99,2)</f>
        <v>0</v>
      </c>
      <c r="K99" s="207" t="s">
        <v>217</v>
      </c>
      <c r="L99" s="62"/>
      <c r="M99" s="212" t="s">
        <v>21</v>
      </c>
      <c r="N99" s="213" t="s">
        <v>47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1906</v>
      </c>
      <c r="AT99" s="25" t="s">
        <v>213</v>
      </c>
      <c r="AU99" s="25" t="s">
        <v>85</v>
      </c>
      <c r="AY99" s="25" t="s">
        <v>211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83</v>
      </c>
      <c r="BK99" s="216">
        <f>ROUND(I99*H99,2)</f>
        <v>0</v>
      </c>
      <c r="BL99" s="25" t="s">
        <v>1906</v>
      </c>
      <c r="BM99" s="25" t="s">
        <v>1915</v>
      </c>
    </row>
    <row r="100" spans="2:65" s="11" customFormat="1" ht="29.85" customHeight="1">
      <c r="B100" s="188"/>
      <c r="C100" s="189"/>
      <c r="D100" s="202" t="s">
        <v>75</v>
      </c>
      <c r="E100" s="203" t="s">
        <v>1916</v>
      </c>
      <c r="F100" s="203" t="s">
        <v>1917</v>
      </c>
      <c r="G100" s="189"/>
      <c r="H100" s="189"/>
      <c r="I100" s="192"/>
      <c r="J100" s="204">
        <f>BK100</f>
        <v>0</v>
      </c>
      <c r="K100" s="189"/>
      <c r="L100" s="194"/>
      <c r="M100" s="195"/>
      <c r="N100" s="196"/>
      <c r="O100" s="196"/>
      <c r="P100" s="197">
        <f>SUM(P101:P103)</f>
        <v>0</v>
      </c>
      <c r="Q100" s="196"/>
      <c r="R100" s="197">
        <f>SUM(R101:R103)</f>
        <v>0</v>
      </c>
      <c r="S100" s="196"/>
      <c r="T100" s="198">
        <f>SUM(T101:T103)</f>
        <v>0</v>
      </c>
      <c r="AR100" s="199" t="s">
        <v>242</v>
      </c>
      <c r="AT100" s="200" t="s">
        <v>75</v>
      </c>
      <c r="AU100" s="200" t="s">
        <v>83</v>
      </c>
      <c r="AY100" s="199" t="s">
        <v>211</v>
      </c>
      <c r="BK100" s="201">
        <f>SUM(BK101:BK103)</f>
        <v>0</v>
      </c>
    </row>
    <row r="101" spans="2:65" s="1" customFormat="1" ht="22.5" customHeight="1">
      <c r="B101" s="42"/>
      <c r="C101" s="205" t="s">
        <v>100</v>
      </c>
      <c r="D101" s="205" t="s">
        <v>213</v>
      </c>
      <c r="E101" s="206" t="s">
        <v>1918</v>
      </c>
      <c r="F101" s="207" t="s">
        <v>1919</v>
      </c>
      <c r="G101" s="208" t="s">
        <v>553</v>
      </c>
      <c r="H101" s="209">
        <v>1</v>
      </c>
      <c r="I101" s="210"/>
      <c r="J101" s="211">
        <f>ROUND(I101*H101,2)</f>
        <v>0</v>
      </c>
      <c r="K101" s="207" t="s">
        <v>217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1906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1906</v>
      </c>
      <c r="BM101" s="25" t="s">
        <v>1920</v>
      </c>
    </row>
    <row r="102" spans="2:65" s="1" customFormat="1" ht="27">
      <c r="B102" s="42"/>
      <c r="C102" s="64"/>
      <c r="D102" s="262" t="s">
        <v>433</v>
      </c>
      <c r="E102" s="64"/>
      <c r="F102" s="286" t="s">
        <v>1921</v>
      </c>
      <c r="G102" s="64"/>
      <c r="H102" s="64"/>
      <c r="I102" s="173"/>
      <c r="J102" s="64"/>
      <c r="K102" s="64"/>
      <c r="L102" s="62"/>
      <c r="M102" s="279"/>
      <c r="N102" s="43"/>
      <c r="O102" s="43"/>
      <c r="P102" s="43"/>
      <c r="Q102" s="43"/>
      <c r="R102" s="43"/>
      <c r="S102" s="43"/>
      <c r="T102" s="79"/>
      <c r="AT102" s="25" t="s">
        <v>433</v>
      </c>
      <c r="AU102" s="25" t="s">
        <v>85</v>
      </c>
    </row>
    <row r="103" spans="2:65" s="1" customFormat="1" ht="22.5" customHeight="1">
      <c r="B103" s="42"/>
      <c r="C103" s="205" t="s">
        <v>242</v>
      </c>
      <c r="D103" s="205" t="s">
        <v>213</v>
      </c>
      <c r="E103" s="206" t="s">
        <v>1922</v>
      </c>
      <c r="F103" s="207" t="s">
        <v>1923</v>
      </c>
      <c r="G103" s="208" t="s">
        <v>553</v>
      </c>
      <c r="H103" s="209">
        <v>1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47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1906</v>
      </c>
      <c r="AT103" s="25" t="s">
        <v>213</v>
      </c>
      <c r="AU103" s="25" t="s">
        <v>85</v>
      </c>
      <c r="AY103" s="25" t="s">
        <v>211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83</v>
      </c>
      <c r="BK103" s="216">
        <f>ROUND(I103*H103,2)</f>
        <v>0</v>
      </c>
      <c r="BL103" s="25" t="s">
        <v>1906</v>
      </c>
      <c r="BM103" s="25" t="s">
        <v>1924</v>
      </c>
    </row>
    <row r="104" spans="2:65" s="11" customFormat="1" ht="29.85" customHeight="1">
      <c r="B104" s="188"/>
      <c r="C104" s="189"/>
      <c r="D104" s="202" t="s">
        <v>75</v>
      </c>
      <c r="E104" s="203" t="s">
        <v>1925</v>
      </c>
      <c r="F104" s="203" t="s">
        <v>1926</v>
      </c>
      <c r="G104" s="189"/>
      <c r="H104" s="189"/>
      <c r="I104" s="192"/>
      <c r="J104" s="204">
        <f>BK104</f>
        <v>0</v>
      </c>
      <c r="K104" s="189"/>
      <c r="L104" s="194"/>
      <c r="M104" s="195"/>
      <c r="N104" s="196"/>
      <c r="O104" s="196"/>
      <c r="P104" s="197">
        <f>P105</f>
        <v>0</v>
      </c>
      <c r="Q104" s="196"/>
      <c r="R104" s="197">
        <f>R105</f>
        <v>0</v>
      </c>
      <c r="S104" s="196"/>
      <c r="T104" s="198">
        <f>T105</f>
        <v>0</v>
      </c>
      <c r="AR104" s="199" t="s">
        <v>242</v>
      </c>
      <c r="AT104" s="200" t="s">
        <v>75</v>
      </c>
      <c r="AU104" s="200" t="s">
        <v>83</v>
      </c>
      <c r="AY104" s="199" t="s">
        <v>211</v>
      </c>
      <c r="BK104" s="201">
        <f>BK105</f>
        <v>0</v>
      </c>
    </row>
    <row r="105" spans="2:65" s="1" customFormat="1" ht="22.5" customHeight="1">
      <c r="B105" s="42"/>
      <c r="C105" s="205" t="s">
        <v>250</v>
      </c>
      <c r="D105" s="205" t="s">
        <v>213</v>
      </c>
      <c r="E105" s="206" t="s">
        <v>1927</v>
      </c>
      <c r="F105" s="207" t="s">
        <v>1928</v>
      </c>
      <c r="G105" s="208" t="s">
        <v>21</v>
      </c>
      <c r="H105" s="209">
        <v>1</v>
      </c>
      <c r="I105" s="210"/>
      <c r="J105" s="211">
        <f>ROUND(I105*H105,2)</f>
        <v>0</v>
      </c>
      <c r="K105" s="207" t="s">
        <v>217</v>
      </c>
      <c r="L105" s="62"/>
      <c r="M105" s="212" t="s">
        <v>21</v>
      </c>
      <c r="N105" s="280" t="s">
        <v>47</v>
      </c>
      <c r="O105" s="281"/>
      <c r="P105" s="282">
        <f>O105*H105</f>
        <v>0</v>
      </c>
      <c r="Q105" s="282">
        <v>0</v>
      </c>
      <c r="R105" s="282">
        <f>Q105*H105</f>
        <v>0</v>
      </c>
      <c r="S105" s="282">
        <v>0</v>
      </c>
      <c r="T105" s="283">
        <f>S105*H105</f>
        <v>0</v>
      </c>
      <c r="AR105" s="25" t="s">
        <v>1906</v>
      </c>
      <c r="AT105" s="25" t="s">
        <v>213</v>
      </c>
      <c r="AU105" s="25" t="s">
        <v>85</v>
      </c>
      <c r="AY105" s="25" t="s">
        <v>211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83</v>
      </c>
      <c r="BK105" s="216">
        <f>ROUND(I105*H105,2)</f>
        <v>0</v>
      </c>
      <c r="BL105" s="25" t="s">
        <v>1906</v>
      </c>
      <c r="BM105" s="25" t="s">
        <v>1929</v>
      </c>
    </row>
    <row r="106" spans="2:65" s="1" customFormat="1" ht="6.95" customHeight="1">
      <c r="B106" s="57"/>
      <c r="C106" s="58"/>
      <c r="D106" s="58"/>
      <c r="E106" s="58"/>
      <c r="F106" s="58"/>
      <c r="G106" s="58"/>
      <c r="H106" s="58"/>
      <c r="I106" s="149"/>
      <c r="J106" s="58"/>
      <c r="K106" s="58"/>
      <c r="L106" s="62"/>
    </row>
  </sheetData>
  <sheetProtection password="CC35" sheet="1" objects="1" scenarios="1" formatCells="0" formatColumns="0" formatRows="0" sort="0" autoFilter="0"/>
  <autoFilter ref="C92:K105"/>
  <mergeCells count="15">
    <mergeCell ref="E83:H83"/>
    <mergeCell ref="E81:H81"/>
    <mergeCell ref="E85:H85"/>
    <mergeCell ref="G1:H1"/>
    <mergeCell ref="L2:V2"/>
    <mergeCell ref="E49:H49"/>
    <mergeCell ref="E53:H53"/>
    <mergeCell ref="E51:H51"/>
    <mergeCell ref="E55:H55"/>
    <mergeCell ref="E79:H79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119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1930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1931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ROUND(J92,2)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ROUND(SUM(BE92:BE121), 2)</f>
        <v>0</v>
      </c>
      <c r="G34" s="43"/>
      <c r="H34" s="43"/>
      <c r="I34" s="141">
        <v>0.21</v>
      </c>
      <c r="J34" s="140">
        <f>ROUND(ROUND((SUM(BE92:BE121)),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ROUND(SUM(BF92:BF121), 2)</f>
        <v>0</v>
      </c>
      <c r="G35" s="43"/>
      <c r="H35" s="43"/>
      <c r="I35" s="141">
        <v>0.15</v>
      </c>
      <c r="J35" s="140">
        <f>ROUND(ROUND((SUM(BF92:BF121)),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ROUND(SUM(BG92:BG121),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ROUND(SUM(BH92:BH121),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ROUND(SUM(BI92:BI121),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1930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1_02_1.1b - Architektonicko stavební řešení - výměna krytů těles UT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J92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J93</f>
        <v>0</v>
      </c>
      <c r="K65" s="165"/>
    </row>
    <row r="66" spans="2:12" s="9" customFormat="1" ht="19.899999999999999" customHeight="1">
      <c r="B66" s="166"/>
      <c r="C66" s="167"/>
      <c r="D66" s="168" t="s">
        <v>184</v>
      </c>
      <c r="E66" s="169"/>
      <c r="F66" s="169"/>
      <c r="G66" s="169"/>
      <c r="H66" s="169"/>
      <c r="I66" s="170"/>
      <c r="J66" s="171">
        <f>J94</f>
        <v>0</v>
      </c>
      <c r="K66" s="172"/>
    </row>
    <row r="67" spans="2:12" s="8" customFormat="1" ht="24.95" customHeight="1">
      <c r="B67" s="159"/>
      <c r="C67" s="160"/>
      <c r="D67" s="161" t="s">
        <v>186</v>
      </c>
      <c r="E67" s="162"/>
      <c r="F67" s="162"/>
      <c r="G67" s="162"/>
      <c r="H67" s="162"/>
      <c r="I67" s="163"/>
      <c r="J67" s="164">
        <f>J99</f>
        <v>0</v>
      </c>
      <c r="K67" s="165"/>
    </row>
    <row r="68" spans="2:12" s="9" customFormat="1" ht="19.899999999999999" customHeight="1">
      <c r="B68" s="166"/>
      <c r="C68" s="167"/>
      <c r="D68" s="168" t="s">
        <v>1932</v>
      </c>
      <c r="E68" s="169"/>
      <c r="F68" s="169"/>
      <c r="G68" s="169"/>
      <c r="H68" s="169"/>
      <c r="I68" s="170"/>
      <c r="J68" s="171">
        <f>J100</f>
        <v>0</v>
      </c>
      <c r="K68" s="172"/>
    </row>
    <row r="69" spans="2:12" s="1" customFormat="1" ht="21.75" customHeight="1">
      <c r="B69" s="42"/>
      <c r="C69" s="43"/>
      <c r="D69" s="43"/>
      <c r="E69" s="43"/>
      <c r="F69" s="43"/>
      <c r="G69" s="43"/>
      <c r="H69" s="43"/>
      <c r="I69" s="128"/>
      <c r="J69" s="43"/>
      <c r="K69" s="4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49"/>
      <c r="J70" s="58"/>
      <c r="K70" s="59"/>
    </row>
    <row r="74" spans="2:12" s="1" customFormat="1" ht="6.95" customHeight="1">
      <c r="B74" s="60"/>
      <c r="C74" s="61"/>
      <c r="D74" s="61"/>
      <c r="E74" s="61"/>
      <c r="F74" s="61"/>
      <c r="G74" s="61"/>
      <c r="H74" s="61"/>
      <c r="I74" s="152"/>
      <c r="J74" s="61"/>
      <c r="K74" s="61"/>
      <c r="L74" s="62"/>
    </row>
    <row r="75" spans="2:12" s="1" customFormat="1" ht="36.950000000000003" customHeight="1">
      <c r="B75" s="42"/>
      <c r="C75" s="63" t="s">
        <v>195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14.45" customHeight="1">
      <c r="B77" s="42"/>
      <c r="C77" s="66" t="s">
        <v>18</v>
      </c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22.5" customHeight="1">
      <c r="B78" s="42"/>
      <c r="C78" s="64"/>
      <c r="D78" s="64"/>
      <c r="E78" s="419" t="str">
        <f>E7</f>
        <v>Beroun, MŠ Pod Homolkou - technické instalace</v>
      </c>
      <c r="F78" s="420"/>
      <c r="G78" s="420"/>
      <c r="H78" s="420"/>
      <c r="I78" s="173"/>
      <c r="J78" s="64"/>
      <c r="K78" s="64"/>
      <c r="L78" s="62"/>
    </row>
    <row r="79" spans="2:12">
      <c r="B79" s="29"/>
      <c r="C79" s="66" t="s">
        <v>167</v>
      </c>
      <c r="D79" s="174"/>
      <c r="E79" s="174"/>
      <c r="F79" s="174"/>
      <c r="G79" s="174"/>
      <c r="H79" s="174"/>
      <c r="J79" s="174"/>
      <c r="K79" s="174"/>
      <c r="L79" s="175"/>
    </row>
    <row r="80" spans="2:12" ht="22.5" customHeight="1">
      <c r="B80" s="29"/>
      <c r="C80" s="174"/>
      <c r="D80" s="174"/>
      <c r="E80" s="419" t="s">
        <v>168</v>
      </c>
      <c r="F80" s="423"/>
      <c r="G80" s="423"/>
      <c r="H80" s="423"/>
      <c r="J80" s="174"/>
      <c r="K80" s="174"/>
      <c r="L80" s="175"/>
    </row>
    <row r="81" spans="2:65">
      <c r="B81" s="29"/>
      <c r="C81" s="66" t="s">
        <v>169</v>
      </c>
      <c r="D81" s="174"/>
      <c r="E81" s="174"/>
      <c r="F81" s="174"/>
      <c r="G81" s="174"/>
      <c r="H81" s="174"/>
      <c r="J81" s="174"/>
      <c r="K81" s="174"/>
      <c r="L81" s="175"/>
    </row>
    <row r="82" spans="2:65" s="1" customFormat="1" ht="22.5" customHeight="1">
      <c r="B82" s="42"/>
      <c r="C82" s="64"/>
      <c r="D82" s="64"/>
      <c r="E82" s="421" t="s">
        <v>1930</v>
      </c>
      <c r="F82" s="422"/>
      <c r="G82" s="422"/>
      <c r="H82" s="422"/>
      <c r="I82" s="173"/>
      <c r="J82" s="64"/>
      <c r="K82" s="64"/>
      <c r="L82" s="62"/>
    </row>
    <row r="83" spans="2:65" s="1" customFormat="1" ht="14.45" customHeight="1">
      <c r="B83" s="42"/>
      <c r="C83" s="66" t="s">
        <v>171</v>
      </c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23.25" customHeight="1">
      <c r="B84" s="42"/>
      <c r="C84" s="64"/>
      <c r="D84" s="64"/>
      <c r="E84" s="390" t="str">
        <f>E13</f>
        <v>1_02_1.1b - Architektonicko stavební řešení - výměna krytů těles UT</v>
      </c>
      <c r="F84" s="422"/>
      <c r="G84" s="422"/>
      <c r="H84" s="422"/>
      <c r="I84" s="173"/>
      <c r="J84" s="64"/>
      <c r="K84" s="64"/>
      <c r="L84" s="62"/>
    </row>
    <row r="85" spans="2:65" s="1" customFormat="1" ht="6.95" customHeight="1">
      <c r="B85" s="42"/>
      <c r="C85" s="64"/>
      <c r="D85" s="64"/>
      <c r="E85" s="64"/>
      <c r="F85" s="64"/>
      <c r="G85" s="64"/>
      <c r="H85" s="64"/>
      <c r="I85" s="173"/>
      <c r="J85" s="64"/>
      <c r="K85" s="64"/>
      <c r="L85" s="62"/>
    </row>
    <row r="86" spans="2:65" s="1" customFormat="1" ht="18" customHeight="1">
      <c r="B86" s="42"/>
      <c r="C86" s="66" t="s">
        <v>23</v>
      </c>
      <c r="D86" s="64"/>
      <c r="E86" s="64"/>
      <c r="F86" s="176" t="str">
        <f>F16</f>
        <v>Beroun</v>
      </c>
      <c r="G86" s="64"/>
      <c r="H86" s="64"/>
      <c r="I86" s="177" t="s">
        <v>25</v>
      </c>
      <c r="J86" s="74" t="str">
        <f>IF(J16="","",J16)</f>
        <v>21. 3. 2017</v>
      </c>
      <c r="K86" s="64"/>
      <c r="L86" s="62"/>
    </row>
    <row r="87" spans="2:65" s="1" customFormat="1" ht="6.95" customHeight="1">
      <c r="B87" s="42"/>
      <c r="C87" s="64"/>
      <c r="D87" s="64"/>
      <c r="E87" s="64"/>
      <c r="F87" s="64"/>
      <c r="G87" s="64"/>
      <c r="H87" s="64"/>
      <c r="I87" s="173"/>
      <c r="J87" s="64"/>
      <c r="K87" s="64"/>
      <c r="L87" s="62"/>
    </row>
    <row r="88" spans="2:65" s="1" customFormat="1">
      <c r="B88" s="42"/>
      <c r="C88" s="66" t="s">
        <v>27</v>
      </c>
      <c r="D88" s="64"/>
      <c r="E88" s="64"/>
      <c r="F88" s="176" t="str">
        <f>E19</f>
        <v>Město Beroun</v>
      </c>
      <c r="G88" s="64"/>
      <c r="H88" s="64"/>
      <c r="I88" s="177" t="s">
        <v>35</v>
      </c>
      <c r="J88" s="176" t="str">
        <f>E25</f>
        <v>SPECTA, s.r.o.</v>
      </c>
      <c r="K88" s="64"/>
      <c r="L88" s="62"/>
    </row>
    <row r="89" spans="2:65" s="1" customFormat="1" ht="14.45" customHeight="1">
      <c r="B89" s="42"/>
      <c r="C89" s="66" t="s">
        <v>33</v>
      </c>
      <c r="D89" s="64"/>
      <c r="E89" s="64"/>
      <c r="F89" s="176" t="str">
        <f>IF(E22="","",E22)</f>
        <v/>
      </c>
      <c r="G89" s="64"/>
      <c r="H89" s="64"/>
      <c r="I89" s="173"/>
      <c r="J89" s="64"/>
      <c r="K89" s="64"/>
      <c r="L89" s="62"/>
    </row>
    <row r="90" spans="2:65" s="1" customFormat="1" ht="10.3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65" s="10" customFormat="1" ht="29.25" customHeight="1">
      <c r="B91" s="178"/>
      <c r="C91" s="179" t="s">
        <v>196</v>
      </c>
      <c r="D91" s="180" t="s">
        <v>61</v>
      </c>
      <c r="E91" s="180" t="s">
        <v>57</v>
      </c>
      <c r="F91" s="180" t="s">
        <v>197</v>
      </c>
      <c r="G91" s="180" t="s">
        <v>198</v>
      </c>
      <c r="H91" s="180" t="s">
        <v>199</v>
      </c>
      <c r="I91" s="181" t="s">
        <v>200</v>
      </c>
      <c r="J91" s="180" t="s">
        <v>175</v>
      </c>
      <c r="K91" s="182" t="s">
        <v>201</v>
      </c>
      <c r="L91" s="183"/>
      <c r="M91" s="82" t="s">
        <v>202</v>
      </c>
      <c r="N91" s="83" t="s">
        <v>46</v>
      </c>
      <c r="O91" s="83" t="s">
        <v>203</v>
      </c>
      <c r="P91" s="83" t="s">
        <v>204</v>
      </c>
      <c r="Q91" s="83" t="s">
        <v>205</v>
      </c>
      <c r="R91" s="83" t="s">
        <v>206</v>
      </c>
      <c r="S91" s="83" t="s">
        <v>207</v>
      </c>
      <c r="T91" s="84" t="s">
        <v>208</v>
      </c>
    </row>
    <row r="92" spans="2:65" s="1" customFormat="1" ht="29.25" customHeight="1">
      <c r="B92" s="42"/>
      <c r="C92" s="88" t="s">
        <v>176</v>
      </c>
      <c r="D92" s="64"/>
      <c r="E92" s="64"/>
      <c r="F92" s="64"/>
      <c r="G92" s="64"/>
      <c r="H92" s="64"/>
      <c r="I92" s="173"/>
      <c r="J92" s="184">
        <f>BK92</f>
        <v>0</v>
      </c>
      <c r="K92" s="64"/>
      <c r="L92" s="62"/>
      <c r="M92" s="85"/>
      <c r="N92" s="86"/>
      <c r="O92" s="86"/>
      <c r="P92" s="185">
        <f>P93+P99</f>
        <v>0</v>
      </c>
      <c r="Q92" s="86"/>
      <c r="R92" s="185">
        <f>R93+R99</f>
        <v>0</v>
      </c>
      <c r="S92" s="86"/>
      <c r="T92" s="186">
        <f>T93+T99</f>
        <v>0.43</v>
      </c>
      <c r="AT92" s="25" t="s">
        <v>75</v>
      </c>
      <c r="AU92" s="25" t="s">
        <v>177</v>
      </c>
      <c r="BK92" s="187">
        <f>BK93+BK99</f>
        <v>0</v>
      </c>
    </row>
    <row r="93" spans="2:65" s="11" customFormat="1" ht="37.35" customHeight="1">
      <c r="B93" s="188"/>
      <c r="C93" s="189"/>
      <c r="D93" s="190" t="s">
        <v>75</v>
      </c>
      <c r="E93" s="191" t="s">
        <v>209</v>
      </c>
      <c r="F93" s="191" t="s">
        <v>210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</f>
        <v>0</v>
      </c>
      <c r="Q93" s="196"/>
      <c r="R93" s="197">
        <f>R94</f>
        <v>0</v>
      </c>
      <c r="S93" s="196"/>
      <c r="T93" s="198">
        <f>T94</f>
        <v>0</v>
      </c>
      <c r="AR93" s="199" t="s">
        <v>83</v>
      </c>
      <c r="AT93" s="200" t="s">
        <v>75</v>
      </c>
      <c r="AU93" s="200" t="s">
        <v>76</v>
      </c>
      <c r="AY93" s="199" t="s">
        <v>211</v>
      </c>
      <c r="BK93" s="201">
        <f>BK94</f>
        <v>0</v>
      </c>
    </row>
    <row r="94" spans="2:65" s="11" customFormat="1" ht="19.899999999999999" customHeight="1">
      <c r="B94" s="188"/>
      <c r="C94" s="189"/>
      <c r="D94" s="202" t="s">
        <v>75</v>
      </c>
      <c r="E94" s="203" t="s">
        <v>399</v>
      </c>
      <c r="F94" s="203" t="s">
        <v>400</v>
      </c>
      <c r="G94" s="189"/>
      <c r="H94" s="189"/>
      <c r="I94" s="192"/>
      <c r="J94" s="204">
        <f>BK94</f>
        <v>0</v>
      </c>
      <c r="K94" s="189"/>
      <c r="L94" s="194"/>
      <c r="M94" s="195"/>
      <c r="N94" s="196"/>
      <c r="O94" s="196"/>
      <c r="P94" s="197">
        <f>SUM(P95:P98)</f>
        <v>0</v>
      </c>
      <c r="Q94" s="196"/>
      <c r="R94" s="197">
        <f>SUM(R95:R98)</f>
        <v>0</v>
      </c>
      <c r="S94" s="196"/>
      <c r="T94" s="198">
        <f>SUM(T95:T98)</f>
        <v>0</v>
      </c>
      <c r="AR94" s="199" t="s">
        <v>83</v>
      </c>
      <c r="AT94" s="200" t="s">
        <v>75</v>
      </c>
      <c r="AU94" s="200" t="s">
        <v>83</v>
      </c>
      <c r="AY94" s="199" t="s">
        <v>211</v>
      </c>
      <c r="BK94" s="201">
        <f>SUM(BK95:BK98)</f>
        <v>0</v>
      </c>
    </row>
    <row r="95" spans="2:65" s="1" customFormat="1" ht="31.5" customHeight="1">
      <c r="B95" s="42"/>
      <c r="C95" s="205" t="s">
        <v>83</v>
      </c>
      <c r="D95" s="205" t="s">
        <v>213</v>
      </c>
      <c r="E95" s="206" t="s">
        <v>402</v>
      </c>
      <c r="F95" s="207" t="s">
        <v>403</v>
      </c>
      <c r="G95" s="208" t="s">
        <v>245</v>
      </c>
      <c r="H95" s="209">
        <v>0.43</v>
      </c>
      <c r="I95" s="210"/>
      <c r="J95" s="211">
        <f>ROUND(I95*H95,2)</f>
        <v>0</v>
      </c>
      <c r="K95" s="207" t="s">
        <v>217</v>
      </c>
      <c r="L95" s="62"/>
      <c r="M95" s="212" t="s">
        <v>21</v>
      </c>
      <c r="N95" s="213" t="s">
        <v>47</v>
      </c>
      <c r="O95" s="4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25" t="s">
        <v>100</v>
      </c>
      <c r="AT95" s="25" t="s">
        <v>213</v>
      </c>
      <c r="AU95" s="25" t="s">
        <v>85</v>
      </c>
      <c r="AY95" s="25" t="s">
        <v>211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25" t="s">
        <v>83</v>
      </c>
      <c r="BK95" s="216">
        <f>ROUND(I95*H95,2)</f>
        <v>0</v>
      </c>
      <c r="BL95" s="25" t="s">
        <v>100</v>
      </c>
      <c r="BM95" s="25" t="s">
        <v>1933</v>
      </c>
    </row>
    <row r="96" spans="2:65" s="1" customFormat="1" ht="31.5" customHeight="1">
      <c r="B96" s="42"/>
      <c r="C96" s="205" t="s">
        <v>85</v>
      </c>
      <c r="D96" s="205" t="s">
        <v>213</v>
      </c>
      <c r="E96" s="206" t="s">
        <v>406</v>
      </c>
      <c r="F96" s="207" t="s">
        <v>407</v>
      </c>
      <c r="G96" s="208" t="s">
        <v>245</v>
      </c>
      <c r="H96" s="209">
        <v>6.02</v>
      </c>
      <c r="I96" s="210"/>
      <c r="J96" s="211">
        <f>ROUND(I96*H96,2)</f>
        <v>0</v>
      </c>
      <c r="K96" s="207" t="s">
        <v>217</v>
      </c>
      <c r="L96" s="62"/>
      <c r="M96" s="212" t="s">
        <v>21</v>
      </c>
      <c r="N96" s="213" t="s">
        <v>47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5" t="s">
        <v>100</v>
      </c>
      <c r="AT96" s="25" t="s">
        <v>213</v>
      </c>
      <c r="AU96" s="25" t="s">
        <v>85</v>
      </c>
      <c r="AY96" s="25" t="s">
        <v>211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83</v>
      </c>
      <c r="BK96" s="216">
        <f>ROUND(I96*H96,2)</f>
        <v>0</v>
      </c>
      <c r="BL96" s="25" t="s">
        <v>100</v>
      </c>
      <c r="BM96" s="25" t="s">
        <v>1934</v>
      </c>
    </row>
    <row r="97" spans="2:65" s="13" customFormat="1" ht="13.5">
      <c r="B97" s="229"/>
      <c r="C97" s="230"/>
      <c r="D97" s="262" t="s">
        <v>219</v>
      </c>
      <c r="E97" s="230"/>
      <c r="F97" s="266" t="s">
        <v>1935</v>
      </c>
      <c r="G97" s="230"/>
      <c r="H97" s="267">
        <v>6.02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219</v>
      </c>
      <c r="AU97" s="239" t="s">
        <v>85</v>
      </c>
      <c r="AV97" s="13" t="s">
        <v>85</v>
      </c>
      <c r="AW97" s="13" t="s">
        <v>6</v>
      </c>
      <c r="AX97" s="13" t="s">
        <v>83</v>
      </c>
      <c r="AY97" s="239" t="s">
        <v>211</v>
      </c>
    </row>
    <row r="98" spans="2:65" s="1" customFormat="1" ht="22.5" customHeight="1">
      <c r="B98" s="42"/>
      <c r="C98" s="205" t="s">
        <v>93</v>
      </c>
      <c r="D98" s="205" t="s">
        <v>213</v>
      </c>
      <c r="E98" s="206" t="s">
        <v>411</v>
      </c>
      <c r="F98" s="207" t="s">
        <v>412</v>
      </c>
      <c r="G98" s="208" t="s">
        <v>245</v>
      </c>
      <c r="H98" s="209">
        <v>0.43</v>
      </c>
      <c r="I98" s="210"/>
      <c r="J98" s="211">
        <f>ROUND(I98*H98,2)</f>
        <v>0</v>
      </c>
      <c r="K98" s="207" t="s">
        <v>217</v>
      </c>
      <c r="L98" s="62"/>
      <c r="M98" s="212" t="s">
        <v>21</v>
      </c>
      <c r="N98" s="213" t="s">
        <v>47</v>
      </c>
      <c r="O98" s="4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25" t="s">
        <v>100</v>
      </c>
      <c r="AT98" s="25" t="s">
        <v>213</v>
      </c>
      <c r="AU98" s="25" t="s">
        <v>85</v>
      </c>
      <c r="AY98" s="25" t="s">
        <v>211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5" t="s">
        <v>83</v>
      </c>
      <c r="BK98" s="216">
        <f>ROUND(I98*H98,2)</f>
        <v>0</v>
      </c>
      <c r="BL98" s="25" t="s">
        <v>100</v>
      </c>
      <c r="BM98" s="25" t="s">
        <v>1936</v>
      </c>
    </row>
    <row r="99" spans="2:65" s="11" customFormat="1" ht="37.35" customHeight="1">
      <c r="B99" s="188"/>
      <c r="C99" s="189"/>
      <c r="D99" s="190" t="s">
        <v>75</v>
      </c>
      <c r="E99" s="191" t="s">
        <v>420</v>
      </c>
      <c r="F99" s="191" t="s">
        <v>421</v>
      </c>
      <c r="G99" s="189"/>
      <c r="H99" s="189"/>
      <c r="I99" s="192"/>
      <c r="J99" s="193">
        <f>BK99</f>
        <v>0</v>
      </c>
      <c r="K99" s="189"/>
      <c r="L99" s="194"/>
      <c r="M99" s="195"/>
      <c r="N99" s="196"/>
      <c r="O99" s="196"/>
      <c r="P99" s="197">
        <f>P100</f>
        <v>0</v>
      </c>
      <c r="Q99" s="196"/>
      <c r="R99" s="197">
        <f>R100</f>
        <v>0</v>
      </c>
      <c r="S99" s="196"/>
      <c r="T99" s="198">
        <f>T100</f>
        <v>0.43</v>
      </c>
      <c r="AR99" s="199" t="s">
        <v>85</v>
      </c>
      <c r="AT99" s="200" t="s">
        <v>75</v>
      </c>
      <c r="AU99" s="200" t="s">
        <v>76</v>
      </c>
      <c r="AY99" s="199" t="s">
        <v>211</v>
      </c>
      <c r="BK99" s="201">
        <f>BK100</f>
        <v>0</v>
      </c>
    </row>
    <row r="100" spans="2:65" s="11" customFormat="1" ht="19.899999999999999" customHeight="1">
      <c r="B100" s="188"/>
      <c r="C100" s="189"/>
      <c r="D100" s="202" t="s">
        <v>75</v>
      </c>
      <c r="E100" s="203" t="s">
        <v>1937</v>
      </c>
      <c r="F100" s="203" t="s">
        <v>1938</v>
      </c>
      <c r="G100" s="189"/>
      <c r="H100" s="189"/>
      <c r="I100" s="192"/>
      <c r="J100" s="204">
        <f>BK100</f>
        <v>0</v>
      </c>
      <c r="K100" s="189"/>
      <c r="L100" s="194"/>
      <c r="M100" s="195"/>
      <c r="N100" s="196"/>
      <c r="O100" s="196"/>
      <c r="P100" s="197">
        <f>SUM(P101:P121)</f>
        <v>0</v>
      </c>
      <c r="Q100" s="196"/>
      <c r="R100" s="197">
        <f>SUM(R101:R121)</f>
        <v>0</v>
      </c>
      <c r="S100" s="196"/>
      <c r="T100" s="198">
        <f>SUM(T101:T121)</f>
        <v>0.43</v>
      </c>
      <c r="AR100" s="199" t="s">
        <v>85</v>
      </c>
      <c r="AT100" s="200" t="s">
        <v>75</v>
      </c>
      <c r="AU100" s="200" t="s">
        <v>83</v>
      </c>
      <c r="AY100" s="199" t="s">
        <v>211</v>
      </c>
      <c r="BK100" s="201">
        <f>SUM(BK101:BK121)</f>
        <v>0</v>
      </c>
    </row>
    <row r="101" spans="2:65" s="1" customFormat="1" ht="22.5" customHeight="1">
      <c r="B101" s="42"/>
      <c r="C101" s="205" t="s">
        <v>100</v>
      </c>
      <c r="D101" s="205" t="s">
        <v>213</v>
      </c>
      <c r="E101" s="206" t="s">
        <v>1939</v>
      </c>
      <c r="F101" s="207" t="s">
        <v>1940</v>
      </c>
      <c r="G101" s="208" t="s">
        <v>275</v>
      </c>
      <c r="H101" s="209">
        <v>43</v>
      </c>
      <c r="I101" s="210"/>
      <c r="J101" s="211">
        <f>ROUND(I101*H101,2)</f>
        <v>0</v>
      </c>
      <c r="K101" s="207" t="s">
        <v>21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0.01</v>
      </c>
      <c r="T101" s="215">
        <f>S101*H101</f>
        <v>0.43</v>
      </c>
      <c r="AR101" s="25" t="s">
        <v>309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309</v>
      </c>
      <c r="BM101" s="25" t="s">
        <v>1941</v>
      </c>
    </row>
    <row r="102" spans="2:65" s="13" customFormat="1" ht="13.5">
      <c r="B102" s="229"/>
      <c r="C102" s="230"/>
      <c r="D102" s="219" t="s">
        <v>219</v>
      </c>
      <c r="E102" s="231" t="s">
        <v>21</v>
      </c>
      <c r="F102" s="232" t="s">
        <v>1942</v>
      </c>
      <c r="G102" s="230"/>
      <c r="H102" s="233">
        <v>23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219</v>
      </c>
      <c r="AU102" s="239" t="s">
        <v>85</v>
      </c>
      <c r="AV102" s="13" t="s">
        <v>85</v>
      </c>
      <c r="AW102" s="13" t="s">
        <v>39</v>
      </c>
      <c r="AX102" s="13" t="s">
        <v>76</v>
      </c>
      <c r="AY102" s="239" t="s">
        <v>211</v>
      </c>
    </row>
    <row r="103" spans="2:65" s="13" customFormat="1" ht="13.5">
      <c r="B103" s="229"/>
      <c r="C103" s="230"/>
      <c r="D103" s="219" t="s">
        <v>219</v>
      </c>
      <c r="E103" s="231" t="s">
        <v>21</v>
      </c>
      <c r="F103" s="232" t="s">
        <v>1943</v>
      </c>
      <c r="G103" s="230"/>
      <c r="H103" s="233">
        <v>20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219</v>
      </c>
      <c r="AU103" s="239" t="s">
        <v>85</v>
      </c>
      <c r="AV103" s="13" t="s">
        <v>85</v>
      </c>
      <c r="AW103" s="13" t="s">
        <v>39</v>
      </c>
      <c r="AX103" s="13" t="s">
        <v>76</v>
      </c>
      <c r="AY103" s="239" t="s">
        <v>211</v>
      </c>
    </row>
    <row r="104" spans="2:65" s="15" customFormat="1" ht="13.5">
      <c r="B104" s="251"/>
      <c r="C104" s="252"/>
      <c r="D104" s="262" t="s">
        <v>219</v>
      </c>
      <c r="E104" s="263" t="s">
        <v>21</v>
      </c>
      <c r="F104" s="264" t="s">
        <v>226</v>
      </c>
      <c r="G104" s="252"/>
      <c r="H104" s="265">
        <v>43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AT104" s="261" t="s">
        <v>219</v>
      </c>
      <c r="AU104" s="261" t="s">
        <v>85</v>
      </c>
      <c r="AV104" s="15" t="s">
        <v>100</v>
      </c>
      <c r="AW104" s="15" t="s">
        <v>39</v>
      </c>
      <c r="AX104" s="15" t="s">
        <v>83</v>
      </c>
      <c r="AY104" s="261" t="s">
        <v>211</v>
      </c>
    </row>
    <row r="105" spans="2:65" s="1" customFormat="1" ht="31.5" customHeight="1">
      <c r="B105" s="42"/>
      <c r="C105" s="205" t="s">
        <v>242</v>
      </c>
      <c r="D105" s="205" t="s">
        <v>213</v>
      </c>
      <c r="E105" s="206" t="s">
        <v>1944</v>
      </c>
      <c r="F105" s="207" t="s">
        <v>1945</v>
      </c>
      <c r="G105" s="208" t="s">
        <v>235</v>
      </c>
      <c r="H105" s="209">
        <v>47.88</v>
      </c>
      <c r="I105" s="210"/>
      <c r="J105" s="211">
        <f>ROUND(I105*H105,2)</f>
        <v>0</v>
      </c>
      <c r="K105" s="207" t="s">
        <v>217</v>
      </c>
      <c r="L105" s="62"/>
      <c r="M105" s="212" t="s">
        <v>21</v>
      </c>
      <c r="N105" s="213" t="s">
        <v>47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309</v>
      </c>
      <c r="AT105" s="25" t="s">
        <v>213</v>
      </c>
      <c r="AU105" s="25" t="s">
        <v>85</v>
      </c>
      <c r="AY105" s="25" t="s">
        <v>211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83</v>
      </c>
      <c r="BK105" s="216">
        <f>ROUND(I105*H105,2)</f>
        <v>0</v>
      </c>
      <c r="BL105" s="25" t="s">
        <v>309</v>
      </c>
      <c r="BM105" s="25" t="s">
        <v>1946</v>
      </c>
    </row>
    <row r="106" spans="2:65" s="12" customFormat="1" ht="13.5">
      <c r="B106" s="217"/>
      <c r="C106" s="218"/>
      <c r="D106" s="219" t="s">
        <v>219</v>
      </c>
      <c r="E106" s="220" t="s">
        <v>21</v>
      </c>
      <c r="F106" s="221" t="s">
        <v>333</v>
      </c>
      <c r="G106" s="218"/>
      <c r="H106" s="222" t="s">
        <v>21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219</v>
      </c>
      <c r="AU106" s="228" t="s">
        <v>85</v>
      </c>
      <c r="AV106" s="12" t="s">
        <v>83</v>
      </c>
      <c r="AW106" s="12" t="s">
        <v>39</v>
      </c>
      <c r="AX106" s="12" t="s">
        <v>76</v>
      </c>
      <c r="AY106" s="228" t="s">
        <v>211</v>
      </c>
    </row>
    <row r="107" spans="2:65" s="13" customFormat="1" ht="13.5">
      <c r="B107" s="229"/>
      <c r="C107" s="230"/>
      <c r="D107" s="219" t="s">
        <v>219</v>
      </c>
      <c r="E107" s="231" t="s">
        <v>21</v>
      </c>
      <c r="F107" s="232" t="s">
        <v>1947</v>
      </c>
      <c r="G107" s="230"/>
      <c r="H107" s="233">
        <v>17.100000000000001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219</v>
      </c>
      <c r="AU107" s="239" t="s">
        <v>85</v>
      </c>
      <c r="AV107" s="13" t="s">
        <v>85</v>
      </c>
      <c r="AW107" s="13" t="s">
        <v>39</v>
      </c>
      <c r="AX107" s="13" t="s">
        <v>76</v>
      </c>
      <c r="AY107" s="239" t="s">
        <v>211</v>
      </c>
    </row>
    <row r="108" spans="2:65" s="13" customFormat="1" ht="13.5">
      <c r="B108" s="229"/>
      <c r="C108" s="230"/>
      <c r="D108" s="219" t="s">
        <v>219</v>
      </c>
      <c r="E108" s="231" t="s">
        <v>21</v>
      </c>
      <c r="F108" s="232" t="s">
        <v>1948</v>
      </c>
      <c r="G108" s="230"/>
      <c r="H108" s="233">
        <v>2.7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219</v>
      </c>
      <c r="AU108" s="239" t="s">
        <v>85</v>
      </c>
      <c r="AV108" s="13" t="s">
        <v>85</v>
      </c>
      <c r="AW108" s="13" t="s">
        <v>39</v>
      </c>
      <c r="AX108" s="13" t="s">
        <v>76</v>
      </c>
      <c r="AY108" s="239" t="s">
        <v>211</v>
      </c>
    </row>
    <row r="109" spans="2:65" s="13" customFormat="1" ht="13.5">
      <c r="B109" s="229"/>
      <c r="C109" s="230"/>
      <c r="D109" s="219" t="s">
        <v>219</v>
      </c>
      <c r="E109" s="231" t="s">
        <v>21</v>
      </c>
      <c r="F109" s="232" t="s">
        <v>1949</v>
      </c>
      <c r="G109" s="230"/>
      <c r="H109" s="233">
        <v>1.71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219</v>
      </c>
      <c r="AU109" s="239" t="s">
        <v>85</v>
      </c>
      <c r="AV109" s="13" t="s">
        <v>85</v>
      </c>
      <c r="AW109" s="13" t="s">
        <v>39</v>
      </c>
      <c r="AX109" s="13" t="s">
        <v>76</v>
      </c>
      <c r="AY109" s="239" t="s">
        <v>211</v>
      </c>
    </row>
    <row r="110" spans="2:65" s="13" customFormat="1" ht="13.5">
      <c r="B110" s="229"/>
      <c r="C110" s="230"/>
      <c r="D110" s="219" t="s">
        <v>219</v>
      </c>
      <c r="E110" s="231" t="s">
        <v>21</v>
      </c>
      <c r="F110" s="232" t="s">
        <v>1950</v>
      </c>
      <c r="G110" s="230"/>
      <c r="H110" s="233">
        <v>2.4300000000000002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219</v>
      </c>
      <c r="AU110" s="239" t="s">
        <v>85</v>
      </c>
      <c r="AV110" s="13" t="s">
        <v>85</v>
      </c>
      <c r="AW110" s="13" t="s">
        <v>39</v>
      </c>
      <c r="AX110" s="13" t="s">
        <v>76</v>
      </c>
      <c r="AY110" s="239" t="s">
        <v>211</v>
      </c>
    </row>
    <row r="111" spans="2:65" s="14" customFormat="1" ht="13.5">
      <c r="B111" s="240"/>
      <c r="C111" s="241"/>
      <c r="D111" s="219" t="s">
        <v>219</v>
      </c>
      <c r="E111" s="242" t="s">
        <v>21</v>
      </c>
      <c r="F111" s="243" t="s">
        <v>222</v>
      </c>
      <c r="G111" s="241"/>
      <c r="H111" s="244">
        <v>23.94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219</v>
      </c>
      <c r="AU111" s="250" t="s">
        <v>85</v>
      </c>
      <c r="AV111" s="14" t="s">
        <v>93</v>
      </c>
      <c r="AW111" s="14" t="s">
        <v>39</v>
      </c>
      <c r="AX111" s="14" t="s">
        <v>76</v>
      </c>
      <c r="AY111" s="250" t="s">
        <v>211</v>
      </c>
    </row>
    <row r="112" spans="2:65" s="12" customFormat="1" ht="13.5">
      <c r="B112" s="217"/>
      <c r="C112" s="218"/>
      <c r="D112" s="219" t="s">
        <v>219</v>
      </c>
      <c r="E112" s="220" t="s">
        <v>21</v>
      </c>
      <c r="F112" s="221" t="s">
        <v>1951</v>
      </c>
      <c r="G112" s="218"/>
      <c r="H112" s="222" t="s">
        <v>21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219</v>
      </c>
      <c r="AU112" s="228" t="s">
        <v>85</v>
      </c>
      <c r="AV112" s="12" t="s">
        <v>83</v>
      </c>
      <c r="AW112" s="12" t="s">
        <v>39</v>
      </c>
      <c r="AX112" s="12" t="s">
        <v>76</v>
      </c>
      <c r="AY112" s="228" t="s">
        <v>211</v>
      </c>
    </row>
    <row r="113" spans="2:65" s="13" customFormat="1" ht="13.5">
      <c r="B113" s="229"/>
      <c r="C113" s="230"/>
      <c r="D113" s="219" t="s">
        <v>219</v>
      </c>
      <c r="E113" s="231" t="s">
        <v>21</v>
      </c>
      <c r="F113" s="232" t="s">
        <v>1947</v>
      </c>
      <c r="G113" s="230"/>
      <c r="H113" s="233">
        <v>17.100000000000001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219</v>
      </c>
      <c r="AU113" s="239" t="s">
        <v>85</v>
      </c>
      <c r="AV113" s="13" t="s">
        <v>85</v>
      </c>
      <c r="AW113" s="13" t="s">
        <v>39</v>
      </c>
      <c r="AX113" s="13" t="s">
        <v>76</v>
      </c>
      <c r="AY113" s="239" t="s">
        <v>211</v>
      </c>
    </row>
    <row r="114" spans="2:65" s="13" customFormat="1" ht="13.5">
      <c r="B114" s="229"/>
      <c r="C114" s="230"/>
      <c r="D114" s="219" t="s">
        <v>219</v>
      </c>
      <c r="E114" s="231" t="s">
        <v>21</v>
      </c>
      <c r="F114" s="232" t="s">
        <v>1948</v>
      </c>
      <c r="G114" s="230"/>
      <c r="H114" s="233">
        <v>2.7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219</v>
      </c>
      <c r="AU114" s="239" t="s">
        <v>85</v>
      </c>
      <c r="AV114" s="13" t="s">
        <v>85</v>
      </c>
      <c r="AW114" s="13" t="s">
        <v>39</v>
      </c>
      <c r="AX114" s="13" t="s">
        <v>76</v>
      </c>
      <c r="AY114" s="239" t="s">
        <v>211</v>
      </c>
    </row>
    <row r="115" spans="2:65" s="13" customFormat="1" ht="13.5">
      <c r="B115" s="229"/>
      <c r="C115" s="230"/>
      <c r="D115" s="219" t="s">
        <v>219</v>
      </c>
      <c r="E115" s="231" t="s">
        <v>21</v>
      </c>
      <c r="F115" s="232" t="s">
        <v>1949</v>
      </c>
      <c r="G115" s="230"/>
      <c r="H115" s="233">
        <v>1.71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219</v>
      </c>
      <c r="AU115" s="239" t="s">
        <v>85</v>
      </c>
      <c r="AV115" s="13" t="s">
        <v>85</v>
      </c>
      <c r="AW115" s="13" t="s">
        <v>39</v>
      </c>
      <c r="AX115" s="13" t="s">
        <v>76</v>
      </c>
      <c r="AY115" s="239" t="s">
        <v>211</v>
      </c>
    </row>
    <row r="116" spans="2:65" s="13" customFormat="1" ht="13.5">
      <c r="B116" s="229"/>
      <c r="C116" s="230"/>
      <c r="D116" s="219" t="s">
        <v>219</v>
      </c>
      <c r="E116" s="231" t="s">
        <v>21</v>
      </c>
      <c r="F116" s="232" t="s">
        <v>1950</v>
      </c>
      <c r="G116" s="230"/>
      <c r="H116" s="233">
        <v>2.4300000000000002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219</v>
      </c>
      <c r="AU116" s="239" t="s">
        <v>85</v>
      </c>
      <c r="AV116" s="13" t="s">
        <v>85</v>
      </c>
      <c r="AW116" s="13" t="s">
        <v>39</v>
      </c>
      <c r="AX116" s="13" t="s">
        <v>76</v>
      </c>
      <c r="AY116" s="239" t="s">
        <v>211</v>
      </c>
    </row>
    <row r="117" spans="2:65" s="14" customFormat="1" ht="13.5">
      <c r="B117" s="240"/>
      <c r="C117" s="241"/>
      <c r="D117" s="219" t="s">
        <v>219</v>
      </c>
      <c r="E117" s="242" t="s">
        <v>21</v>
      </c>
      <c r="F117" s="243" t="s">
        <v>222</v>
      </c>
      <c r="G117" s="241"/>
      <c r="H117" s="244">
        <v>23.94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219</v>
      </c>
      <c r="AU117" s="250" t="s">
        <v>85</v>
      </c>
      <c r="AV117" s="14" t="s">
        <v>93</v>
      </c>
      <c r="AW117" s="14" t="s">
        <v>39</v>
      </c>
      <c r="AX117" s="14" t="s">
        <v>76</v>
      </c>
      <c r="AY117" s="250" t="s">
        <v>211</v>
      </c>
    </row>
    <row r="118" spans="2:65" s="15" customFormat="1" ht="13.5">
      <c r="B118" s="251"/>
      <c r="C118" s="252"/>
      <c r="D118" s="262" t="s">
        <v>219</v>
      </c>
      <c r="E118" s="263" t="s">
        <v>21</v>
      </c>
      <c r="F118" s="264" t="s">
        <v>226</v>
      </c>
      <c r="G118" s="252"/>
      <c r="H118" s="265">
        <v>47.88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AT118" s="261" t="s">
        <v>219</v>
      </c>
      <c r="AU118" s="261" t="s">
        <v>85</v>
      </c>
      <c r="AV118" s="15" t="s">
        <v>100</v>
      </c>
      <c r="AW118" s="15" t="s">
        <v>39</v>
      </c>
      <c r="AX118" s="15" t="s">
        <v>83</v>
      </c>
      <c r="AY118" s="261" t="s">
        <v>211</v>
      </c>
    </row>
    <row r="119" spans="2:65" s="1" customFormat="1" ht="31.5" customHeight="1">
      <c r="B119" s="42"/>
      <c r="C119" s="268" t="s">
        <v>250</v>
      </c>
      <c r="D119" s="268" t="s">
        <v>429</v>
      </c>
      <c r="E119" s="269" t="s">
        <v>1952</v>
      </c>
      <c r="F119" s="270" t="s">
        <v>1953</v>
      </c>
      <c r="G119" s="271" t="s">
        <v>235</v>
      </c>
      <c r="H119" s="272">
        <v>47.88</v>
      </c>
      <c r="I119" s="273"/>
      <c r="J119" s="274">
        <f>ROUND(I119*H119,2)</f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AR119" s="25" t="s">
        <v>424</v>
      </c>
      <c r="AT119" s="25" t="s">
        <v>429</v>
      </c>
      <c r="AU119" s="25" t="s">
        <v>85</v>
      </c>
      <c r="AY119" s="25" t="s">
        <v>211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5" t="s">
        <v>83</v>
      </c>
      <c r="BK119" s="216">
        <f>ROUND(I119*H119,2)</f>
        <v>0</v>
      </c>
      <c r="BL119" s="25" t="s">
        <v>309</v>
      </c>
      <c r="BM119" s="25" t="s">
        <v>1954</v>
      </c>
    </row>
    <row r="120" spans="2:65" s="1" customFormat="1" ht="54">
      <c r="B120" s="42"/>
      <c r="C120" s="64"/>
      <c r="D120" s="262" t="s">
        <v>433</v>
      </c>
      <c r="E120" s="64"/>
      <c r="F120" s="286" t="s">
        <v>1955</v>
      </c>
      <c r="G120" s="64"/>
      <c r="H120" s="64"/>
      <c r="I120" s="173"/>
      <c r="J120" s="64"/>
      <c r="K120" s="64"/>
      <c r="L120" s="62"/>
      <c r="M120" s="279"/>
      <c r="N120" s="43"/>
      <c r="O120" s="43"/>
      <c r="P120" s="43"/>
      <c r="Q120" s="43"/>
      <c r="R120" s="43"/>
      <c r="S120" s="43"/>
      <c r="T120" s="79"/>
      <c r="AT120" s="25" t="s">
        <v>433</v>
      </c>
      <c r="AU120" s="25" t="s">
        <v>85</v>
      </c>
    </row>
    <row r="121" spans="2:65" s="1" customFormat="1" ht="31.5" customHeight="1">
      <c r="B121" s="42"/>
      <c r="C121" s="205" t="s">
        <v>256</v>
      </c>
      <c r="D121" s="205" t="s">
        <v>213</v>
      </c>
      <c r="E121" s="206" t="s">
        <v>1956</v>
      </c>
      <c r="F121" s="207" t="s">
        <v>1957</v>
      </c>
      <c r="G121" s="208" t="s">
        <v>1460</v>
      </c>
      <c r="H121" s="287"/>
      <c r="I121" s="210"/>
      <c r="J121" s="211">
        <f>ROUND(I121*H121,2)</f>
        <v>0</v>
      </c>
      <c r="K121" s="207" t="s">
        <v>217</v>
      </c>
      <c r="L121" s="62"/>
      <c r="M121" s="212" t="s">
        <v>21</v>
      </c>
      <c r="N121" s="280" t="s">
        <v>47</v>
      </c>
      <c r="O121" s="281"/>
      <c r="P121" s="282">
        <f>O121*H121</f>
        <v>0</v>
      </c>
      <c r="Q121" s="282">
        <v>0</v>
      </c>
      <c r="R121" s="282">
        <f>Q121*H121</f>
        <v>0</v>
      </c>
      <c r="S121" s="282">
        <v>0</v>
      </c>
      <c r="T121" s="283">
        <f>S121*H121</f>
        <v>0</v>
      </c>
      <c r="AR121" s="25" t="s">
        <v>309</v>
      </c>
      <c r="AT121" s="25" t="s">
        <v>213</v>
      </c>
      <c r="AU121" s="25" t="s">
        <v>85</v>
      </c>
      <c r="AY121" s="25" t="s">
        <v>211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83</v>
      </c>
      <c r="BK121" s="216">
        <f>ROUND(I121*H121,2)</f>
        <v>0</v>
      </c>
      <c r="BL121" s="25" t="s">
        <v>309</v>
      </c>
      <c r="BM121" s="25" t="s">
        <v>1958</v>
      </c>
    </row>
    <row r="122" spans="2:65" s="1" customFormat="1" ht="6.95" customHeight="1">
      <c r="B122" s="57"/>
      <c r="C122" s="58"/>
      <c r="D122" s="58"/>
      <c r="E122" s="58"/>
      <c r="F122" s="58"/>
      <c r="G122" s="58"/>
      <c r="H122" s="58"/>
      <c r="I122" s="149"/>
      <c r="J122" s="58"/>
      <c r="K122" s="58"/>
      <c r="L122" s="62"/>
    </row>
  </sheetData>
  <sheetProtection password="CC35" sheet="1" objects="1" scenarios="1" formatCells="0" formatColumns="0" formatRows="0" sort="0" autoFilter="0"/>
  <autoFilter ref="C91:K121"/>
  <mergeCells count="15">
    <mergeCell ref="E82:H82"/>
    <mergeCell ref="E80:H80"/>
    <mergeCell ref="E84:H84"/>
    <mergeCell ref="G1:H1"/>
    <mergeCell ref="L2:V2"/>
    <mergeCell ref="E49:H49"/>
    <mergeCell ref="E53:H53"/>
    <mergeCell ref="E51:H51"/>
    <mergeCell ref="E55:H55"/>
    <mergeCell ref="E78:H78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161</v>
      </c>
      <c r="G1" s="424" t="s">
        <v>162</v>
      </c>
      <c r="H1" s="424"/>
      <c r="I1" s="125"/>
      <c r="J1" s="124" t="s">
        <v>163</v>
      </c>
      <c r="K1" s="123" t="s">
        <v>164</v>
      </c>
      <c r="L1" s="124" t="s">
        <v>165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AT2" s="25" t="s">
        <v>121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85</v>
      </c>
    </row>
    <row r="4" spans="1:70" ht="36.950000000000003" customHeight="1">
      <c r="B4" s="29"/>
      <c r="C4" s="30"/>
      <c r="D4" s="31" t="s">
        <v>166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5" t="str">
        <f>'Rekapitulace stavby'!K6</f>
        <v>Beroun, MŠ Pod Homolkou - technické instalace</v>
      </c>
      <c r="F7" s="416"/>
      <c r="G7" s="416"/>
      <c r="H7" s="416"/>
      <c r="I7" s="127"/>
      <c r="J7" s="30"/>
      <c r="K7" s="32"/>
    </row>
    <row r="8" spans="1:70">
      <c r="B8" s="29"/>
      <c r="C8" s="30"/>
      <c r="D8" s="38" t="s">
        <v>167</v>
      </c>
      <c r="E8" s="30"/>
      <c r="F8" s="30"/>
      <c r="G8" s="30"/>
      <c r="H8" s="30"/>
      <c r="I8" s="127"/>
      <c r="J8" s="30"/>
      <c r="K8" s="32"/>
    </row>
    <row r="9" spans="1:70" ht="22.5" customHeight="1">
      <c r="B9" s="29"/>
      <c r="C9" s="30"/>
      <c r="D9" s="30"/>
      <c r="E9" s="415" t="s">
        <v>168</v>
      </c>
      <c r="F9" s="375"/>
      <c r="G9" s="375"/>
      <c r="H9" s="375"/>
      <c r="I9" s="127"/>
      <c r="J9" s="30"/>
      <c r="K9" s="32"/>
    </row>
    <row r="10" spans="1:70">
      <c r="B10" s="29"/>
      <c r="C10" s="30"/>
      <c r="D10" s="38" t="s">
        <v>169</v>
      </c>
      <c r="E10" s="30"/>
      <c r="F10" s="30"/>
      <c r="G10" s="30"/>
      <c r="H10" s="30"/>
      <c r="I10" s="127"/>
      <c r="J10" s="30"/>
      <c r="K10" s="32"/>
    </row>
    <row r="11" spans="1:70" s="1" customFormat="1" ht="22.5" customHeight="1">
      <c r="B11" s="42"/>
      <c r="C11" s="43"/>
      <c r="D11" s="43"/>
      <c r="E11" s="399" t="s">
        <v>1930</v>
      </c>
      <c r="F11" s="417"/>
      <c r="G11" s="417"/>
      <c r="H11" s="417"/>
      <c r="I11" s="128"/>
      <c r="J11" s="43"/>
      <c r="K11" s="46"/>
    </row>
    <row r="12" spans="1:70" s="1" customFormat="1">
      <c r="B12" s="42"/>
      <c r="C12" s="43"/>
      <c r="D12" s="38" t="s">
        <v>171</v>
      </c>
      <c r="E12" s="43"/>
      <c r="F12" s="43"/>
      <c r="G12" s="43"/>
      <c r="H12" s="43"/>
      <c r="I12" s="128"/>
      <c r="J12" s="43"/>
      <c r="K12" s="46"/>
    </row>
    <row r="13" spans="1:70" s="1" customFormat="1" ht="36.950000000000003" customHeight="1">
      <c r="B13" s="42"/>
      <c r="C13" s="43"/>
      <c r="D13" s="43"/>
      <c r="E13" s="418" t="s">
        <v>1959</v>
      </c>
      <c r="F13" s="417"/>
      <c r="G13" s="417"/>
      <c r="H13" s="417"/>
      <c r="I13" s="128"/>
      <c r="J13" s="43"/>
      <c r="K13" s="46"/>
    </row>
    <row r="14" spans="1:70" s="1" customFormat="1" ht="13.5">
      <c r="B14" s="42"/>
      <c r="C14" s="43"/>
      <c r="D14" s="43"/>
      <c r="E14" s="43"/>
      <c r="F14" s="43"/>
      <c r="G14" s="43"/>
      <c r="H14" s="43"/>
      <c r="I14" s="128"/>
      <c r="J14" s="43"/>
      <c r="K14" s="46"/>
    </row>
    <row r="15" spans="1:70" s="1" customFormat="1" ht="14.45" customHeight="1">
      <c r="B15" s="42"/>
      <c r="C15" s="43"/>
      <c r="D15" s="38" t="s">
        <v>20</v>
      </c>
      <c r="E15" s="43"/>
      <c r="F15" s="36" t="s">
        <v>21</v>
      </c>
      <c r="G15" s="43"/>
      <c r="H15" s="43"/>
      <c r="I15" s="129" t="s">
        <v>22</v>
      </c>
      <c r="J15" s="36" t="s">
        <v>21</v>
      </c>
      <c r="K15" s="46"/>
    </row>
    <row r="16" spans="1:70" s="1" customFormat="1" ht="14.45" customHeight="1">
      <c r="B16" s="42"/>
      <c r="C16" s="43"/>
      <c r="D16" s="38" t="s">
        <v>23</v>
      </c>
      <c r="E16" s="43"/>
      <c r="F16" s="36" t="s">
        <v>24</v>
      </c>
      <c r="G16" s="43"/>
      <c r="H16" s="43"/>
      <c r="I16" s="129" t="s">
        <v>25</v>
      </c>
      <c r="J16" s="130" t="str">
        <f>'Rekapitulace stavby'!AN8</f>
        <v>21. 3. 2017</v>
      </c>
      <c r="K16" s="46"/>
    </row>
    <row r="17" spans="2:11" s="1" customFormat="1" ht="10.9" customHeight="1">
      <c r="B17" s="42"/>
      <c r="C17" s="43"/>
      <c r="D17" s="43"/>
      <c r="E17" s="43"/>
      <c r="F17" s="43"/>
      <c r="G17" s="43"/>
      <c r="H17" s="43"/>
      <c r="I17" s="128"/>
      <c r="J17" s="43"/>
      <c r="K17" s="46"/>
    </row>
    <row r="18" spans="2:11" s="1" customFormat="1" ht="14.45" customHeight="1">
      <c r="B18" s="42"/>
      <c r="C18" s="43"/>
      <c r="D18" s="38" t="s">
        <v>27</v>
      </c>
      <c r="E18" s="43"/>
      <c r="F18" s="43"/>
      <c r="G18" s="43"/>
      <c r="H18" s="43"/>
      <c r="I18" s="129" t="s">
        <v>28</v>
      </c>
      <c r="J18" s="36" t="s">
        <v>29</v>
      </c>
      <c r="K18" s="46"/>
    </row>
    <row r="19" spans="2:11" s="1" customFormat="1" ht="18" customHeight="1">
      <c r="B19" s="42"/>
      <c r="C19" s="43"/>
      <c r="D19" s="43"/>
      <c r="E19" s="36" t="s">
        <v>30</v>
      </c>
      <c r="F19" s="43"/>
      <c r="G19" s="43"/>
      <c r="H19" s="43"/>
      <c r="I19" s="129" t="s">
        <v>31</v>
      </c>
      <c r="J19" s="36" t="s">
        <v>32</v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28"/>
      <c r="J20" s="43"/>
      <c r="K20" s="46"/>
    </row>
    <row r="21" spans="2:11" s="1" customFormat="1" ht="14.45" customHeight="1">
      <c r="B21" s="42"/>
      <c r="C21" s="43"/>
      <c r="D21" s="38" t="s">
        <v>33</v>
      </c>
      <c r="E21" s="43"/>
      <c r="F21" s="43"/>
      <c r="G21" s="43"/>
      <c r="H21" s="43"/>
      <c r="I21" s="129" t="s">
        <v>28</v>
      </c>
      <c r="J21" s="36" t="str">
        <f>IF('Rekapitulace stavby'!AN13="Vyplň údaj","",IF('Rekapitulace stavby'!AN13="","",'Rekapitulace stavby'!AN13))</f>
        <v/>
      </c>
      <c r="K21" s="46"/>
    </row>
    <row r="22" spans="2:11" s="1" customFormat="1" ht="18" customHeight="1">
      <c r="B22" s="42"/>
      <c r="C22" s="43"/>
      <c r="D22" s="43"/>
      <c r="E22" s="36" t="str">
        <f>IF('Rekapitulace stavby'!E14="Vyplň údaj","",IF('Rekapitulace stavby'!E14="","",'Rekapitulace stavby'!E14))</f>
        <v/>
      </c>
      <c r="F22" s="43"/>
      <c r="G22" s="43"/>
      <c r="H22" s="43"/>
      <c r="I22" s="129" t="s">
        <v>31</v>
      </c>
      <c r="J22" s="36" t="str">
        <f>IF('Rekapitulace stavby'!AN14="Vyplň údaj","",IF('Rekapitulace stavby'!AN14="","",'Rekapitulace stavby'!AN14))</f>
        <v/>
      </c>
      <c r="K22" s="46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28"/>
      <c r="J23" s="43"/>
      <c r="K23" s="46"/>
    </row>
    <row r="24" spans="2:11" s="1" customFormat="1" ht="14.45" customHeight="1">
      <c r="B24" s="42"/>
      <c r="C24" s="43"/>
      <c r="D24" s="38" t="s">
        <v>35</v>
      </c>
      <c r="E24" s="43"/>
      <c r="F24" s="43"/>
      <c r="G24" s="43"/>
      <c r="H24" s="43"/>
      <c r="I24" s="129" t="s">
        <v>28</v>
      </c>
      <c r="J24" s="36" t="s">
        <v>36</v>
      </c>
      <c r="K24" s="46"/>
    </row>
    <row r="25" spans="2:11" s="1" customFormat="1" ht="18" customHeight="1">
      <c r="B25" s="42"/>
      <c r="C25" s="43"/>
      <c r="D25" s="43"/>
      <c r="E25" s="36" t="s">
        <v>37</v>
      </c>
      <c r="F25" s="43"/>
      <c r="G25" s="43"/>
      <c r="H25" s="43"/>
      <c r="I25" s="129" t="s">
        <v>31</v>
      </c>
      <c r="J25" s="36" t="s">
        <v>38</v>
      </c>
      <c r="K25" s="46"/>
    </row>
    <row r="26" spans="2:11" s="1" customFormat="1" ht="6.95" customHeight="1">
      <c r="B26" s="42"/>
      <c r="C26" s="43"/>
      <c r="D26" s="43"/>
      <c r="E26" s="43"/>
      <c r="F26" s="43"/>
      <c r="G26" s="43"/>
      <c r="H26" s="43"/>
      <c r="I26" s="128"/>
      <c r="J26" s="43"/>
      <c r="K26" s="46"/>
    </row>
    <row r="27" spans="2:11" s="1" customFormat="1" ht="14.45" customHeight="1">
      <c r="B27" s="42"/>
      <c r="C27" s="43"/>
      <c r="D27" s="38" t="s">
        <v>40</v>
      </c>
      <c r="E27" s="43"/>
      <c r="F27" s="43"/>
      <c r="G27" s="43"/>
      <c r="H27" s="43"/>
      <c r="I27" s="128"/>
      <c r="J27" s="43"/>
      <c r="K27" s="46"/>
    </row>
    <row r="28" spans="2:11" s="7" customFormat="1" ht="22.5" customHeight="1">
      <c r="B28" s="131"/>
      <c r="C28" s="132"/>
      <c r="D28" s="132"/>
      <c r="E28" s="379" t="s">
        <v>21</v>
      </c>
      <c r="F28" s="379"/>
      <c r="G28" s="379"/>
      <c r="H28" s="379"/>
      <c r="I28" s="133"/>
      <c r="J28" s="132"/>
      <c r="K28" s="134"/>
    </row>
    <row r="29" spans="2:11" s="1" customFormat="1" ht="6.95" customHeight="1">
      <c r="B29" s="42"/>
      <c r="C29" s="43"/>
      <c r="D29" s="43"/>
      <c r="E29" s="43"/>
      <c r="F29" s="43"/>
      <c r="G29" s="43"/>
      <c r="H29" s="43"/>
      <c r="I29" s="128"/>
      <c r="J29" s="43"/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25.35" customHeight="1">
      <c r="B31" s="42"/>
      <c r="C31" s="43"/>
      <c r="D31" s="137" t="s">
        <v>42</v>
      </c>
      <c r="E31" s="43"/>
      <c r="F31" s="43"/>
      <c r="G31" s="43"/>
      <c r="H31" s="43"/>
      <c r="I31" s="128"/>
      <c r="J31" s="138">
        <f>ROUND(J96,2)</f>
        <v>0</v>
      </c>
      <c r="K31" s="46"/>
    </row>
    <row r="32" spans="2:11" s="1" customFormat="1" ht="6.95" customHeight="1">
      <c r="B32" s="42"/>
      <c r="C32" s="43"/>
      <c r="D32" s="86"/>
      <c r="E32" s="86"/>
      <c r="F32" s="86"/>
      <c r="G32" s="86"/>
      <c r="H32" s="86"/>
      <c r="I32" s="135"/>
      <c r="J32" s="86"/>
      <c r="K32" s="136"/>
    </row>
    <row r="33" spans="2:11" s="1" customFormat="1" ht="14.45" customHeight="1">
      <c r="B33" s="42"/>
      <c r="C33" s="43"/>
      <c r="D33" s="43"/>
      <c r="E33" s="43"/>
      <c r="F33" s="47" t="s">
        <v>44</v>
      </c>
      <c r="G33" s="43"/>
      <c r="H33" s="43"/>
      <c r="I33" s="139" t="s">
        <v>43</v>
      </c>
      <c r="J33" s="47" t="s">
        <v>45</v>
      </c>
      <c r="K33" s="46"/>
    </row>
    <row r="34" spans="2:11" s="1" customFormat="1" ht="14.45" customHeight="1">
      <c r="B34" s="42"/>
      <c r="C34" s="43"/>
      <c r="D34" s="50" t="s">
        <v>46</v>
      </c>
      <c r="E34" s="50" t="s">
        <v>47</v>
      </c>
      <c r="F34" s="140">
        <f>ROUND(SUM(BE96:BE130), 2)</f>
        <v>0</v>
      </c>
      <c r="G34" s="43"/>
      <c r="H34" s="43"/>
      <c r="I34" s="141">
        <v>0.21</v>
      </c>
      <c r="J34" s="140">
        <f>ROUND(ROUND((SUM(BE96:BE130)), 2)*I34, 2)</f>
        <v>0</v>
      </c>
      <c r="K34" s="46"/>
    </row>
    <row r="35" spans="2:11" s="1" customFormat="1" ht="14.45" customHeight="1">
      <c r="B35" s="42"/>
      <c r="C35" s="43"/>
      <c r="D35" s="43"/>
      <c r="E35" s="50" t="s">
        <v>48</v>
      </c>
      <c r="F35" s="140">
        <f>ROUND(SUM(BF96:BF130), 2)</f>
        <v>0</v>
      </c>
      <c r="G35" s="43"/>
      <c r="H35" s="43"/>
      <c r="I35" s="141">
        <v>0.15</v>
      </c>
      <c r="J35" s="140">
        <f>ROUND(ROUND((SUM(BF96:BF130)), 2)*I35, 2)</f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40">
        <f>ROUND(SUM(BG96:BG130), 2)</f>
        <v>0</v>
      </c>
      <c r="G36" s="43"/>
      <c r="H36" s="43"/>
      <c r="I36" s="141">
        <v>0.21</v>
      </c>
      <c r="J36" s="140">
        <v>0</v>
      </c>
      <c r="K36" s="46"/>
    </row>
    <row r="37" spans="2:11" s="1" customFormat="1" ht="14.45" hidden="1" customHeight="1">
      <c r="B37" s="42"/>
      <c r="C37" s="43"/>
      <c r="D37" s="43"/>
      <c r="E37" s="50" t="s">
        <v>50</v>
      </c>
      <c r="F37" s="140">
        <f>ROUND(SUM(BH96:BH130), 2)</f>
        <v>0</v>
      </c>
      <c r="G37" s="43"/>
      <c r="H37" s="43"/>
      <c r="I37" s="141">
        <v>0.15</v>
      </c>
      <c r="J37" s="140">
        <v>0</v>
      </c>
      <c r="K37" s="46"/>
    </row>
    <row r="38" spans="2:11" s="1" customFormat="1" ht="14.45" hidden="1" customHeight="1">
      <c r="B38" s="42"/>
      <c r="C38" s="43"/>
      <c r="D38" s="43"/>
      <c r="E38" s="50" t="s">
        <v>51</v>
      </c>
      <c r="F38" s="140">
        <f>ROUND(SUM(BI96:BI130), 2)</f>
        <v>0</v>
      </c>
      <c r="G38" s="43"/>
      <c r="H38" s="43"/>
      <c r="I38" s="141">
        <v>0</v>
      </c>
      <c r="J38" s="140">
        <v>0</v>
      </c>
      <c r="K38" s="46"/>
    </row>
    <row r="39" spans="2:11" s="1" customFormat="1" ht="6.95" customHeight="1">
      <c r="B39" s="42"/>
      <c r="C39" s="43"/>
      <c r="D39" s="43"/>
      <c r="E39" s="43"/>
      <c r="F39" s="43"/>
      <c r="G39" s="43"/>
      <c r="H39" s="43"/>
      <c r="I39" s="128"/>
      <c r="J39" s="43"/>
      <c r="K39" s="46"/>
    </row>
    <row r="40" spans="2:11" s="1" customFormat="1" ht="25.35" customHeight="1">
      <c r="B40" s="42"/>
      <c r="C40" s="142"/>
      <c r="D40" s="143" t="s">
        <v>52</v>
      </c>
      <c r="E40" s="80"/>
      <c r="F40" s="80"/>
      <c r="G40" s="144" t="s">
        <v>53</v>
      </c>
      <c r="H40" s="145" t="s">
        <v>54</v>
      </c>
      <c r="I40" s="146"/>
      <c r="J40" s="147">
        <f>SUM(J31:J38)</f>
        <v>0</v>
      </c>
      <c r="K40" s="148"/>
    </row>
    <row r="41" spans="2:11" s="1" customFormat="1" ht="14.45" customHeight="1">
      <c r="B41" s="57"/>
      <c r="C41" s="58"/>
      <c r="D41" s="58"/>
      <c r="E41" s="58"/>
      <c r="F41" s="58"/>
      <c r="G41" s="58"/>
      <c r="H41" s="58"/>
      <c r="I41" s="149"/>
      <c r="J41" s="58"/>
      <c r="K41" s="59"/>
    </row>
    <row r="45" spans="2:11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1"/>
      <c r="K45" s="153"/>
    </row>
    <row r="46" spans="2:11" s="1" customFormat="1" ht="36.950000000000003" customHeight="1">
      <c r="B46" s="42"/>
      <c r="C46" s="31" t="s">
        <v>173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6.95" customHeight="1">
      <c r="B47" s="42"/>
      <c r="C47" s="43"/>
      <c r="D47" s="43"/>
      <c r="E47" s="43"/>
      <c r="F47" s="43"/>
      <c r="G47" s="43"/>
      <c r="H47" s="43"/>
      <c r="I47" s="128"/>
      <c r="J47" s="43"/>
      <c r="K47" s="46"/>
    </row>
    <row r="48" spans="2:11" s="1" customFormat="1" ht="14.45" customHeight="1">
      <c r="B48" s="42"/>
      <c r="C48" s="38" t="s">
        <v>18</v>
      </c>
      <c r="D48" s="43"/>
      <c r="E48" s="43"/>
      <c r="F48" s="43"/>
      <c r="G48" s="43"/>
      <c r="H48" s="43"/>
      <c r="I48" s="128"/>
      <c r="J48" s="43"/>
      <c r="K48" s="46"/>
    </row>
    <row r="49" spans="2:47" s="1" customFormat="1" ht="22.5" customHeight="1">
      <c r="B49" s="42"/>
      <c r="C49" s="43"/>
      <c r="D49" s="43"/>
      <c r="E49" s="415" t="str">
        <f>E7</f>
        <v>Beroun, MŠ Pod Homolkou - technické instalace</v>
      </c>
      <c r="F49" s="416"/>
      <c r="G49" s="416"/>
      <c r="H49" s="416"/>
      <c r="I49" s="128"/>
      <c r="J49" s="43"/>
      <c r="K49" s="46"/>
    </row>
    <row r="50" spans="2:47">
      <c r="B50" s="29"/>
      <c r="C50" s="38" t="s">
        <v>167</v>
      </c>
      <c r="D50" s="30"/>
      <c r="E50" s="30"/>
      <c r="F50" s="30"/>
      <c r="G50" s="30"/>
      <c r="H50" s="30"/>
      <c r="I50" s="127"/>
      <c r="J50" s="30"/>
      <c r="K50" s="32"/>
    </row>
    <row r="51" spans="2:47" ht="22.5" customHeight="1">
      <c r="B51" s="29"/>
      <c r="C51" s="30"/>
      <c r="D51" s="30"/>
      <c r="E51" s="415" t="s">
        <v>168</v>
      </c>
      <c r="F51" s="375"/>
      <c r="G51" s="375"/>
      <c r="H51" s="375"/>
      <c r="I51" s="127"/>
      <c r="J51" s="30"/>
      <c r="K51" s="32"/>
    </row>
    <row r="52" spans="2:47">
      <c r="B52" s="29"/>
      <c r="C52" s="38" t="s">
        <v>169</v>
      </c>
      <c r="D52" s="30"/>
      <c r="E52" s="30"/>
      <c r="F52" s="30"/>
      <c r="G52" s="30"/>
      <c r="H52" s="30"/>
      <c r="I52" s="127"/>
      <c r="J52" s="30"/>
      <c r="K52" s="32"/>
    </row>
    <row r="53" spans="2:47" s="1" customFormat="1" ht="22.5" customHeight="1">
      <c r="B53" s="42"/>
      <c r="C53" s="43"/>
      <c r="D53" s="43"/>
      <c r="E53" s="399" t="s">
        <v>1930</v>
      </c>
      <c r="F53" s="417"/>
      <c r="G53" s="417"/>
      <c r="H53" s="417"/>
      <c r="I53" s="128"/>
      <c r="J53" s="43"/>
      <c r="K53" s="46"/>
    </row>
    <row r="54" spans="2:47" s="1" customFormat="1" ht="14.45" customHeight="1">
      <c r="B54" s="42"/>
      <c r="C54" s="38" t="s">
        <v>171</v>
      </c>
      <c r="D54" s="43"/>
      <c r="E54" s="43"/>
      <c r="F54" s="43"/>
      <c r="G54" s="43"/>
      <c r="H54" s="43"/>
      <c r="I54" s="128"/>
      <c r="J54" s="43"/>
      <c r="K54" s="46"/>
    </row>
    <row r="55" spans="2:47" s="1" customFormat="1" ht="23.25" customHeight="1">
      <c r="B55" s="42"/>
      <c r="C55" s="43"/>
      <c r="D55" s="43"/>
      <c r="E55" s="418" t="str">
        <f>E13</f>
        <v>1_02_4.1b - Zařízení pro vytápění staveb - výměna těles UT</v>
      </c>
      <c r="F55" s="417"/>
      <c r="G55" s="417"/>
      <c r="H55" s="417"/>
      <c r="I55" s="128"/>
      <c r="J55" s="43"/>
      <c r="K55" s="46"/>
    </row>
    <row r="56" spans="2:47" s="1" customFormat="1" ht="6.95" customHeight="1">
      <c r="B56" s="42"/>
      <c r="C56" s="43"/>
      <c r="D56" s="43"/>
      <c r="E56" s="43"/>
      <c r="F56" s="43"/>
      <c r="G56" s="43"/>
      <c r="H56" s="43"/>
      <c r="I56" s="128"/>
      <c r="J56" s="43"/>
      <c r="K56" s="46"/>
    </row>
    <row r="57" spans="2:47" s="1" customFormat="1" ht="18" customHeight="1">
      <c r="B57" s="42"/>
      <c r="C57" s="38" t="s">
        <v>23</v>
      </c>
      <c r="D57" s="43"/>
      <c r="E57" s="43"/>
      <c r="F57" s="36" t="str">
        <f>F16</f>
        <v>Beroun</v>
      </c>
      <c r="G57" s="43"/>
      <c r="H57" s="43"/>
      <c r="I57" s="129" t="s">
        <v>25</v>
      </c>
      <c r="J57" s="130" t="str">
        <f>IF(J16="","",J16)</f>
        <v>21. 3. 2017</v>
      </c>
      <c r="K57" s="46"/>
    </row>
    <row r="58" spans="2:47" s="1" customFormat="1" ht="6.9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>
      <c r="B59" s="42"/>
      <c r="C59" s="38" t="s">
        <v>27</v>
      </c>
      <c r="D59" s="43"/>
      <c r="E59" s="43"/>
      <c r="F59" s="36" t="str">
        <f>E19</f>
        <v>Město Beroun</v>
      </c>
      <c r="G59" s="43"/>
      <c r="H59" s="43"/>
      <c r="I59" s="129" t="s">
        <v>35</v>
      </c>
      <c r="J59" s="36" t="str">
        <f>E25</f>
        <v>SPECTA, s.r.o.</v>
      </c>
      <c r="K59" s="46"/>
    </row>
    <row r="60" spans="2:47" s="1" customFormat="1" ht="14.45" customHeight="1">
      <c r="B60" s="42"/>
      <c r="C60" s="38" t="s">
        <v>33</v>
      </c>
      <c r="D60" s="43"/>
      <c r="E60" s="43"/>
      <c r="F60" s="36" t="str">
        <f>IF(E22="","",E22)</f>
        <v/>
      </c>
      <c r="G60" s="43"/>
      <c r="H60" s="43"/>
      <c r="I60" s="128"/>
      <c r="J60" s="43"/>
      <c r="K60" s="46"/>
    </row>
    <row r="61" spans="2:47" s="1" customFormat="1" ht="10.3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29.25" customHeight="1">
      <c r="B62" s="42"/>
      <c r="C62" s="154" t="s">
        <v>174</v>
      </c>
      <c r="D62" s="142"/>
      <c r="E62" s="142"/>
      <c r="F62" s="142"/>
      <c r="G62" s="142"/>
      <c r="H62" s="142"/>
      <c r="I62" s="155"/>
      <c r="J62" s="156" t="s">
        <v>175</v>
      </c>
      <c r="K62" s="157"/>
    </row>
    <row r="63" spans="2:47" s="1" customFormat="1" ht="10.3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29.25" customHeight="1">
      <c r="B64" s="42"/>
      <c r="C64" s="158" t="s">
        <v>176</v>
      </c>
      <c r="D64" s="43"/>
      <c r="E64" s="43"/>
      <c r="F64" s="43"/>
      <c r="G64" s="43"/>
      <c r="H64" s="43"/>
      <c r="I64" s="128"/>
      <c r="J64" s="138">
        <f>J96</f>
        <v>0</v>
      </c>
      <c r="K64" s="46"/>
      <c r="AU64" s="25" t="s">
        <v>177</v>
      </c>
    </row>
    <row r="65" spans="2:12" s="8" customFormat="1" ht="24.95" customHeight="1">
      <c r="B65" s="159"/>
      <c r="C65" s="160"/>
      <c r="D65" s="161" t="s">
        <v>178</v>
      </c>
      <c r="E65" s="162"/>
      <c r="F65" s="162"/>
      <c r="G65" s="162"/>
      <c r="H65" s="162"/>
      <c r="I65" s="163"/>
      <c r="J65" s="164">
        <f>J97</f>
        <v>0</v>
      </c>
      <c r="K65" s="165"/>
    </row>
    <row r="66" spans="2:12" s="9" customFormat="1" ht="19.899999999999999" customHeight="1">
      <c r="B66" s="166"/>
      <c r="C66" s="167"/>
      <c r="D66" s="168" t="s">
        <v>184</v>
      </c>
      <c r="E66" s="169"/>
      <c r="F66" s="169"/>
      <c r="G66" s="169"/>
      <c r="H66" s="169"/>
      <c r="I66" s="170"/>
      <c r="J66" s="171">
        <f>J98</f>
        <v>0</v>
      </c>
      <c r="K66" s="172"/>
    </row>
    <row r="67" spans="2:12" s="8" customFormat="1" ht="24.95" customHeight="1">
      <c r="B67" s="159"/>
      <c r="C67" s="160"/>
      <c r="D67" s="161" t="s">
        <v>186</v>
      </c>
      <c r="E67" s="162"/>
      <c r="F67" s="162"/>
      <c r="G67" s="162"/>
      <c r="H67" s="162"/>
      <c r="I67" s="163"/>
      <c r="J67" s="164">
        <f>J103</f>
        <v>0</v>
      </c>
      <c r="K67" s="165"/>
    </row>
    <row r="68" spans="2:12" s="9" customFormat="1" ht="19.899999999999999" customHeight="1">
      <c r="B68" s="166"/>
      <c r="C68" s="167"/>
      <c r="D68" s="168" t="s">
        <v>705</v>
      </c>
      <c r="E68" s="169"/>
      <c r="F68" s="169"/>
      <c r="G68" s="169"/>
      <c r="H68" s="169"/>
      <c r="I68" s="170"/>
      <c r="J68" s="171">
        <f>J104</f>
        <v>0</v>
      </c>
      <c r="K68" s="172"/>
    </row>
    <row r="69" spans="2:12" s="9" customFormat="1" ht="19.899999999999999" customHeight="1">
      <c r="B69" s="166"/>
      <c r="C69" s="167"/>
      <c r="D69" s="168" t="s">
        <v>706</v>
      </c>
      <c r="E69" s="169"/>
      <c r="F69" s="169"/>
      <c r="G69" s="169"/>
      <c r="H69" s="169"/>
      <c r="I69" s="170"/>
      <c r="J69" s="171">
        <f>J108</f>
        <v>0</v>
      </c>
      <c r="K69" s="172"/>
    </row>
    <row r="70" spans="2:12" s="9" customFormat="1" ht="19.899999999999999" customHeight="1">
      <c r="B70" s="166"/>
      <c r="C70" s="167"/>
      <c r="D70" s="168" t="s">
        <v>707</v>
      </c>
      <c r="E70" s="169"/>
      <c r="F70" s="169"/>
      <c r="G70" s="169"/>
      <c r="H70" s="169"/>
      <c r="I70" s="170"/>
      <c r="J70" s="171">
        <f>J114</f>
        <v>0</v>
      </c>
      <c r="K70" s="172"/>
    </row>
    <row r="71" spans="2:12" s="9" customFormat="1" ht="19.899999999999999" customHeight="1">
      <c r="B71" s="166"/>
      <c r="C71" s="167"/>
      <c r="D71" s="168" t="s">
        <v>708</v>
      </c>
      <c r="E71" s="169"/>
      <c r="F71" s="169"/>
      <c r="G71" s="169"/>
      <c r="H71" s="169"/>
      <c r="I71" s="170"/>
      <c r="J71" s="171">
        <f>J116</f>
        <v>0</v>
      </c>
      <c r="K71" s="172"/>
    </row>
    <row r="72" spans="2:12" s="9" customFormat="1" ht="19.899999999999999" customHeight="1">
      <c r="B72" s="166"/>
      <c r="C72" s="167"/>
      <c r="D72" s="168" t="s">
        <v>709</v>
      </c>
      <c r="E72" s="169"/>
      <c r="F72" s="169"/>
      <c r="G72" s="169"/>
      <c r="H72" s="169"/>
      <c r="I72" s="170"/>
      <c r="J72" s="171">
        <f>J126</f>
        <v>0</v>
      </c>
      <c r="K72" s="172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28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9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52"/>
      <c r="J78" s="61"/>
      <c r="K78" s="61"/>
      <c r="L78" s="62"/>
    </row>
    <row r="79" spans="2:12" s="1" customFormat="1" ht="36.950000000000003" customHeight="1">
      <c r="B79" s="42"/>
      <c r="C79" s="63" t="s">
        <v>195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6.95" customHeight="1">
      <c r="B80" s="42"/>
      <c r="C80" s="64"/>
      <c r="D80" s="64"/>
      <c r="E80" s="64"/>
      <c r="F80" s="64"/>
      <c r="G80" s="64"/>
      <c r="H80" s="64"/>
      <c r="I80" s="173"/>
      <c r="J80" s="64"/>
      <c r="K80" s="64"/>
      <c r="L80" s="62"/>
    </row>
    <row r="81" spans="2:63" s="1" customFormat="1" ht="14.45" customHeight="1">
      <c r="B81" s="42"/>
      <c r="C81" s="66" t="s">
        <v>18</v>
      </c>
      <c r="D81" s="64"/>
      <c r="E81" s="64"/>
      <c r="F81" s="64"/>
      <c r="G81" s="64"/>
      <c r="H81" s="64"/>
      <c r="I81" s="173"/>
      <c r="J81" s="64"/>
      <c r="K81" s="64"/>
      <c r="L81" s="62"/>
    </row>
    <row r="82" spans="2:63" s="1" customFormat="1" ht="22.5" customHeight="1">
      <c r="B82" s="42"/>
      <c r="C82" s="64"/>
      <c r="D82" s="64"/>
      <c r="E82" s="419" t="str">
        <f>E7</f>
        <v>Beroun, MŠ Pod Homolkou - technické instalace</v>
      </c>
      <c r="F82" s="420"/>
      <c r="G82" s="420"/>
      <c r="H82" s="420"/>
      <c r="I82" s="173"/>
      <c r="J82" s="64"/>
      <c r="K82" s="64"/>
      <c r="L82" s="62"/>
    </row>
    <row r="83" spans="2:63">
      <c r="B83" s="29"/>
      <c r="C83" s="66" t="s">
        <v>167</v>
      </c>
      <c r="D83" s="174"/>
      <c r="E83" s="174"/>
      <c r="F83" s="174"/>
      <c r="G83" s="174"/>
      <c r="H83" s="174"/>
      <c r="J83" s="174"/>
      <c r="K83" s="174"/>
      <c r="L83" s="175"/>
    </row>
    <row r="84" spans="2:63" ht="22.5" customHeight="1">
      <c r="B84" s="29"/>
      <c r="C84" s="174"/>
      <c r="D84" s="174"/>
      <c r="E84" s="419" t="s">
        <v>168</v>
      </c>
      <c r="F84" s="423"/>
      <c r="G84" s="423"/>
      <c r="H84" s="423"/>
      <c r="J84" s="174"/>
      <c r="K84" s="174"/>
      <c r="L84" s="175"/>
    </row>
    <row r="85" spans="2:63">
      <c r="B85" s="29"/>
      <c r="C85" s="66" t="s">
        <v>169</v>
      </c>
      <c r="D85" s="174"/>
      <c r="E85" s="174"/>
      <c r="F85" s="174"/>
      <c r="G85" s="174"/>
      <c r="H85" s="174"/>
      <c r="J85" s="174"/>
      <c r="K85" s="174"/>
      <c r="L85" s="175"/>
    </row>
    <row r="86" spans="2:63" s="1" customFormat="1" ht="22.5" customHeight="1">
      <c r="B86" s="42"/>
      <c r="C86" s="64"/>
      <c r="D86" s="64"/>
      <c r="E86" s="421" t="s">
        <v>1930</v>
      </c>
      <c r="F86" s="422"/>
      <c r="G86" s="422"/>
      <c r="H86" s="422"/>
      <c r="I86" s="173"/>
      <c r="J86" s="64"/>
      <c r="K86" s="64"/>
      <c r="L86" s="62"/>
    </row>
    <row r="87" spans="2:63" s="1" customFormat="1" ht="14.45" customHeight="1">
      <c r="B87" s="42"/>
      <c r="C87" s="66" t="s">
        <v>171</v>
      </c>
      <c r="D87" s="64"/>
      <c r="E87" s="64"/>
      <c r="F87" s="64"/>
      <c r="G87" s="64"/>
      <c r="H87" s="64"/>
      <c r="I87" s="173"/>
      <c r="J87" s="64"/>
      <c r="K87" s="64"/>
      <c r="L87" s="62"/>
    </row>
    <row r="88" spans="2:63" s="1" customFormat="1" ht="23.25" customHeight="1">
      <c r="B88" s="42"/>
      <c r="C88" s="64"/>
      <c r="D88" s="64"/>
      <c r="E88" s="390" t="str">
        <f>E13</f>
        <v>1_02_4.1b - Zařízení pro vytápění staveb - výměna těles UT</v>
      </c>
      <c r="F88" s="422"/>
      <c r="G88" s="422"/>
      <c r="H88" s="422"/>
      <c r="I88" s="173"/>
      <c r="J88" s="64"/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73"/>
      <c r="J89" s="64"/>
      <c r="K89" s="64"/>
      <c r="L89" s="62"/>
    </row>
    <row r="90" spans="2:63" s="1" customFormat="1" ht="18" customHeight="1">
      <c r="B90" s="42"/>
      <c r="C90" s="66" t="s">
        <v>23</v>
      </c>
      <c r="D90" s="64"/>
      <c r="E90" s="64"/>
      <c r="F90" s="176" t="str">
        <f>F16</f>
        <v>Beroun</v>
      </c>
      <c r="G90" s="64"/>
      <c r="H90" s="64"/>
      <c r="I90" s="177" t="s">
        <v>25</v>
      </c>
      <c r="J90" s="74" t="str">
        <f>IF(J16="","",J16)</f>
        <v>21. 3. 2017</v>
      </c>
      <c r="K90" s="64"/>
      <c r="L90" s="62"/>
    </row>
    <row r="91" spans="2:63" s="1" customFormat="1" ht="6.9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3" s="1" customFormat="1">
      <c r="B92" s="42"/>
      <c r="C92" s="66" t="s">
        <v>27</v>
      </c>
      <c r="D92" s="64"/>
      <c r="E92" s="64"/>
      <c r="F92" s="176" t="str">
        <f>E19</f>
        <v>Město Beroun</v>
      </c>
      <c r="G92" s="64"/>
      <c r="H92" s="64"/>
      <c r="I92" s="177" t="s">
        <v>35</v>
      </c>
      <c r="J92" s="176" t="str">
        <f>E25</f>
        <v>SPECTA, s.r.o.</v>
      </c>
      <c r="K92" s="64"/>
      <c r="L92" s="62"/>
    </row>
    <row r="93" spans="2:63" s="1" customFormat="1" ht="14.45" customHeight="1">
      <c r="B93" s="42"/>
      <c r="C93" s="66" t="s">
        <v>33</v>
      </c>
      <c r="D93" s="64"/>
      <c r="E93" s="64"/>
      <c r="F93" s="176" t="str">
        <f>IF(E22="","",E22)</f>
        <v/>
      </c>
      <c r="G93" s="64"/>
      <c r="H93" s="64"/>
      <c r="I93" s="173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73"/>
      <c r="J94" s="64"/>
      <c r="K94" s="64"/>
      <c r="L94" s="62"/>
    </row>
    <row r="95" spans="2:63" s="10" customFormat="1" ht="29.25" customHeight="1">
      <c r="B95" s="178"/>
      <c r="C95" s="179" t="s">
        <v>196</v>
      </c>
      <c r="D95" s="180" t="s">
        <v>61</v>
      </c>
      <c r="E95" s="180" t="s">
        <v>57</v>
      </c>
      <c r="F95" s="180" t="s">
        <v>197</v>
      </c>
      <c r="G95" s="180" t="s">
        <v>198</v>
      </c>
      <c r="H95" s="180" t="s">
        <v>199</v>
      </c>
      <c r="I95" s="181" t="s">
        <v>200</v>
      </c>
      <c r="J95" s="180" t="s">
        <v>175</v>
      </c>
      <c r="K95" s="182" t="s">
        <v>201</v>
      </c>
      <c r="L95" s="183"/>
      <c r="M95" s="82" t="s">
        <v>202</v>
      </c>
      <c r="N95" s="83" t="s">
        <v>46</v>
      </c>
      <c r="O95" s="83" t="s">
        <v>203</v>
      </c>
      <c r="P95" s="83" t="s">
        <v>204</v>
      </c>
      <c r="Q95" s="83" t="s">
        <v>205</v>
      </c>
      <c r="R95" s="83" t="s">
        <v>206</v>
      </c>
      <c r="S95" s="83" t="s">
        <v>207</v>
      </c>
      <c r="T95" s="84" t="s">
        <v>208</v>
      </c>
    </row>
    <row r="96" spans="2:63" s="1" customFormat="1" ht="29.25" customHeight="1">
      <c r="B96" s="42"/>
      <c r="C96" s="88" t="s">
        <v>176</v>
      </c>
      <c r="D96" s="64"/>
      <c r="E96" s="64"/>
      <c r="F96" s="64"/>
      <c r="G96" s="64"/>
      <c r="H96" s="64"/>
      <c r="I96" s="173"/>
      <c r="J96" s="184">
        <f>BK96</f>
        <v>0</v>
      </c>
      <c r="K96" s="64"/>
      <c r="L96" s="62"/>
      <c r="M96" s="85"/>
      <c r="N96" s="86"/>
      <c r="O96" s="86"/>
      <c r="P96" s="185">
        <f>P97+P103</f>
        <v>0</v>
      </c>
      <c r="Q96" s="86"/>
      <c r="R96" s="185">
        <f>R97+R103</f>
        <v>0</v>
      </c>
      <c r="S96" s="86"/>
      <c r="T96" s="186">
        <f>T97+T103</f>
        <v>0</v>
      </c>
      <c r="AT96" s="25" t="s">
        <v>75</v>
      </c>
      <c r="AU96" s="25" t="s">
        <v>177</v>
      </c>
      <c r="BK96" s="187">
        <f>BK97+BK103</f>
        <v>0</v>
      </c>
    </row>
    <row r="97" spans="2:65" s="11" customFormat="1" ht="37.35" customHeight="1">
      <c r="B97" s="188"/>
      <c r="C97" s="189"/>
      <c r="D97" s="190" t="s">
        <v>75</v>
      </c>
      <c r="E97" s="191" t="s">
        <v>209</v>
      </c>
      <c r="F97" s="191" t="s">
        <v>210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AR97" s="199" t="s">
        <v>83</v>
      </c>
      <c r="AT97" s="200" t="s">
        <v>75</v>
      </c>
      <c r="AU97" s="200" t="s">
        <v>76</v>
      </c>
      <c r="AY97" s="199" t="s">
        <v>211</v>
      </c>
      <c r="BK97" s="201">
        <f>BK98</f>
        <v>0</v>
      </c>
    </row>
    <row r="98" spans="2:65" s="11" customFormat="1" ht="19.899999999999999" customHeight="1">
      <c r="B98" s="188"/>
      <c r="C98" s="189"/>
      <c r="D98" s="202" t="s">
        <v>75</v>
      </c>
      <c r="E98" s="203" t="s">
        <v>399</v>
      </c>
      <c r="F98" s="203" t="s">
        <v>400</v>
      </c>
      <c r="G98" s="189"/>
      <c r="H98" s="189"/>
      <c r="I98" s="192"/>
      <c r="J98" s="204">
        <f>BK98</f>
        <v>0</v>
      </c>
      <c r="K98" s="189"/>
      <c r="L98" s="194"/>
      <c r="M98" s="195"/>
      <c r="N98" s="196"/>
      <c r="O98" s="196"/>
      <c r="P98" s="197">
        <f>SUM(P99:P102)</f>
        <v>0</v>
      </c>
      <c r="Q98" s="196"/>
      <c r="R98" s="197">
        <f>SUM(R99:R102)</f>
        <v>0</v>
      </c>
      <c r="S98" s="196"/>
      <c r="T98" s="198">
        <f>SUM(T99:T102)</f>
        <v>0</v>
      </c>
      <c r="AR98" s="199" t="s">
        <v>83</v>
      </c>
      <c r="AT98" s="200" t="s">
        <v>75</v>
      </c>
      <c r="AU98" s="200" t="s">
        <v>83</v>
      </c>
      <c r="AY98" s="199" t="s">
        <v>211</v>
      </c>
      <c r="BK98" s="201">
        <f>SUM(BK99:BK102)</f>
        <v>0</v>
      </c>
    </row>
    <row r="99" spans="2:65" s="1" customFormat="1" ht="22.5" customHeight="1">
      <c r="B99" s="42"/>
      <c r="C99" s="205" t="s">
        <v>83</v>
      </c>
      <c r="D99" s="205" t="s">
        <v>213</v>
      </c>
      <c r="E99" s="206" t="s">
        <v>710</v>
      </c>
      <c r="F99" s="207" t="s">
        <v>412</v>
      </c>
      <c r="G99" s="208" t="s">
        <v>245</v>
      </c>
      <c r="H99" s="209">
        <v>6.1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47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100</v>
      </c>
      <c r="AT99" s="25" t="s">
        <v>213</v>
      </c>
      <c r="AU99" s="25" t="s">
        <v>85</v>
      </c>
      <c r="AY99" s="25" t="s">
        <v>211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83</v>
      </c>
      <c r="BK99" s="216">
        <f>ROUND(I99*H99,2)</f>
        <v>0</v>
      </c>
      <c r="BL99" s="25" t="s">
        <v>100</v>
      </c>
      <c r="BM99" s="25" t="s">
        <v>1960</v>
      </c>
    </row>
    <row r="100" spans="2:65" s="1" customFormat="1" ht="31.5" customHeight="1">
      <c r="B100" s="42"/>
      <c r="C100" s="205" t="s">
        <v>85</v>
      </c>
      <c r="D100" s="205" t="s">
        <v>213</v>
      </c>
      <c r="E100" s="206" t="s">
        <v>402</v>
      </c>
      <c r="F100" s="207" t="s">
        <v>403</v>
      </c>
      <c r="G100" s="208" t="s">
        <v>245</v>
      </c>
      <c r="H100" s="209">
        <v>6.1</v>
      </c>
      <c r="I100" s="210"/>
      <c r="J100" s="211">
        <f>ROUND(I100*H100,2)</f>
        <v>0</v>
      </c>
      <c r="K100" s="207" t="s">
        <v>217</v>
      </c>
      <c r="L100" s="62"/>
      <c r="M100" s="212" t="s">
        <v>21</v>
      </c>
      <c r="N100" s="213" t="s">
        <v>47</v>
      </c>
      <c r="O100" s="4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25" t="s">
        <v>100</v>
      </c>
      <c r="AT100" s="25" t="s">
        <v>213</v>
      </c>
      <c r="AU100" s="25" t="s">
        <v>85</v>
      </c>
      <c r="AY100" s="25" t="s">
        <v>211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5" t="s">
        <v>83</v>
      </c>
      <c r="BK100" s="216">
        <f>ROUND(I100*H100,2)</f>
        <v>0</v>
      </c>
      <c r="BL100" s="25" t="s">
        <v>100</v>
      </c>
      <c r="BM100" s="25" t="s">
        <v>1961</v>
      </c>
    </row>
    <row r="101" spans="2:65" s="1" customFormat="1" ht="31.5" customHeight="1">
      <c r="B101" s="42"/>
      <c r="C101" s="205" t="s">
        <v>93</v>
      </c>
      <c r="D101" s="205" t="s">
        <v>213</v>
      </c>
      <c r="E101" s="206" t="s">
        <v>406</v>
      </c>
      <c r="F101" s="207" t="s">
        <v>407</v>
      </c>
      <c r="G101" s="208" t="s">
        <v>245</v>
      </c>
      <c r="H101" s="209">
        <v>85.4</v>
      </c>
      <c r="I101" s="210"/>
      <c r="J101" s="211">
        <f>ROUND(I101*H101,2)</f>
        <v>0</v>
      </c>
      <c r="K101" s="207" t="s">
        <v>217</v>
      </c>
      <c r="L101" s="62"/>
      <c r="M101" s="212" t="s">
        <v>21</v>
      </c>
      <c r="N101" s="213" t="s">
        <v>47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100</v>
      </c>
      <c r="AT101" s="25" t="s">
        <v>213</v>
      </c>
      <c r="AU101" s="25" t="s">
        <v>85</v>
      </c>
      <c r="AY101" s="25" t="s">
        <v>211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83</v>
      </c>
      <c r="BK101" s="216">
        <f>ROUND(I101*H101,2)</f>
        <v>0</v>
      </c>
      <c r="BL101" s="25" t="s">
        <v>100</v>
      </c>
      <c r="BM101" s="25" t="s">
        <v>1962</v>
      </c>
    </row>
    <row r="102" spans="2:65" s="13" customFormat="1" ht="13.5">
      <c r="B102" s="229"/>
      <c r="C102" s="230"/>
      <c r="D102" s="219" t="s">
        <v>219</v>
      </c>
      <c r="E102" s="230"/>
      <c r="F102" s="232" t="s">
        <v>1963</v>
      </c>
      <c r="G102" s="230"/>
      <c r="H102" s="233">
        <v>85.4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219</v>
      </c>
      <c r="AU102" s="239" t="s">
        <v>85</v>
      </c>
      <c r="AV102" s="13" t="s">
        <v>85</v>
      </c>
      <c r="AW102" s="13" t="s">
        <v>6</v>
      </c>
      <c r="AX102" s="13" t="s">
        <v>83</v>
      </c>
      <c r="AY102" s="239" t="s">
        <v>211</v>
      </c>
    </row>
    <row r="103" spans="2:65" s="11" customFormat="1" ht="37.35" customHeight="1">
      <c r="B103" s="188"/>
      <c r="C103" s="189"/>
      <c r="D103" s="190" t="s">
        <v>75</v>
      </c>
      <c r="E103" s="191" t="s">
        <v>420</v>
      </c>
      <c r="F103" s="191" t="s">
        <v>421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P104+P108+P114+P116+P126</f>
        <v>0</v>
      </c>
      <c r="Q103" s="196"/>
      <c r="R103" s="197">
        <f>R104+R108+R114+R116+R126</f>
        <v>0</v>
      </c>
      <c r="S103" s="196"/>
      <c r="T103" s="198">
        <f>T104+T108+T114+T116+T126</f>
        <v>0</v>
      </c>
      <c r="AR103" s="199" t="s">
        <v>85</v>
      </c>
      <c r="AT103" s="200" t="s">
        <v>75</v>
      </c>
      <c r="AU103" s="200" t="s">
        <v>76</v>
      </c>
      <c r="AY103" s="199" t="s">
        <v>211</v>
      </c>
      <c r="BK103" s="201">
        <f>BK104+BK108+BK114+BK116+BK126</f>
        <v>0</v>
      </c>
    </row>
    <row r="104" spans="2:65" s="11" customFormat="1" ht="19.899999999999999" customHeight="1">
      <c r="B104" s="188"/>
      <c r="C104" s="189"/>
      <c r="D104" s="202" t="s">
        <v>75</v>
      </c>
      <c r="E104" s="203" t="s">
        <v>715</v>
      </c>
      <c r="F104" s="203" t="s">
        <v>716</v>
      </c>
      <c r="G104" s="189"/>
      <c r="H104" s="189"/>
      <c r="I104" s="192"/>
      <c r="J104" s="204">
        <f>BK104</f>
        <v>0</v>
      </c>
      <c r="K104" s="189"/>
      <c r="L104" s="194"/>
      <c r="M104" s="195"/>
      <c r="N104" s="196"/>
      <c r="O104" s="196"/>
      <c r="P104" s="197">
        <f>SUM(P105:P107)</f>
        <v>0</v>
      </c>
      <c r="Q104" s="196"/>
      <c r="R104" s="197">
        <f>SUM(R105:R107)</f>
        <v>0</v>
      </c>
      <c r="S104" s="196"/>
      <c r="T104" s="198">
        <f>SUM(T105:T107)</f>
        <v>0</v>
      </c>
      <c r="AR104" s="199" t="s">
        <v>85</v>
      </c>
      <c r="AT104" s="200" t="s">
        <v>75</v>
      </c>
      <c r="AU104" s="200" t="s">
        <v>83</v>
      </c>
      <c r="AY104" s="199" t="s">
        <v>211</v>
      </c>
      <c r="BK104" s="201">
        <f>SUM(BK105:BK107)</f>
        <v>0</v>
      </c>
    </row>
    <row r="105" spans="2:65" s="1" customFormat="1" ht="22.5" customHeight="1">
      <c r="B105" s="42"/>
      <c r="C105" s="205" t="s">
        <v>100</v>
      </c>
      <c r="D105" s="205" t="s">
        <v>213</v>
      </c>
      <c r="E105" s="206" t="s">
        <v>717</v>
      </c>
      <c r="F105" s="207" t="s">
        <v>718</v>
      </c>
      <c r="G105" s="208" t="s">
        <v>719</v>
      </c>
      <c r="H105" s="209">
        <v>430</v>
      </c>
      <c r="I105" s="210"/>
      <c r="J105" s="211">
        <f>ROUND(I105*H105,2)</f>
        <v>0</v>
      </c>
      <c r="K105" s="207" t="s">
        <v>21</v>
      </c>
      <c r="L105" s="62"/>
      <c r="M105" s="212" t="s">
        <v>21</v>
      </c>
      <c r="N105" s="213" t="s">
        <v>47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100</v>
      </c>
      <c r="AT105" s="25" t="s">
        <v>213</v>
      </c>
      <c r="AU105" s="25" t="s">
        <v>85</v>
      </c>
      <c r="AY105" s="25" t="s">
        <v>211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83</v>
      </c>
      <c r="BK105" s="216">
        <f>ROUND(I105*H105,2)</f>
        <v>0</v>
      </c>
      <c r="BL105" s="25" t="s">
        <v>100</v>
      </c>
      <c r="BM105" s="25" t="s">
        <v>1964</v>
      </c>
    </row>
    <row r="106" spans="2:65" s="1" customFormat="1" ht="22.5" customHeight="1">
      <c r="B106" s="42"/>
      <c r="C106" s="205" t="s">
        <v>242</v>
      </c>
      <c r="D106" s="205" t="s">
        <v>213</v>
      </c>
      <c r="E106" s="206" t="s">
        <v>721</v>
      </c>
      <c r="F106" s="207" t="s">
        <v>722</v>
      </c>
      <c r="G106" s="208" t="s">
        <v>719</v>
      </c>
      <c r="H106" s="209">
        <v>90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47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100</v>
      </c>
      <c r="AT106" s="25" t="s">
        <v>213</v>
      </c>
      <c r="AU106" s="25" t="s">
        <v>85</v>
      </c>
      <c r="AY106" s="25" t="s">
        <v>211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83</v>
      </c>
      <c r="BK106" s="216">
        <f>ROUND(I106*H106,2)</f>
        <v>0</v>
      </c>
      <c r="BL106" s="25" t="s">
        <v>100</v>
      </c>
      <c r="BM106" s="25" t="s">
        <v>1965</v>
      </c>
    </row>
    <row r="107" spans="2:65" s="1" customFormat="1" ht="57" customHeight="1">
      <c r="B107" s="42"/>
      <c r="C107" s="205" t="s">
        <v>250</v>
      </c>
      <c r="D107" s="205" t="s">
        <v>213</v>
      </c>
      <c r="E107" s="206" t="s">
        <v>724</v>
      </c>
      <c r="F107" s="207" t="s">
        <v>1966</v>
      </c>
      <c r="G107" s="208" t="s">
        <v>726</v>
      </c>
      <c r="H107" s="209">
        <v>6100</v>
      </c>
      <c r="I107" s="210"/>
      <c r="J107" s="211">
        <f>ROUND(I107*H107,2)</f>
        <v>0</v>
      </c>
      <c r="K107" s="207" t="s">
        <v>21</v>
      </c>
      <c r="L107" s="62"/>
      <c r="M107" s="212" t="s">
        <v>21</v>
      </c>
      <c r="N107" s="213" t="s">
        <v>47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25" t="s">
        <v>100</v>
      </c>
      <c r="AT107" s="25" t="s">
        <v>213</v>
      </c>
      <c r="AU107" s="25" t="s">
        <v>85</v>
      </c>
      <c r="AY107" s="25" t="s">
        <v>211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83</v>
      </c>
      <c r="BK107" s="216">
        <f>ROUND(I107*H107,2)</f>
        <v>0</v>
      </c>
      <c r="BL107" s="25" t="s">
        <v>100</v>
      </c>
      <c r="BM107" s="25" t="s">
        <v>1967</v>
      </c>
    </row>
    <row r="108" spans="2:65" s="11" customFormat="1" ht="29.85" customHeight="1">
      <c r="B108" s="188"/>
      <c r="C108" s="189"/>
      <c r="D108" s="202" t="s">
        <v>75</v>
      </c>
      <c r="E108" s="203" t="s">
        <v>728</v>
      </c>
      <c r="F108" s="203" t="s">
        <v>729</v>
      </c>
      <c r="G108" s="189"/>
      <c r="H108" s="189"/>
      <c r="I108" s="192"/>
      <c r="J108" s="204">
        <f>BK108</f>
        <v>0</v>
      </c>
      <c r="K108" s="189"/>
      <c r="L108" s="194"/>
      <c r="M108" s="195"/>
      <c r="N108" s="196"/>
      <c r="O108" s="196"/>
      <c r="P108" s="197">
        <f>SUM(P109:P113)</f>
        <v>0</v>
      </c>
      <c r="Q108" s="196"/>
      <c r="R108" s="197">
        <f>SUM(R109:R113)</f>
        <v>0</v>
      </c>
      <c r="S108" s="196"/>
      <c r="T108" s="198">
        <f>SUM(T109:T113)</f>
        <v>0</v>
      </c>
      <c r="AR108" s="199" t="s">
        <v>85</v>
      </c>
      <c r="AT108" s="200" t="s">
        <v>75</v>
      </c>
      <c r="AU108" s="200" t="s">
        <v>83</v>
      </c>
      <c r="AY108" s="199" t="s">
        <v>211</v>
      </c>
      <c r="BK108" s="201">
        <f>SUM(BK109:BK113)</f>
        <v>0</v>
      </c>
    </row>
    <row r="109" spans="2:65" s="1" customFormat="1" ht="22.5" customHeight="1">
      <c r="B109" s="42"/>
      <c r="C109" s="205" t="s">
        <v>256</v>
      </c>
      <c r="D109" s="205" t="s">
        <v>213</v>
      </c>
      <c r="E109" s="206" t="s">
        <v>730</v>
      </c>
      <c r="F109" s="207" t="s">
        <v>731</v>
      </c>
      <c r="G109" s="208" t="s">
        <v>719</v>
      </c>
      <c r="H109" s="209">
        <v>110</v>
      </c>
      <c r="I109" s="210"/>
      <c r="J109" s="211">
        <f>ROUND(I109*H109,2)</f>
        <v>0</v>
      </c>
      <c r="K109" s="207" t="s">
        <v>21</v>
      </c>
      <c r="L109" s="62"/>
      <c r="M109" s="212" t="s">
        <v>21</v>
      </c>
      <c r="N109" s="213" t="s">
        <v>47</v>
      </c>
      <c r="O109" s="4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25" t="s">
        <v>100</v>
      </c>
      <c r="AT109" s="25" t="s">
        <v>213</v>
      </c>
      <c r="AU109" s="25" t="s">
        <v>85</v>
      </c>
      <c r="AY109" s="25" t="s">
        <v>211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5" t="s">
        <v>83</v>
      </c>
      <c r="BK109" s="216">
        <f>ROUND(I109*H109,2)</f>
        <v>0</v>
      </c>
      <c r="BL109" s="25" t="s">
        <v>100</v>
      </c>
      <c r="BM109" s="25" t="s">
        <v>1968</v>
      </c>
    </row>
    <row r="110" spans="2:65" s="1" customFormat="1" ht="22.5" customHeight="1">
      <c r="B110" s="42"/>
      <c r="C110" s="205" t="s">
        <v>261</v>
      </c>
      <c r="D110" s="205" t="s">
        <v>213</v>
      </c>
      <c r="E110" s="206" t="s">
        <v>733</v>
      </c>
      <c r="F110" s="207" t="s">
        <v>734</v>
      </c>
      <c r="G110" s="208" t="s">
        <v>719</v>
      </c>
      <c r="H110" s="209">
        <v>25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47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100</v>
      </c>
      <c r="AT110" s="25" t="s">
        <v>213</v>
      </c>
      <c r="AU110" s="25" t="s">
        <v>85</v>
      </c>
      <c r="AY110" s="25" t="s">
        <v>211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83</v>
      </c>
      <c r="BK110" s="216">
        <f>ROUND(I110*H110,2)</f>
        <v>0</v>
      </c>
      <c r="BL110" s="25" t="s">
        <v>100</v>
      </c>
      <c r="BM110" s="25" t="s">
        <v>1969</v>
      </c>
    </row>
    <row r="111" spans="2:65" s="1" customFormat="1" ht="22.5" customHeight="1">
      <c r="B111" s="42"/>
      <c r="C111" s="205" t="s">
        <v>267</v>
      </c>
      <c r="D111" s="205" t="s">
        <v>213</v>
      </c>
      <c r="E111" s="206" t="s">
        <v>736</v>
      </c>
      <c r="F111" s="207" t="s">
        <v>1970</v>
      </c>
      <c r="G111" s="208" t="s">
        <v>719</v>
      </c>
      <c r="H111" s="209">
        <v>25</v>
      </c>
      <c r="I111" s="210"/>
      <c r="J111" s="211">
        <f>ROUND(I111*H111,2)</f>
        <v>0</v>
      </c>
      <c r="K111" s="207" t="s">
        <v>21</v>
      </c>
      <c r="L111" s="62"/>
      <c r="M111" s="212" t="s">
        <v>21</v>
      </c>
      <c r="N111" s="213" t="s">
        <v>47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25" t="s">
        <v>100</v>
      </c>
      <c r="AT111" s="25" t="s">
        <v>213</v>
      </c>
      <c r="AU111" s="25" t="s">
        <v>85</v>
      </c>
      <c r="AY111" s="25" t="s">
        <v>211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83</v>
      </c>
      <c r="BK111" s="216">
        <f>ROUND(I111*H111,2)</f>
        <v>0</v>
      </c>
      <c r="BL111" s="25" t="s">
        <v>100</v>
      </c>
      <c r="BM111" s="25" t="s">
        <v>1971</v>
      </c>
    </row>
    <row r="112" spans="2:65" s="1" customFormat="1" ht="22.5" customHeight="1">
      <c r="B112" s="42"/>
      <c r="C112" s="205" t="s">
        <v>272</v>
      </c>
      <c r="D112" s="205" t="s">
        <v>213</v>
      </c>
      <c r="E112" s="206" t="s">
        <v>739</v>
      </c>
      <c r="F112" s="207" t="s">
        <v>740</v>
      </c>
      <c r="G112" s="208" t="s">
        <v>719</v>
      </c>
      <c r="H112" s="209">
        <v>5</v>
      </c>
      <c r="I112" s="210"/>
      <c r="J112" s="211">
        <f>ROUND(I112*H112,2)</f>
        <v>0</v>
      </c>
      <c r="K112" s="207" t="s">
        <v>21</v>
      </c>
      <c r="L112" s="62"/>
      <c r="M112" s="212" t="s">
        <v>21</v>
      </c>
      <c r="N112" s="213" t="s">
        <v>47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5" t="s">
        <v>100</v>
      </c>
      <c r="AT112" s="25" t="s">
        <v>213</v>
      </c>
      <c r="AU112" s="25" t="s">
        <v>85</v>
      </c>
      <c r="AY112" s="25" t="s">
        <v>211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83</v>
      </c>
      <c r="BK112" s="216">
        <f>ROUND(I112*H112,2)</f>
        <v>0</v>
      </c>
      <c r="BL112" s="25" t="s">
        <v>100</v>
      </c>
      <c r="BM112" s="25" t="s">
        <v>1972</v>
      </c>
    </row>
    <row r="113" spans="2:65" s="1" customFormat="1" ht="22.5" customHeight="1">
      <c r="B113" s="42"/>
      <c r="C113" s="205" t="s">
        <v>283</v>
      </c>
      <c r="D113" s="205" t="s">
        <v>213</v>
      </c>
      <c r="E113" s="206" t="s">
        <v>742</v>
      </c>
      <c r="F113" s="207" t="s">
        <v>743</v>
      </c>
      <c r="G113" s="208" t="s">
        <v>744</v>
      </c>
      <c r="H113" s="209">
        <v>1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47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100</v>
      </c>
      <c r="AT113" s="25" t="s">
        <v>213</v>
      </c>
      <c r="AU113" s="25" t="s">
        <v>85</v>
      </c>
      <c r="AY113" s="25" t="s">
        <v>211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83</v>
      </c>
      <c r="BK113" s="216">
        <f>ROUND(I113*H113,2)</f>
        <v>0</v>
      </c>
      <c r="BL113" s="25" t="s">
        <v>100</v>
      </c>
      <c r="BM113" s="25" t="s">
        <v>1973</v>
      </c>
    </row>
    <row r="114" spans="2:65" s="11" customFormat="1" ht="29.85" customHeight="1">
      <c r="B114" s="188"/>
      <c r="C114" s="189"/>
      <c r="D114" s="202" t="s">
        <v>75</v>
      </c>
      <c r="E114" s="203" t="s">
        <v>746</v>
      </c>
      <c r="F114" s="203" t="s">
        <v>747</v>
      </c>
      <c r="G114" s="189"/>
      <c r="H114" s="189"/>
      <c r="I114" s="192"/>
      <c r="J114" s="204">
        <f>BK114</f>
        <v>0</v>
      </c>
      <c r="K114" s="189"/>
      <c r="L114" s="194"/>
      <c r="M114" s="195"/>
      <c r="N114" s="196"/>
      <c r="O114" s="196"/>
      <c r="P114" s="197">
        <f>P115</f>
        <v>0</v>
      </c>
      <c r="Q114" s="196"/>
      <c r="R114" s="197">
        <f>R115</f>
        <v>0</v>
      </c>
      <c r="S114" s="196"/>
      <c r="T114" s="198">
        <f>T115</f>
        <v>0</v>
      </c>
      <c r="AR114" s="199" t="s">
        <v>85</v>
      </c>
      <c r="AT114" s="200" t="s">
        <v>75</v>
      </c>
      <c r="AU114" s="200" t="s">
        <v>83</v>
      </c>
      <c r="AY114" s="199" t="s">
        <v>211</v>
      </c>
      <c r="BK114" s="201">
        <f>BK115</f>
        <v>0</v>
      </c>
    </row>
    <row r="115" spans="2:65" s="1" customFormat="1" ht="31.5" customHeight="1">
      <c r="B115" s="42"/>
      <c r="C115" s="205" t="s">
        <v>290</v>
      </c>
      <c r="D115" s="205" t="s">
        <v>213</v>
      </c>
      <c r="E115" s="206" t="s">
        <v>748</v>
      </c>
      <c r="F115" s="207" t="s">
        <v>749</v>
      </c>
      <c r="G115" s="208" t="s">
        <v>719</v>
      </c>
      <c r="H115" s="209">
        <v>15</v>
      </c>
      <c r="I115" s="210"/>
      <c r="J115" s="211">
        <f>ROUND(I115*H115,2)</f>
        <v>0</v>
      </c>
      <c r="K115" s="207" t="s">
        <v>21</v>
      </c>
      <c r="L115" s="62"/>
      <c r="M115" s="212" t="s">
        <v>21</v>
      </c>
      <c r="N115" s="213" t="s">
        <v>47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25" t="s">
        <v>100</v>
      </c>
      <c r="AT115" s="25" t="s">
        <v>213</v>
      </c>
      <c r="AU115" s="25" t="s">
        <v>85</v>
      </c>
      <c r="AY115" s="25" t="s">
        <v>211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83</v>
      </c>
      <c r="BK115" s="216">
        <f>ROUND(I115*H115,2)</f>
        <v>0</v>
      </c>
      <c r="BL115" s="25" t="s">
        <v>100</v>
      </c>
      <c r="BM115" s="25" t="s">
        <v>1974</v>
      </c>
    </row>
    <row r="116" spans="2:65" s="11" customFormat="1" ht="29.85" customHeight="1">
      <c r="B116" s="188"/>
      <c r="C116" s="189"/>
      <c r="D116" s="202" t="s">
        <v>75</v>
      </c>
      <c r="E116" s="203" t="s">
        <v>754</v>
      </c>
      <c r="F116" s="203" t="s">
        <v>755</v>
      </c>
      <c r="G116" s="189"/>
      <c r="H116" s="189"/>
      <c r="I116" s="192"/>
      <c r="J116" s="204">
        <f>BK116</f>
        <v>0</v>
      </c>
      <c r="K116" s="189"/>
      <c r="L116" s="194"/>
      <c r="M116" s="195"/>
      <c r="N116" s="196"/>
      <c r="O116" s="196"/>
      <c r="P116" s="197">
        <f>SUM(P117:P125)</f>
        <v>0</v>
      </c>
      <c r="Q116" s="196"/>
      <c r="R116" s="197">
        <f>SUM(R117:R125)</f>
        <v>0</v>
      </c>
      <c r="S116" s="196"/>
      <c r="T116" s="198">
        <f>SUM(T117:T125)</f>
        <v>0</v>
      </c>
      <c r="AR116" s="199" t="s">
        <v>85</v>
      </c>
      <c r="AT116" s="200" t="s">
        <v>75</v>
      </c>
      <c r="AU116" s="200" t="s">
        <v>83</v>
      </c>
      <c r="AY116" s="199" t="s">
        <v>211</v>
      </c>
      <c r="BK116" s="201">
        <f>SUM(BK117:BK125)</f>
        <v>0</v>
      </c>
    </row>
    <row r="117" spans="2:65" s="1" customFormat="1" ht="22.5" customHeight="1">
      <c r="B117" s="42"/>
      <c r="C117" s="268" t="s">
        <v>296</v>
      </c>
      <c r="D117" s="268" t="s">
        <v>429</v>
      </c>
      <c r="E117" s="269" t="s">
        <v>756</v>
      </c>
      <c r="F117" s="270" t="s">
        <v>757</v>
      </c>
      <c r="G117" s="271" t="s">
        <v>744</v>
      </c>
      <c r="H117" s="272">
        <v>2</v>
      </c>
      <c r="I117" s="273"/>
      <c r="J117" s="274">
        <f t="shared" ref="J117:J125" si="0">ROUND(I117*H117,2)</f>
        <v>0</v>
      </c>
      <c r="K117" s="270" t="s">
        <v>21</v>
      </c>
      <c r="L117" s="275"/>
      <c r="M117" s="276" t="s">
        <v>21</v>
      </c>
      <c r="N117" s="277" t="s">
        <v>47</v>
      </c>
      <c r="O117" s="43"/>
      <c r="P117" s="214">
        <f t="shared" ref="P117:P125" si="1">O117*H117</f>
        <v>0</v>
      </c>
      <c r="Q117" s="214">
        <v>0</v>
      </c>
      <c r="R117" s="214">
        <f t="shared" ref="R117:R125" si="2">Q117*H117</f>
        <v>0</v>
      </c>
      <c r="S117" s="214">
        <v>0</v>
      </c>
      <c r="T117" s="215">
        <f t="shared" ref="T117:T125" si="3">S117*H117</f>
        <v>0</v>
      </c>
      <c r="AR117" s="25" t="s">
        <v>261</v>
      </c>
      <c r="AT117" s="25" t="s">
        <v>429</v>
      </c>
      <c r="AU117" s="25" t="s">
        <v>85</v>
      </c>
      <c r="AY117" s="25" t="s">
        <v>211</v>
      </c>
      <c r="BE117" s="216">
        <f t="shared" ref="BE117:BE125" si="4">IF(N117="základní",J117,0)</f>
        <v>0</v>
      </c>
      <c r="BF117" s="216">
        <f t="shared" ref="BF117:BF125" si="5">IF(N117="snížená",J117,0)</f>
        <v>0</v>
      </c>
      <c r="BG117" s="216">
        <f t="shared" ref="BG117:BG125" si="6">IF(N117="zákl. přenesená",J117,0)</f>
        <v>0</v>
      </c>
      <c r="BH117" s="216">
        <f t="shared" ref="BH117:BH125" si="7">IF(N117="sníž. přenesená",J117,0)</f>
        <v>0</v>
      </c>
      <c r="BI117" s="216">
        <f t="shared" ref="BI117:BI125" si="8">IF(N117="nulová",J117,0)</f>
        <v>0</v>
      </c>
      <c r="BJ117" s="25" t="s">
        <v>83</v>
      </c>
      <c r="BK117" s="216">
        <f t="shared" ref="BK117:BK125" si="9">ROUND(I117*H117,2)</f>
        <v>0</v>
      </c>
      <c r="BL117" s="25" t="s">
        <v>100</v>
      </c>
      <c r="BM117" s="25" t="s">
        <v>1975</v>
      </c>
    </row>
    <row r="118" spans="2:65" s="1" customFormat="1" ht="22.5" customHeight="1">
      <c r="B118" s="42"/>
      <c r="C118" s="268" t="s">
        <v>300</v>
      </c>
      <c r="D118" s="268" t="s">
        <v>429</v>
      </c>
      <c r="E118" s="269" t="s">
        <v>1976</v>
      </c>
      <c r="F118" s="270" t="s">
        <v>1977</v>
      </c>
      <c r="G118" s="271" t="s">
        <v>744</v>
      </c>
      <c r="H118" s="272">
        <v>3</v>
      </c>
      <c r="I118" s="273"/>
      <c r="J118" s="274">
        <f t="shared" si="0"/>
        <v>0</v>
      </c>
      <c r="K118" s="270" t="s">
        <v>21</v>
      </c>
      <c r="L118" s="275"/>
      <c r="M118" s="276" t="s">
        <v>21</v>
      </c>
      <c r="N118" s="277" t="s">
        <v>47</v>
      </c>
      <c r="O118" s="43"/>
      <c r="P118" s="214">
        <f t="shared" si="1"/>
        <v>0</v>
      </c>
      <c r="Q118" s="214">
        <v>0</v>
      </c>
      <c r="R118" s="214">
        <f t="shared" si="2"/>
        <v>0</v>
      </c>
      <c r="S118" s="214">
        <v>0</v>
      </c>
      <c r="T118" s="215">
        <f t="shared" si="3"/>
        <v>0</v>
      </c>
      <c r="AR118" s="25" t="s">
        <v>261</v>
      </c>
      <c r="AT118" s="25" t="s">
        <v>429</v>
      </c>
      <c r="AU118" s="25" t="s">
        <v>85</v>
      </c>
      <c r="AY118" s="25" t="s">
        <v>211</v>
      </c>
      <c r="BE118" s="216">
        <f t="shared" si="4"/>
        <v>0</v>
      </c>
      <c r="BF118" s="216">
        <f t="shared" si="5"/>
        <v>0</v>
      </c>
      <c r="BG118" s="216">
        <f t="shared" si="6"/>
        <v>0</v>
      </c>
      <c r="BH118" s="216">
        <f t="shared" si="7"/>
        <v>0</v>
      </c>
      <c r="BI118" s="216">
        <f t="shared" si="8"/>
        <v>0</v>
      </c>
      <c r="BJ118" s="25" t="s">
        <v>83</v>
      </c>
      <c r="BK118" s="216">
        <f t="shared" si="9"/>
        <v>0</v>
      </c>
      <c r="BL118" s="25" t="s">
        <v>100</v>
      </c>
      <c r="BM118" s="25" t="s">
        <v>1978</v>
      </c>
    </row>
    <row r="119" spans="2:65" s="1" customFormat="1" ht="22.5" customHeight="1">
      <c r="B119" s="42"/>
      <c r="C119" s="268" t="s">
        <v>10</v>
      </c>
      <c r="D119" s="268" t="s">
        <v>429</v>
      </c>
      <c r="E119" s="269" t="s">
        <v>759</v>
      </c>
      <c r="F119" s="270" t="s">
        <v>861</v>
      </c>
      <c r="G119" s="271" t="s">
        <v>744</v>
      </c>
      <c r="H119" s="272">
        <v>14</v>
      </c>
      <c r="I119" s="273"/>
      <c r="J119" s="274">
        <f t="shared" si="0"/>
        <v>0</v>
      </c>
      <c r="K119" s="270" t="s">
        <v>21</v>
      </c>
      <c r="L119" s="275"/>
      <c r="M119" s="276" t="s">
        <v>21</v>
      </c>
      <c r="N119" s="277" t="s">
        <v>47</v>
      </c>
      <c r="O119" s="43"/>
      <c r="P119" s="214">
        <f t="shared" si="1"/>
        <v>0</v>
      </c>
      <c r="Q119" s="214">
        <v>0</v>
      </c>
      <c r="R119" s="214">
        <f t="shared" si="2"/>
        <v>0</v>
      </c>
      <c r="S119" s="214">
        <v>0</v>
      </c>
      <c r="T119" s="215">
        <f t="shared" si="3"/>
        <v>0</v>
      </c>
      <c r="AR119" s="25" t="s">
        <v>261</v>
      </c>
      <c r="AT119" s="25" t="s">
        <v>429</v>
      </c>
      <c r="AU119" s="25" t="s">
        <v>85</v>
      </c>
      <c r="AY119" s="25" t="s">
        <v>211</v>
      </c>
      <c r="BE119" s="216">
        <f t="shared" si="4"/>
        <v>0</v>
      </c>
      <c r="BF119" s="216">
        <f t="shared" si="5"/>
        <v>0</v>
      </c>
      <c r="BG119" s="216">
        <f t="shared" si="6"/>
        <v>0</v>
      </c>
      <c r="BH119" s="216">
        <f t="shared" si="7"/>
        <v>0</v>
      </c>
      <c r="BI119" s="216">
        <f t="shared" si="8"/>
        <v>0</v>
      </c>
      <c r="BJ119" s="25" t="s">
        <v>83</v>
      </c>
      <c r="BK119" s="216">
        <f t="shared" si="9"/>
        <v>0</v>
      </c>
      <c r="BL119" s="25" t="s">
        <v>100</v>
      </c>
      <c r="BM119" s="25" t="s">
        <v>1979</v>
      </c>
    </row>
    <row r="120" spans="2:65" s="1" customFormat="1" ht="22.5" customHeight="1">
      <c r="B120" s="42"/>
      <c r="C120" s="268" t="s">
        <v>309</v>
      </c>
      <c r="D120" s="268" t="s">
        <v>429</v>
      </c>
      <c r="E120" s="269" t="s">
        <v>762</v>
      </c>
      <c r="F120" s="270" t="s">
        <v>760</v>
      </c>
      <c r="G120" s="271" t="s">
        <v>744</v>
      </c>
      <c r="H120" s="272">
        <v>7</v>
      </c>
      <c r="I120" s="273"/>
      <c r="J120" s="274">
        <f t="shared" si="0"/>
        <v>0</v>
      </c>
      <c r="K120" s="270" t="s">
        <v>21</v>
      </c>
      <c r="L120" s="275"/>
      <c r="M120" s="276" t="s">
        <v>21</v>
      </c>
      <c r="N120" s="277" t="s">
        <v>47</v>
      </c>
      <c r="O120" s="43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AR120" s="25" t="s">
        <v>261</v>
      </c>
      <c r="AT120" s="25" t="s">
        <v>429</v>
      </c>
      <c r="AU120" s="25" t="s">
        <v>85</v>
      </c>
      <c r="AY120" s="25" t="s">
        <v>211</v>
      </c>
      <c r="BE120" s="216">
        <f t="shared" si="4"/>
        <v>0</v>
      </c>
      <c r="BF120" s="216">
        <f t="shared" si="5"/>
        <v>0</v>
      </c>
      <c r="BG120" s="216">
        <f t="shared" si="6"/>
        <v>0</v>
      </c>
      <c r="BH120" s="216">
        <f t="shared" si="7"/>
        <v>0</v>
      </c>
      <c r="BI120" s="216">
        <f t="shared" si="8"/>
        <v>0</v>
      </c>
      <c r="BJ120" s="25" t="s">
        <v>83</v>
      </c>
      <c r="BK120" s="216">
        <f t="shared" si="9"/>
        <v>0</v>
      </c>
      <c r="BL120" s="25" t="s">
        <v>100</v>
      </c>
      <c r="BM120" s="25" t="s">
        <v>1980</v>
      </c>
    </row>
    <row r="121" spans="2:65" s="1" customFormat="1" ht="22.5" customHeight="1">
      <c r="B121" s="42"/>
      <c r="C121" s="268" t="s">
        <v>316</v>
      </c>
      <c r="D121" s="268" t="s">
        <v>429</v>
      </c>
      <c r="E121" s="269" t="s">
        <v>765</v>
      </c>
      <c r="F121" s="270" t="s">
        <v>763</v>
      </c>
      <c r="G121" s="271" t="s">
        <v>744</v>
      </c>
      <c r="H121" s="272">
        <v>4</v>
      </c>
      <c r="I121" s="273"/>
      <c r="J121" s="274">
        <f t="shared" si="0"/>
        <v>0</v>
      </c>
      <c r="K121" s="270" t="s">
        <v>21</v>
      </c>
      <c r="L121" s="275"/>
      <c r="M121" s="276" t="s">
        <v>21</v>
      </c>
      <c r="N121" s="277" t="s">
        <v>47</v>
      </c>
      <c r="O121" s="43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AR121" s="25" t="s">
        <v>261</v>
      </c>
      <c r="AT121" s="25" t="s">
        <v>429</v>
      </c>
      <c r="AU121" s="25" t="s">
        <v>85</v>
      </c>
      <c r="AY121" s="25" t="s">
        <v>211</v>
      </c>
      <c r="BE121" s="216">
        <f t="shared" si="4"/>
        <v>0</v>
      </c>
      <c r="BF121" s="216">
        <f t="shared" si="5"/>
        <v>0</v>
      </c>
      <c r="BG121" s="216">
        <f t="shared" si="6"/>
        <v>0</v>
      </c>
      <c r="BH121" s="216">
        <f t="shared" si="7"/>
        <v>0</v>
      </c>
      <c r="BI121" s="216">
        <f t="shared" si="8"/>
        <v>0</v>
      </c>
      <c r="BJ121" s="25" t="s">
        <v>83</v>
      </c>
      <c r="BK121" s="216">
        <f t="shared" si="9"/>
        <v>0</v>
      </c>
      <c r="BL121" s="25" t="s">
        <v>100</v>
      </c>
      <c r="BM121" s="25" t="s">
        <v>1981</v>
      </c>
    </row>
    <row r="122" spans="2:65" s="1" customFormat="1" ht="22.5" customHeight="1">
      <c r="B122" s="42"/>
      <c r="C122" s="268" t="s">
        <v>324</v>
      </c>
      <c r="D122" s="268" t="s">
        <v>429</v>
      </c>
      <c r="E122" s="269" t="s">
        <v>768</v>
      </c>
      <c r="F122" s="270" t="s">
        <v>1982</v>
      </c>
      <c r="G122" s="271" t="s">
        <v>744</v>
      </c>
      <c r="H122" s="272">
        <v>20</v>
      </c>
      <c r="I122" s="273"/>
      <c r="J122" s="274">
        <f t="shared" si="0"/>
        <v>0</v>
      </c>
      <c r="K122" s="270" t="s">
        <v>21</v>
      </c>
      <c r="L122" s="275"/>
      <c r="M122" s="276" t="s">
        <v>21</v>
      </c>
      <c r="N122" s="277" t="s">
        <v>47</v>
      </c>
      <c r="O122" s="43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AR122" s="25" t="s">
        <v>261</v>
      </c>
      <c r="AT122" s="25" t="s">
        <v>429</v>
      </c>
      <c r="AU122" s="25" t="s">
        <v>85</v>
      </c>
      <c r="AY122" s="25" t="s">
        <v>211</v>
      </c>
      <c r="BE122" s="216">
        <f t="shared" si="4"/>
        <v>0</v>
      </c>
      <c r="BF122" s="216">
        <f t="shared" si="5"/>
        <v>0</v>
      </c>
      <c r="BG122" s="216">
        <f t="shared" si="6"/>
        <v>0</v>
      </c>
      <c r="BH122" s="216">
        <f t="shared" si="7"/>
        <v>0</v>
      </c>
      <c r="BI122" s="216">
        <f t="shared" si="8"/>
        <v>0</v>
      </c>
      <c r="BJ122" s="25" t="s">
        <v>83</v>
      </c>
      <c r="BK122" s="216">
        <f t="shared" si="9"/>
        <v>0</v>
      </c>
      <c r="BL122" s="25" t="s">
        <v>100</v>
      </c>
      <c r="BM122" s="25" t="s">
        <v>1983</v>
      </c>
    </row>
    <row r="123" spans="2:65" s="1" customFormat="1" ht="31.5" customHeight="1">
      <c r="B123" s="42"/>
      <c r="C123" s="268" t="s">
        <v>329</v>
      </c>
      <c r="D123" s="268" t="s">
        <v>429</v>
      </c>
      <c r="E123" s="269" t="s">
        <v>771</v>
      </c>
      <c r="F123" s="270" t="s">
        <v>766</v>
      </c>
      <c r="G123" s="271" t="s">
        <v>744</v>
      </c>
      <c r="H123" s="272">
        <v>50</v>
      </c>
      <c r="I123" s="273"/>
      <c r="J123" s="274">
        <f t="shared" si="0"/>
        <v>0</v>
      </c>
      <c r="K123" s="270" t="s">
        <v>21</v>
      </c>
      <c r="L123" s="275"/>
      <c r="M123" s="276" t="s">
        <v>21</v>
      </c>
      <c r="N123" s="277" t="s">
        <v>47</v>
      </c>
      <c r="O123" s="43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AR123" s="25" t="s">
        <v>261</v>
      </c>
      <c r="AT123" s="25" t="s">
        <v>429</v>
      </c>
      <c r="AU123" s="25" t="s">
        <v>85</v>
      </c>
      <c r="AY123" s="25" t="s">
        <v>211</v>
      </c>
      <c r="BE123" s="216">
        <f t="shared" si="4"/>
        <v>0</v>
      </c>
      <c r="BF123" s="216">
        <f t="shared" si="5"/>
        <v>0</v>
      </c>
      <c r="BG123" s="216">
        <f t="shared" si="6"/>
        <v>0</v>
      </c>
      <c r="BH123" s="216">
        <f t="shared" si="7"/>
        <v>0</v>
      </c>
      <c r="BI123" s="216">
        <f t="shared" si="8"/>
        <v>0</v>
      </c>
      <c r="BJ123" s="25" t="s">
        <v>83</v>
      </c>
      <c r="BK123" s="216">
        <f t="shared" si="9"/>
        <v>0</v>
      </c>
      <c r="BL123" s="25" t="s">
        <v>100</v>
      </c>
      <c r="BM123" s="25" t="s">
        <v>1984</v>
      </c>
    </row>
    <row r="124" spans="2:65" s="1" customFormat="1" ht="22.5" customHeight="1">
      <c r="B124" s="42"/>
      <c r="C124" s="268" t="s">
        <v>365</v>
      </c>
      <c r="D124" s="268" t="s">
        <v>429</v>
      </c>
      <c r="E124" s="269" t="s">
        <v>774</v>
      </c>
      <c r="F124" s="270" t="s">
        <v>769</v>
      </c>
      <c r="G124" s="271" t="s">
        <v>744</v>
      </c>
      <c r="H124" s="272">
        <v>50</v>
      </c>
      <c r="I124" s="273"/>
      <c r="J124" s="274">
        <f t="shared" si="0"/>
        <v>0</v>
      </c>
      <c r="K124" s="270" t="s">
        <v>21</v>
      </c>
      <c r="L124" s="275"/>
      <c r="M124" s="276" t="s">
        <v>21</v>
      </c>
      <c r="N124" s="277" t="s">
        <v>47</v>
      </c>
      <c r="O124" s="43"/>
      <c r="P124" s="214">
        <f t="shared" si="1"/>
        <v>0</v>
      </c>
      <c r="Q124" s="214">
        <v>0</v>
      </c>
      <c r="R124" s="214">
        <f t="shared" si="2"/>
        <v>0</v>
      </c>
      <c r="S124" s="214">
        <v>0</v>
      </c>
      <c r="T124" s="215">
        <f t="shared" si="3"/>
        <v>0</v>
      </c>
      <c r="AR124" s="25" t="s">
        <v>261</v>
      </c>
      <c r="AT124" s="25" t="s">
        <v>429</v>
      </c>
      <c r="AU124" s="25" t="s">
        <v>85</v>
      </c>
      <c r="AY124" s="25" t="s">
        <v>211</v>
      </c>
      <c r="BE124" s="216">
        <f t="shared" si="4"/>
        <v>0</v>
      </c>
      <c r="BF124" s="216">
        <f t="shared" si="5"/>
        <v>0</v>
      </c>
      <c r="BG124" s="216">
        <f t="shared" si="6"/>
        <v>0</v>
      </c>
      <c r="BH124" s="216">
        <f t="shared" si="7"/>
        <v>0</v>
      </c>
      <c r="BI124" s="216">
        <f t="shared" si="8"/>
        <v>0</v>
      </c>
      <c r="BJ124" s="25" t="s">
        <v>83</v>
      </c>
      <c r="BK124" s="216">
        <f t="shared" si="9"/>
        <v>0</v>
      </c>
      <c r="BL124" s="25" t="s">
        <v>100</v>
      </c>
      <c r="BM124" s="25" t="s">
        <v>1985</v>
      </c>
    </row>
    <row r="125" spans="2:65" s="1" customFormat="1" ht="22.5" customHeight="1">
      <c r="B125" s="42"/>
      <c r="C125" s="268" t="s">
        <v>9</v>
      </c>
      <c r="D125" s="268" t="s">
        <v>429</v>
      </c>
      <c r="E125" s="269" t="s">
        <v>777</v>
      </c>
      <c r="F125" s="270" t="s">
        <v>772</v>
      </c>
      <c r="G125" s="271" t="s">
        <v>744</v>
      </c>
      <c r="H125" s="272">
        <v>50</v>
      </c>
      <c r="I125" s="273"/>
      <c r="J125" s="274">
        <f t="shared" si="0"/>
        <v>0</v>
      </c>
      <c r="K125" s="270" t="s">
        <v>21</v>
      </c>
      <c r="L125" s="275"/>
      <c r="M125" s="276" t="s">
        <v>21</v>
      </c>
      <c r="N125" s="277" t="s">
        <v>47</v>
      </c>
      <c r="O125" s="43"/>
      <c r="P125" s="214">
        <f t="shared" si="1"/>
        <v>0</v>
      </c>
      <c r="Q125" s="214">
        <v>0</v>
      </c>
      <c r="R125" s="214">
        <f t="shared" si="2"/>
        <v>0</v>
      </c>
      <c r="S125" s="214">
        <v>0</v>
      </c>
      <c r="T125" s="215">
        <f t="shared" si="3"/>
        <v>0</v>
      </c>
      <c r="AR125" s="25" t="s">
        <v>261</v>
      </c>
      <c r="AT125" s="25" t="s">
        <v>429</v>
      </c>
      <c r="AU125" s="25" t="s">
        <v>85</v>
      </c>
      <c r="AY125" s="25" t="s">
        <v>211</v>
      </c>
      <c r="BE125" s="216">
        <f t="shared" si="4"/>
        <v>0</v>
      </c>
      <c r="BF125" s="216">
        <f t="shared" si="5"/>
        <v>0</v>
      </c>
      <c r="BG125" s="216">
        <f t="shared" si="6"/>
        <v>0</v>
      </c>
      <c r="BH125" s="216">
        <f t="shared" si="7"/>
        <v>0</v>
      </c>
      <c r="BI125" s="216">
        <f t="shared" si="8"/>
        <v>0</v>
      </c>
      <c r="BJ125" s="25" t="s">
        <v>83</v>
      </c>
      <c r="BK125" s="216">
        <f t="shared" si="9"/>
        <v>0</v>
      </c>
      <c r="BL125" s="25" t="s">
        <v>100</v>
      </c>
      <c r="BM125" s="25" t="s">
        <v>1986</v>
      </c>
    </row>
    <row r="126" spans="2:65" s="11" customFormat="1" ht="29.85" customHeight="1">
      <c r="B126" s="188"/>
      <c r="C126" s="189"/>
      <c r="D126" s="202" t="s">
        <v>75</v>
      </c>
      <c r="E126" s="203" t="s">
        <v>789</v>
      </c>
      <c r="F126" s="203" t="s">
        <v>790</v>
      </c>
      <c r="G126" s="189"/>
      <c r="H126" s="189"/>
      <c r="I126" s="192"/>
      <c r="J126" s="204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</v>
      </c>
      <c r="S126" s="196"/>
      <c r="T126" s="198">
        <f>SUM(T127:T130)</f>
        <v>0</v>
      </c>
      <c r="AR126" s="199" t="s">
        <v>85</v>
      </c>
      <c r="AT126" s="200" t="s">
        <v>75</v>
      </c>
      <c r="AU126" s="200" t="s">
        <v>83</v>
      </c>
      <c r="AY126" s="199" t="s">
        <v>211</v>
      </c>
      <c r="BK126" s="201">
        <f>SUM(BK127:BK130)</f>
        <v>0</v>
      </c>
    </row>
    <row r="127" spans="2:65" s="1" customFormat="1" ht="22.5" customHeight="1">
      <c r="B127" s="42"/>
      <c r="C127" s="268" t="s">
        <v>374</v>
      </c>
      <c r="D127" s="268" t="s">
        <v>429</v>
      </c>
      <c r="E127" s="269" t="s">
        <v>791</v>
      </c>
      <c r="F127" s="270" t="s">
        <v>807</v>
      </c>
      <c r="G127" s="271" t="s">
        <v>611</v>
      </c>
      <c r="H127" s="272">
        <v>115</v>
      </c>
      <c r="I127" s="273"/>
      <c r="J127" s="274">
        <f>ROUND(I127*H127,2)</f>
        <v>0</v>
      </c>
      <c r="K127" s="270" t="s">
        <v>21</v>
      </c>
      <c r="L127" s="275"/>
      <c r="M127" s="276" t="s">
        <v>21</v>
      </c>
      <c r="N127" s="277" t="s">
        <v>47</v>
      </c>
      <c r="O127" s="4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25" t="s">
        <v>261</v>
      </c>
      <c r="AT127" s="25" t="s">
        <v>429</v>
      </c>
      <c r="AU127" s="25" t="s">
        <v>85</v>
      </c>
      <c r="AY127" s="25" t="s">
        <v>211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5" t="s">
        <v>83</v>
      </c>
      <c r="BK127" s="216">
        <f>ROUND(I127*H127,2)</f>
        <v>0</v>
      </c>
      <c r="BL127" s="25" t="s">
        <v>100</v>
      </c>
      <c r="BM127" s="25" t="s">
        <v>1987</v>
      </c>
    </row>
    <row r="128" spans="2:65" s="1" customFormat="1" ht="22.5" customHeight="1">
      <c r="B128" s="42"/>
      <c r="C128" s="268" t="s">
        <v>378</v>
      </c>
      <c r="D128" s="268" t="s">
        <v>429</v>
      </c>
      <c r="E128" s="269" t="s">
        <v>794</v>
      </c>
      <c r="F128" s="270" t="s">
        <v>834</v>
      </c>
      <c r="G128" s="271" t="s">
        <v>611</v>
      </c>
      <c r="H128" s="272">
        <v>38</v>
      </c>
      <c r="I128" s="273"/>
      <c r="J128" s="274">
        <f>ROUND(I128*H128,2)</f>
        <v>0</v>
      </c>
      <c r="K128" s="270" t="s">
        <v>21</v>
      </c>
      <c r="L128" s="275"/>
      <c r="M128" s="276" t="s">
        <v>21</v>
      </c>
      <c r="N128" s="277" t="s">
        <v>47</v>
      </c>
      <c r="O128" s="4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25" t="s">
        <v>261</v>
      </c>
      <c r="AT128" s="25" t="s">
        <v>429</v>
      </c>
      <c r="AU128" s="25" t="s">
        <v>85</v>
      </c>
      <c r="AY128" s="25" t="s">
        <v>211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5" t="s">
        <v>83</v>
      </c>
      <c r="BK128" s="216">
        <f>ROUND(I128*H128,2)</f>
        <v>0</v>
      </c>
      <c r="BL128" s="25" t="s">
        <v>100</v>
      </c>
      <c r="BM128" s="25" t="s">
        <v>1988</v>
      </c>
    </row>
    <row r="129" spans="2:65" s="1" customFormat="1" ht="31.5" customHeight="1">
      <c r="B129" s="42"/>
      <c r="C129" s="268" t="s">
        <v>383</v>
      </c>
      <c r="D129" s="268" t="s">
        <v>429</v>
      </c>
      <c r="E129" s="269" t="s">
        <v>836</v>
      </c>
      <c r="F129" s="270" t="s">
        <v>837</v>
      </c>
      <c r="G129" s="271" t="s">
        <v>553</v>
      </c>
      <c r="H129" s="272">
        <v>1</v>
      </c>
      <c r="I129" s="273"/>
      <c r="J129" s="274">
        <f>ROUND(I129*H129,2)</f>
        <v>0</v>
      </c>
      <c r="K129" s="270" t="s">
        <v>21</v>
      </c>
      <c r="L129" s="275"/>
      <c r="M129" s="276" t="s">
        <v>21</v>
      </c>
      <c r="N129" s="277" t="s">
        <v>47</v>
      </c>
      <c r="O129" s="4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25" t="s">
        <v>261</v>
      </c>
      <c r="AT129" s="25" t="s">
        <v>429</v>
      </c>
      <c r="AU129" s="25" t="s">
        <v>85</v>
      </c>
      <c r="AY129" s="25" t="s">
        <v>211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83</v>
      </c>
      <c r="BK129" s="216">
        <f>ROUND(I129*H129,2)</f>
        <v>0</v>
      </c>
      <c r="BL129" s="25" t="s">
        <v>100</v>
      </c>
      <c r="BM129" s="25" t="s">
        <v>1989</v>
      </c>
    </row>
    <row r="130" spans="2:65" s="1" customFormat="1" ht="44.25" customHeight="1">
      <c r="B130" s="42"/>
      <c r="C130" s="268" t="s">
        <v>387</v>
      </c>
      <c r="D130" s="268" t="s">
        <v>429</v>
      </c>
      <c r="E130" s="269" t="s">
        <v>839</v>
      </c>
      <c r="F130" s="270" t="s">
        <v>1990</v>
      </c>
      <c r="G130" s="271" t="s">
        <v>726</v>
      </c>
      <c r="H130" s="272">
        <v>30</v>
      </c>
      <c r="I130" s="273"/>
      <c r="J130" s="274">
        <f>ROUND(I130*H130,2)</f>
        <v>0</v>
      </c>
      <c r="K130" s="270" t="s">
        <v>21</v>
      </c>
      <c r="L130" s="275"/>
      <c r="M130" s="276" t="s">
        <v>21</v>
      </c>
      <c r="N130" s="284" t="s">
        <v>47</v>
      </c>
      <c r="O130" s="281"/>
      <c r="P130" s="282">
        <f>O130*H130</f>
        <v>0</v>
      </c>
      <c r="Q130" s="282">
        <v>0</v>
      </c>
      <c r="R130" s="282">
        <f>Q130*H130</f>
        <v>0</v>
      </c>
      <c r="S130" s="282">
        <v>0</v>
      </c>
      <c r="T130" s="283">
        <f>S130*H130</f>
        <v>0</v>
      </c>
      <c r="AR130" s="25" t="s">
        <v>261</v>
      </c>
      <c r="AT130" s="25" t="s">
        <v>429</v>
      </c>
      <c r="AU130" s="25" t="s">
        <v>85</v>
      </c>
      <c r="AY130" s="25" t="s">
        <v>211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5" t="s">
        <v>83</v>
      </c>
      <c r="BK130" s="216">
        <f>ROUND(I130*H130,2)</f>
        <v>0</v>
      </c>
      <c r="BL130" s="25" t="s">
        <v>100</v>
      </c>
      <c r="BM130" s="25" t="s">
        <v>1991</v>
      </c>
    </row>
    <row r="131" spans="2:65" s="1" customFormat="1" ht="6.95" customHeight="1">
      <c r="B131" s="57"/>
      <c r="C131" s="58"/>
      <c r="D131" s="58"/>
      <c r="E131" s="58"/>
      <c r="F131" s="58"/>
      <c r="G131" s="58"/>
      <c r="H131" s="58"/>
      <c r="I131" s="149"/>
      <c r="J131" s="58"/>
      <c r="K131" s="58"/>
      <c r="L131" s="62"/>
    </row>
  </sheetData>
  <sheetProtection password="CC35" sheet="1" objects="1" scenarios="1" formatCells="0" formatColumns="0" formatRows="0" sort="0" autoFilter="0"/>
  <autoFilter ref="C95:K130"/>
  <mergeCells count="15">
    <mergeCell ref="E86:H86"/>
    <mergeCell ref="E84:H84"/>
    <mergeCell ref="E88:H88"/>
    <mergeCell ref="G1:H1"/>
    <mergeCell ref="L2:V2"/>
    <mergeCell ref="E49:H49"/>
    <mergeCell ref="E53:H53"/>
    <mergeCell ref="E51:H51"/>
    <mergeCell ref="E55:H55"/>
    <mergeCell ref="E82:H82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43</vt:i4>
      </vt:variant>
    </vt:vector>
  </HeadingPairs>
  <TitlesOfParts>
    <vt:vector size="65" baseType="lpstr">
      <vt:lpstr>Rekapitulace stavby</vt:lpstr>
      <vt:lpstr>2_01_1.1 - Architektonick...</vt:lpstr>
      <vt:lpstr>2_01_4.1a - Zařízení pro ...</vt:lpstr>
      <vt:lpstr>2_01_4.1b - Zařízení pro ...</vt:lpstr>
      <vt:lpstr>2_01_4.3 - Zařízení zdrav...</vt:lpstr>
      <vt:lpstr>2_01_4.4 - Zařízení silno...</vt:lpstr>
      <vt:lpstr>2_01_99 - Vedlejší a osta...</vt:lpstr>
      <vt:lpstr>1_02_1.1b - Architektonic...</vt:lpstr>
      <vt:lpstr>1_02_4.1b - Zařízení pro ...</vt:lpstr>
      <vt:lpstr>1_02_99 - Vedlejší a osta...</vt:lpstr>
      <vt:lpstr>2_04_1.1 - Architektonick...</vt:lpstr>
      <vt:lpstr>2_04_4.1 - Zařízení pro v...</vt:lpstr>
      <vt:lpstr>2_04_4.3 - Zařízení zdrav...</vt:lpstr>
      <vt:lpstr>2_04_4.4 - Zařízení silno...</vt:lpstr>
      <vt:lpstr>2_04_99 - Vedlejší a osta...</vt:lpstr>
      <vt:lpstr>2.E_VU_01 - Venkovní úpra...</vt:lpstr>
      <vt:lpstr>2.E_VU_02 - Venkovní úpra...</vt:lpstr>
      <vt:lpstr>2.E_VU_03 - Venkovní úpra...</vt:lpstr>
      <vt:lpstr>2.E_VU_04-1 - Venkovní úp...</vt:lpstr>
      <vt:lpstr>2.E_VU_04-2 - Venkovní úp...</vt:lpstr>
      <vt:lpstr>2.E_VU_99 - Venkovní úpra...</vt:lpstr>
      <vt:lpstr>Pokyny pro vyplnění</vt:lpstr>
      <vt:lpstr>'1_02_1.1b - Architektonic...'!Názvy_tisku</vt:lpstr>
      <vt:lpstr>'1_02_4.1b - Zařízení pro ...'!Názvy_tisku</vt:lpstr>
      <vt:lpstr>'1_02_99 - Vedlejší a osta...'!Názvy_tisku</vt:lpstr>
      <vt:lpstr>'2.E_VU_01 - Venkovní úpra...'!Názvy_tisku</vt:lpstr>
      <vt:lpstr>'2.E_VU_02 - Venkovní úpra...'!Názvy_tisku</vt:lpstr>
      <vt:lpstr>'2.E_VU_03 - Venkovní úpra...'!Názvy_tisku</vt:lpstr>
      <vt:lpstr>'2.E_VU_04-1 - Venkovní úp...'!Názvy_tisku</vt:lpstr>
      <vt:lpstr>'2.E_VU_04-2 - Venkovní úp...'!Názvy_tisku</vt:lpstr>
      <vt:lpstr>'2.E_VU_99 - Venkovní úpra...'!Názvy_tisku</vt:lpstr>
      <vt:lpstr>'2_01_1.1 - Architektonick...'!Názvy_tisku</vt:lpstr>
      <vt:lpstr>'2_01_4.1a - Zařízení pro ...'!Názvy_tisku</vt:lpstr>
      <vt:lpstr>'2_01_4.1b - Zařízení pro ...'!Názvy_tisku</vt:lpstr>
      <vt:lpstr>'2_01_4.3 - Zařízení zdrav...'!Názvy_tisku</vt:lpstr>
      <vt:lpstr>'2_01_4.4 - Zařízení silno...'!Názvy_tisku</vt:lpstr>
      <vt:lpstr>'2_01_99 - Vedlejší a osta...'!Názvy_tisku</vt:lpstr>
      <vt:lpstr>'2_04_1.1 - Architektonick...'!Názvy_tisku</vt:lpstr>
      <vt:lpstr>'2_04_4.1 - Zařízení pro v...'!Názvy_tisku</vt:lpstr>
      <vt:lpstr>'2_04_4.3 - Zařízení zdrav...'!Názvy_tisku</vt:lpstr>
      <vt:lpstr>'2_04_4.4 - Zařízení silno...'!Názvy_tisku</vt:lpstr>
      <vt:lpstr>'2_04_99 - Vedlejší a osta...'!Názvy_tisku</vt:lpstr>
      <vt:lpstr>'Rekapitulace stavby'!Názvy_tisku</vt:lpstr>
      <vt:lpstr>'1_02_1.1b - Architektonic...'!Oblast_tisku</vt:lpstr>
      <vt:lpstr>'1_02_4.1b - Zařízení pro ...'!Oblast_tisku</vt:lpstr>
      <vt:lpstr>'1_02_99 - Vedlejší a osta...'!Oblast_tisku</vt:lpstr>
      <vt:lpstr>'2.E_VU_01 - Venkovní úpra...'!Oblast_tisku</vt:lpstr>
      <vt:lpstr>'2.E_VU_02 - Venkovní úpra...'!Oblast_tisku</vt:lpstr>
      <vt:lpstr>'2.E_VU_03 - Venkovní úpra...'!Oblast_tisku</vt:lpstr>
      <vt:lpstr>'2.E_VU_04-1 - Venkovní úp...'!Oblast_tisku</vt:lpstr>
      <vt:lpstr>'2.E_VU_04-2 - Venkovní úp...'!Oblast_tisku</vt:lpstr>
      <vt:lpstr>'2.E_VU_99 - Venkovní úpra...'!Oblast_tisku</vt:lpstr>
      <vt:lpstr>'2_01_1.1 - Architektonick...'!Oblast_tisku</vt:lpstr>
      <vt:lpstr>'2_01_4.1a - Zařízení pro ...'!Oblast_tisku</vt:lpstr>
      <vt:lpstr>'2_01_4.1b - Zařízení pro ...'!Oblast_tisku</vt:lpstr>
      <vt:lpstr>'2_01_4.3 - Zařízení zdrav...'!Oblast_tisku</vt:lpstr>
      <vt:lpstr>'2_01_4.4 - Zařízení silno...'!Oblast_tisku</vt:lpstr>
      <vt:lpstr>'2_01_99 - Vedlejší a osta...'!Oblast_tisku</vt:lpstr>
      <vt:lpstr>'2_04_1.1 - Architektonick...'!Oblast_tisku</vt:lpstr>
      <vt:lpstr>'2_04_4.1 - Zařízení pro v...'!Oblast_tisku</vt:lpstr>
      <vt:lpstr>'2_04_4.3 - Zařízení zdrav...'!Oblast_tisku</vt:lpstr>
      <vt:lpstr>'2_04_4.4 - Zařízení silno...'!Oblast_tisku</vt:lpstr>
      <vt:lpstr>'2_04_99 - Vedlejší a osta...'!Oblast_tisku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RUDA\Rudolf Král</dc:creator>
  <cp:lastModifiedBy>Rudolf Král</cp:lastModifiedBy>
  <dcterms:created xsi:type="dcterms:W3CDTF">2018-02-06T11:59:49Z</dcterms:created>
  <dcterms:modified xsi:type="dcterms:W3CDTF">2018-02-06T12:00:25Z</dcterms:modified>
</cp:coreProperties>
</file>