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190" tabRatio="483" firstSheet="2" activeTab="3"/>
  </bookViews>
  <sheets>
    <sheet name="Rekapitulace stavby" sheetId="1" r:id="rId1"/>
    <sheet name="SO 000 - Demolice" sheetId="2" r:id="rId2"/>
    <sheet name="SO 100 - Parkoviště a zpe..." sheetId="3" r:id="rId3"/>
    <sheet name="SO 400 - Veřejné osvětlení" sheetId="4" r:id="rId4"/>
    <sheet name="SO 500 - Kanalizace" sheetId="5" r:id="rId5"/>
    <sheet name="SO 800 - Sadové úpravy" sheetId="6" r:id="rId6"/>
  </sheets>
  <definedNames>
    <definedName name="_xlnm.Print_Area" localSheetId="0">'Rekapitulace stavby'!$B$3:$AQ$101</definedName>
    <definedName name="_xlnm.Print_Area" localSheetId="1">'SO 000 - Demolice'!$B$3:$R$160</definedName>
    <definedName name="_xlnm.Print_Area" localSheetId="2">'SO 100 - Parkoviště a zpe...'!$B$3:$R$286</definedName>
    <definedName name="_xlnm.Print_Area" localSheetId="3">'SO 400 - Veřejné osvětlení'!$B$3:$R$168</definedName>
    <definedName name="_xlnm.Print_Area" localSheetId="4">'SO 500 - Kanalizace'!$B$3:$R$242</definedName>
    <definedName name="_xlnm.Print_Area" localSheetId="5">'SO 800 - Sadové úpravy'!$B$3:$R$206</definedName>
  </definedNames>
  <calcPr fullCalcOnLoad="1"/>
</workbook>
</file>

<file path=xl/sharedStrings.xml><?xml version="1.0" encoding="utf-8"?>
<sst xmlns="http://schemas.openxmlformats.org/spreadsheetml/2006/main" count="4891" uniqueCount="925">
  <si>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</si>
  <si>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</si>
  <si>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</si>
  <si>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</si>
  <si>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</si>
  <si>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</si>
  <si>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</si>
  <si>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</si>
  <si>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</si>
  <si>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</si>
  <si>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</si>
  <si>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</si>
  <si>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</si>
  <si>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</si>
  <si>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</si>
  <si>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Berbu095jp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</si>
  <si>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</si>
  <si>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</si>
  <si>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původního autobusového nádraží Beroun</t>
  </si>
  <si>
    <t>0,1</t>
  </si>
  <si>
    <t>JKSO:</t>
  </si>
  <si>
    <t>CC-CZ:</t>
  </si>
  <si>
    <t>1</t>
  </si>
  <si>
    <t>Místo:</t>
  </si>
  <si>
    <t>k.ú. Beroun</t>
  </si>
  <si>
    <t>Datum:</t>
  </si>
  <si>
    <t>8.12.2015</t>
  </si>
  <si>
    <t>10</t>
  </si>
  <si>
    <t>100</t>
  </si>
  <si>
    <t>Objednatel:</t>
  </si>
  <si>
    <t>IČ:</t>
  </si>
  <si>
    <t>Revitali s.r.o.</t>
  </si>
  <si>
    <t>DIČ:</t>
  </si>
  <si>
    <t>Zhotovitel:</t>
  </si>
  <si>
    <t>Vyplň údaj</t>
  </si>
  <si>
    <t>Projektant:</t>
  </si>
  <si>
    <t>Ing.Jiří Křepinský - PRINKOM</t>
  </si>
  <si>
    <t>True</t>
  </si>
  <si>
    <t>Zpracovatel:</t>
  </si>
  <si>
    <t>Poznámka:</t>
  </si>
  <si>
    <t xml:space="preserve">- Veškeré rozměry ověřit předem na místě.
- Pokud jsou v této dokumentaci uvedeny konkrétní typy výrobků, jedná se pouze o příklady sloužící pro specifikaci vlastností - technických, uživatelských a kvalitativních standardů  (zák. č. 137/2006 Sb, §44, odst. (11).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 Pokud uchazeč nabídne produkt od jiného výrobce je povinen dodržet standard a zároveň přejímá odpovědnost za správnost náhrady - splnění všech parametrů a koordinaci se všemi navazujícími profesemi, eventuální nutnost úpravy projektu pro provádění stavby půjde k tíží uchazeče (vybraného dodavatele). Obecně lze však použít jakýkoliv srovnatelný výrobek od libovolného výrobce za splnění kvalitativních a technických podmínek a parametrů.
Soupis prací je sestaven při využití cenové soustavy ÚRS. Cenové a technické podmínky položek, které nejsou uvedeny v soupisu prací (tzv.úvodní části katalogů), jsou neomezeně dálkově k dispozici na www.cs-urs.cz. 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</si>
  <si>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</si>
  <si>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</si>
  <si>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</si>
  <si>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</si>
  <si>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</si>
  <si>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</si>
  <si>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</si>
  <si>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</si>
  <si>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</si>
  <si>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</si>
  <si>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</si>
  <si>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</si>
  <si>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</si>
  <si>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</si>
  <si>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</si>
  <si>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</si>
  <si>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</si>
  <si>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</si>
  <si>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</si>
  <si>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</si>
  <si>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</si>
  <si>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</si>
  <si>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</si>
  <si>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</si>
  <si>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</si>
  <si>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</si>
  <si>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</si>
  <si>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</si>
  <si>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</si>
  <si>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</si>
  <si>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</si>
  <si>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</si>
  <si>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</si>
  <si>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</si>
  <si>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</si>
  <si>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</si>
  <si>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</si>
  <si>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</si>
  <si>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</si>
  <si>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</si>
  <si>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</si>
  <si>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</si>
  <si>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{eaf03c40-a997-4588-9622-74528cc9069b}</t>
  </si>
  <si>
    <t>{00000000-0000-0000-0000-000000000000}</t>
  </si>
  <si>
    <t>SO 000</t>
  </si>
  <si>
    <t>Demolice</t>
  </si>
  <si>
    <t>{94384d56-d52c-46df-a566-8dd247f9e1ea}</t>
  </si>
  <si>
    <t>SO 100</t>
  </si>
  <si>
    <t>Parkoviště a zpevněné plochy</t>
  </si>
  <si>
    <t>{4ed53f0f-016d-4d40-b436-375f87acadb1}</t>
  </si>
  <si>
    <t>SO 400</t>
  </si>
  <si>
    <t>Veřejné osvětlení</t>
  </si>
  <si>
    <t>{a3c27b76-ac13-4f2d-96c5-28efb2d31b28}</t>
  </si>
  <si>
    <t>SO 500</t>
  </si>
  <si>
    <t>Kanalizace</t>
  </si>
  <si>
    <t>{85fa1535-0e04-4fc1-a7ad-58c7377e1be8}</t>
  </si>
  <si>
    <t>SO 800</t>
  </si>
  <si>
    <t>Sadové úpravy</t>
  </si>
  <si>
    <t>{7fedcfbf-c87d-4f36-9229-0a4ba5170f7d}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</si>
  <si>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</si>
  <si>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</si>
  <si>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</si>
  <si>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</si>
  <si>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</si>
  <si>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</si>
  <si>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</si>
  <si>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</si>
  <si>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</si>
  <si>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</si>
  <si>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</si>
  <si>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</si>
  <si>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</si>
  <si>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000 - Demolice</t>
  </si>
  <si>
    <t>822 54 7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</si>
  <si>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</si>
  <si>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</si>
  <si>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</si>
  <si>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</si>
  <si>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</si>
  <si>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</si>
  <si>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</si>
  <si>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</si>
  <si>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</si>
  <si>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</si>
  <si>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VP -   Vícepráce</t>
  </si>
  <si>
    <t>2) Ostatní náklady</t>
  </si>
  <si>
    <t>doplňte procentní sazbu např.5%=0,05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</si>
  <si>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</si>
  <si>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</si>
  <si>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</si>
  <si>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</si>
  <si>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</si>
  <si>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</si>
  <si>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</si>
  <si>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</si>
  <si>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</si>
  <si>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</si>
  <si>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</si>
  <si>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</si>
  <si>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</si>
  <si>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</si>
  <si>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</si>
  <si>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</si>
  <si>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</si>
  <si>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</si>
  <si>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</si>
  <si>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</si>
  <si>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</si>
  <si>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</si>
  <si>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</si>
  <si>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</si>
  <si>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113107243</t>
  </si>
  <si>
    <t>Odstranění podkladu pl přes 200 m2 živičných tl 150 mm</t>
  </si>
  <si>
    <t>m2</t>
  </si>
  <si>
    <t>4</t>
  </si>
  <si>
    <t>-578437481</t>
  </si>
  <si>
    <t>"odměřeno ze situace - stáv.vozovka - makadam" 3326</t>
  </si>
  <si>
    <t>VV</t>
  </si>
  <si>
    <t>113154333</t>
  </si>
  <si>
    <t>Frézování živičného krytu tl 50 mm pruh š 2 m pl do 10000 m2 bez překážek v trase</t>
  </si>
  <si>
    <t>-213297042</t>
  </si>
  <si>
    <t>"odměřeno ze situace - chodník obrus" 96,5</t>
  </si>
  <si>
    <t>"odměřeno ze situace - chodník" 1445</t>
  </si>
  <si>
    <t>3</t>
  </si>
  <si>
    <t>113154334</t>
  </si>
  <si>
    <t>Frézování živičného krytu tl 100 mm pruh š 2 m pl do 10000 m2 bez překážek v trase</t>
  </si>
  <si>
    <t>-1171742470</t>
  </si>
  <si>
    <t>"odměřeno ze situace - stáv.vozovka" 3326</t>
  </si>
  <si>
    <t>113202111</t>
  </si>
  <si>
    <t>Vytrhání obrub krajníků obrubníků stojatých</t>
  </si>
  <si>
    <t>m</t>
  </si>
  <si>
    <t>1710029729</t>
  </si>
  <si>
    <t>"betonové obrubníky - odměřeno ze situace" 78,3+111,7+150,8+207,3</t>
  </si>
  <si>
    <t>5</t>
  </si>
  <si>
    <t>113204111</t>
  </si>
  <si>
    <t>Vytrhání obrub záhonových</t>
  </si>
  <si>
    <t>-1456615413</t>
  </si>
  <si>
    <t>"betonové krajníky - odměřeno ze situace" 3,9+6,0+27,6+1,7+93,0+20,4+49,5</t>
  </si>
  <si>
    <t>6</t>
  </si>
  <si>
    <t>914211111R1</t>
  </si>
  <si>
    <t>Demontáž přístřešku pro cestující</t>
  </si>
  <si>
    <t>kus</t>
  </si>
  <si>
    <t>1259642536</t>
  </si>
  <si>
    <t>"přístřešek pro cestující - ze situace" 3</t>
  </si>
  <si>
    <t>7</t>
  </si>
  <si>
    <t>919735112</t>
  </si>
  <si>
    <t>Řezání stávajícího živičného krytu hl do 100 mm</t>
  </si>
  <si>
    <t>136945770</t>
  </si>
  <si>
    <t>"odměřeno ze situace - stáv.vozovka" 88,4</t>
  </si>
  <si>
    <t>8</t>
  </si>
  <si>
    <t>928902121</t>
  </si>
  <si>
    <t>Odstranění staniční tabule na sloupku dvojitém</t>
  </si>
  <si>
    <t>81419466</t>
  </si>
  <si>
    <t>"informační tabule - srovnatelně" 3</t>
  </si>
  <si>
    <t>9</t>
  </si>
  <si>
    <t>966006132</t>
  </si>
  <si>
    <t>Odstranění značek dopravních nebo orientačních se sloupky s betonovými patkami</t>
  </si>
  <si>
    <t>-2144948104</t>
  </si>
  <si>
    <t>"ze situace - dopr.značka  " 1</t>
  </si>
  <si>
    <t>"ze situace - označník zastávky " 12</t>
  </si>
  <si>
    <t>997221551</t>
  </si>
  <si>
    <t>Vodorovná doprava suti ze sypkých materiálů do 1 km</t>
  </si>
  <si>
    <t>t</t>
  </si>
  <si>
    <t>2096367220</t>
  </si>
  <si>
    <t>1051,016+184,960+851,456</t>
  </si>
  <si>
    <t>11</t>
  </si>
  <si>
    <t>997221559</t>
  </si>
  <si>
    <t>Příplatek ZKD 1 km u vodorovné dopravy suti ze sypkých materiálů</t>
  </si>
  <si>
    <t>1159227808</t>
  </si>
  <si>
    <t>12</t>
  </si>
  <si>
    <t>997221561</t>
  </si>
  <si>
    <t>Vodorovná doprava suti z kusových materiálů do 1 km</t>
  </si>
  <si>
    <t>-1968442104</t>
  </si>
  <si>
    <t>112,361+8,084</t>
  </si>
  <si>
    <t>13</t>
  </si>
  <si>
    <t>997221569</t>
  </si>
  <si>
    <t>Příplatek ZKD 1 km u vodorovné dopravy suti z kusových materiálů</t>
  </si>
  <si>
    <t>976046960</t>
  </si>
  <si>
    <t>14</t>
  </si>
  <si>
    <t>997221571</t>
  </si>
  <si>
    <t>Vodorovná doprava vybouraných hmot do 1 km</t>
  </si>
  <si>
    <t>997218768</t>
  </si>
  <si>
    <t>0,384+2,067+1,066</t>
  </si>
  <si>
    <t>997221579</t>
  </si>
  <si>
    <t>Příplatek ZKD 1 km u vodorovné dopravy vybouraných hmot</t>
  </si>
  <si>
    <t>664112199</t>
  </si>
  <si>
    <t>VP - Vícepráce</t>
  </si>
  <si>
    <t>PN</t>
  </si>
  <si>
    <t>SO 100 - Parkoviště a zpevněné plochy</t>
  </si>
  <si>
    <t xml:space="preserve">    2 - Zakládání</t>
  </si>
  <si>
    <t xml:space="preserve">    5 - Komunikace</t>
  </si>
  <si>
    <t xml:space="preserve">    9 - Ostatní konstrukce a práce, bourání</t>
  </si>
  <si>
    <t xml:space="preserve">    998 - Přesun hmot</t>
  </si>
  <si>
    <t>122301101</t>
  </si>
  <si>
    <t>Odkopávky a prokopávky nezapažené v hornině tř. 4 objem do 100 m3</t>
  </si>
  <si>
    <t>m3</t>
  </si>
  <si>
    <t>-924922808</t>
  </si>
  <si>
    <t>"z porovnání digitálních modelů" 8</t>
  </si>
  <si>
    <t>122301109</t>
  </si>
  <si>
    <t>Příplatek za lepivost u odkopávek nezapažených v hornině tř. 4</t>
  </si>
  <si>
    <t>999840818</t>
  </si>
  <si>
    <t>"50% z kubatury" 8*0,5</t>
  </si>
  <si>
    <t>131301101</t>
  </si>
  <si>
    <t>Hloubení jam nezapažených v hornině tř. 4 objemu do 100 m3</t>
  </si>
  <si>
    <t>-768564301</t>
  </si>
  <si>
    <t>"koš" (0,35*0,35*0,3)*3</t>
  </si>
  <si>
    <t>"lavičky" (2*0,24*0,8*0,2)*6</t>
  </si>
  <si>
    <t>131301109</t>
  </si>
  <si>
    <t>Příplatek za lepivost u hloubení jam nezapažených v hornině tř. 4</t>
  </si>
  <si>
    <t>1681603261</t>
  </si>
  <si>
    <t>"koš" (0,35*0,35*0,3)*3*0,5</t>
  </si>
  <si>
    <t>"lavičky" (2*0,24*0,8*0,2)*6*0,5</t>
  </si>
  <si>
    <t>171101111</t>
  </si>
  <si>
    <t>Uložení sypaniny z hornin nesoudržných sypkých s vlhkostí l(d) 0,9 v aktivní zóně</t>
  </si>
  <si>
    <t>-470968413</t>
  </si>
  <si>
    <t>340</t>
  </si>
  <si>
    <t>M</t>
  </si>
  <si>
    <t>583373450</t>
  </si>
  <si>
    <t>štěrkopísek (Světlá) frakce 0-32 (D)</t>
  </si>
  <si>
    <t>-1102805163</t>
  </si>
  <si>
    <t>"zemina ze zemníku, dosypání terénu pod plochou sadových úprav" 3011,0*0,3*1,654</t>
  </si>
  <si>
    <t>171101112</t>
  </si>
  <si>
    <t>Uložení sypaniny z hornin nesoudržných sypkých s vlhkostí l(d) pod 0,9 mimo aktivní zónu</t>
  </si>
  <si>
    <t>1433831914</t>
  </si>
  <si>
    <t>"zemina ze zemníku, dosypání terénu pod plochou sadových úprav" 3011,0*0,3</t>
  </si>
  <si>
    <t>181951102</t>
  </si>
  <si>
    <t>Úprava pláně v hornině tř. 1 až 4 se zhutněním</t>
  </si>
  <si>
    <t>-2097564433</t>
  </si>
  <si>
    <t>"chodník" 13,2+18,8+24,7+2,4+1,9+0,3+0,9+0,3</t>
  </si>
  <si>
    <t>"vozovka obrusná vrstva" 64,8+79,2</t>
  </si>
  <si>
    <t>"vozovka parkoviště" 392,0+65,6</t>
  </si>
  <si>
    <t>"pojížděný chodník" 245,7+55,9</t>
  </si>
  <si>
    <t>"zpevněné plochy parkoviště" 57,3+68,8</t>
  </si>
  <si>
    <t>"pod obrubou" 191,180*0,3</t>
  </si>
  <si>
    <t>"pod krajníkem" 492,4*0,25</t>
  </si>
  <si>
    <t>211531111</t>
  </si>
  <si>
    <t>Výplň odvodňovacích žeber nebo trativodů kamenivem hrubým drceným frakce 16 až 63 mm</t>
  </si>
  <si>
    <t>781575140</t>
  </si>
  <si>
    <t>63,8*0,5*0,5</t>
  </si>
  <si>
    <t>211971110</t>
  </si>
  <si>
    <t>Zřízení opláštění žeber nebo trativodů geotextilií v rýze nebo zářezu sklonu do 1:2</t>
  </si>
  <si>
    <t>719897586</t>
  </si>
  <si>
    <t>63,8*0,5</t>
  </si>
  <si>
    <t>693110030</t>
  </si>
  <si>
    <t>geotextilie tkaná (polypropylen) PK-TEX PP 40 215 g/m2</t>
  </si>
  <si>
    <t>-1331390670</t>
  </si>
  <si>
    <t>63,8*1,2</t>
  </si>
  <si>
    <t>212532111</t>
  </si>
  <si>
    <t>Lože pro trativody z kameniva hrubého drceného frakce 16 až 32 mm</t>
  </si>
  <si>
    <t>-269535954</t>
  </si>
  <si>
    <t>63,8*0,5*0,1</t>
  </si>
  <si>
    <t>212752212</t>
  </si>
  <si>
    <t>Trativod z drenážních trubek plastových flexibilních D do 100 mm včetně lože otevřený výkop</t>
  </si>
  <si>
    <t>-928684508</t>
  </si>
  <si>
    <t>63,8</t>
  </si>
  <si>
    <t>275313611</t>
  </si>
  <si>
    <t>Základové patky z betonu tř. C 16/20</t>
  </si>
  <si>
    <t>309965907</t>
  </si>
  <si>
    <t>"koše"(0,35*0,35*0,3)*3</t>
  </si>
  <si>
    <t>564851111</t>
  </si>
  <si>
    <t>Podklad ze štěrkodrtě ŠD tl 150 mm</t>
  </si>
  <si>
    <t>1278051227</t>
  </si>
  <si>
    <t>16</t>
  </si>
  <si>
    <t>564861111</t>
  </si>
  <si>
    <t>Podklad ze štěrkodrtě ŠD tl 200 mm</t>
  </si>
  <si>
    <t>121723943</t>
  </si>
  <si>
    <t>"varovné pásy" 6,8+1,6+0,9+0,9+1,2+1,0</t>
  </si>
  <si>
    <t>"parkovací stání" 500,9+281,8</t>
  </si>
  <si>
    <t>"manipulační pás" 83,5</t>
  </si>
  <si>
    <t>17</t>
  </si>
  <si>
    <t>564871111</t>
  </si>
  <si>
    <t>Podklad ze štěrkodrtě ŠD tl 250 mm</t>
  </si>
  <si>
    <t>-1115802933</t>
  </si>
  <si>
    <t>"meetpoint" 75,2</t>
  </si>
  <si>
    <t>18</t>
  </si>
  <si>
    <t>564911411</t>
  </si>
  <si>
    <t>Podklad z asfaltového recyklátu tl 50 mm</t>
  </si>
  <si>
    <t>1036003649</t>
  </si>
  <si>
    <t>19</t>
  </si>
  <si>
    <t>564921411</t>
  </si>
  <si>
    <t>Podklad z asfaltového recyklátu tl 60 mm</t>
  </si>
  <si>
    <t>-292310181</t>
  </si>
  <si>
    <t>20</t>
  </si>
  <si>
    <t>565145121</t>
  </si>
  <si>
    <t>Asfaltový beton vrstva podkladní ACP 16 (obalované kamenivo OKS) tl 60 mm š přes 3 m</t>
  </si>
  <si>
    <t>1517057429</t>
  </si>
  <si>
    <t>567122111</t>
  </si>
  <si>
    <t>Podklad ze směsi stmelené cementem SC C 8/10 (KSC I) tl 120 mm</t>
  </si>
  <si>
    <t>-1486121776</t>
  </si>
  <si>
    <t>"přídlažba" (27,3+8,6+17,6)*0,5</t>
  </si>
  <si>
    <t>22</t>
  </si>
  <si>
    <t>572531121</t>
  </si>
  <si>
    <t>Ošetření trhlin asfaltovou sanační hmotou š do 20 mm</t>
  </si>
  <si>
    <t>878315623</t>
  </si>
  <si>
    <t>"odhad" 30,0</t>
  </si>
  <si>
    <t>23</t>
  </si>
  <si>
    <t>573111111</t>
  </si>
  <si>
    <t>Postřik živičný infiltrační s posypem z asfaltu množství 0,60 kg/m2</t>
  </si>
  <si>
    <t>1885944976</t>
  </si>
  <si>
    <t>24</t>
  </si>
  <si>
    <t>573211111</t>
  </si>
  <si>
    <t>Postřik živičný spojovací z asfaltu v množství do 0,70 kg/m2</t>
  </si>
  <si>
    <t>-275289061</t>
  </si>
  <si>
    <t>"chodník - obrus" 96,5</t>
  </si>
  <si>
    <t>25</t>
  </si>
  <si>
    <t>577134141</t>
  </si>
  <si>
    <t>Asfaltový beton vrstva obrusná ACO 11 (ABS) tř. I tl 40 mm š přes 3 m z modifikovaného asfaltu</t>
  </si>
  <si>
    <t>-2057731102</t>
  </si>
  <si>
    <t>26</t>
  </si>
  <si>
    <t>577143111</t>
  </si>
  <si>
    <t>Asfaltový beton vrstva obrusná ACO 8 (ABJ) tl 50 mm š do 3 m z nemodifikovaného asfaltu</t>
  </si>
  <si>
    <t>-560761003</t>
  </si>
  <si>
    <t>27</t>
  </si>
  <si>
    <t>577144131</t>
  </si>
  <si>
    <t>Asfaltový beton vrstva obrusná ACO 11 (ABS) tř. I tl 50 mm š do 3 m z modifikovaného asfaltu</t>
  </si>
  <si>
    <t>-227631882</t>
  </si>
  <si>
    <t>"chodník" 13,2+18,8+24,7+2,4+1,9+0,3+0,9+0,3+96,5</t>
  </si>
  <si>
    <t>28</t>
  </si>
  <si>
    <t>577154141</t>
  </si>
  <si>
    <t>Asfaltový beton vrstva obrusná ACO 11 (ABS) tř. I tl 60 mm š přes 3 m z modifikovaného asfaltu</t>
  </si>
  <si>
    <t>1103543264</t>
  </si>
  <si>
    <t>29</t>
  </si>
  <si>
    <t>577155111</t>
  </si>
  <si>
    <t>Asfaltový beton vrstva obrusná ACO 16 (ABH) tl 60 mm š do 3 m z nemodifikovaného asfaltu</t>
  </si>
  <si>
    <t>-753975659</t>
  </si>
  <si>
    <t>"pojížděný chodník" 55,9</t>
  </si>
  <si>
    <t>30</t>
  </si>
  <si>
    <t>577155121</t>
  </si>
  <si>
    <t>Asfaltový beton vrstva obrusná ACO 16 (ABH) tl 60 mm š přes 3 m z nemodifikovaného asfaltu</t>
  </si>
  <si>
    <t>-307522735</t>
  </si>
  <si>
    <t>"pojížděný chodník" 245,7</t>
  </si>
  <si>
    <t>31</t>
  </si>
  <si>
    <t>591241111</t>
  </si>
  <si>
    <t>Kladení dlažby z kostek drobných z kamene na MC tl 50 mm</t>
  </si>
  <si>
    <t>114460795</t>
  </si>
  <si>
    <t>"ztratné 3%"</t>
  </si>
  <si>
    <t>32</t>
  </si>
  <si>
    <t>583801100</t>
  </si>
  <si>
    <t>kostka dlažební drobná, žula, I.jakost, velikost 10 cm</t>
  </si>
  <si>
    <t>-888261948</t>
  </si>
  <si>
    <t>"meetpoint, 1t=5,2m2" 75,2/5,2</t>
  </si>
  <si>
    <t>33</t>
  </si>
  <si>
    <t>596211110</t>
  </si>
  <si>
    <t>Kladení zámkové dlažby komunikací pro pěší tl 60 mm skupiny A pl do 50 m2</t>
  </si>
  <si>
    <t>712429854</t>
  </si>
  <si>
    <t>34</t>
  </si>
  <si>
    <t>592453090</t>
  </si>
  <si>
    <t>dlažba betonová reliéfní pro nevidomé 20 x 10 x 6 cm přírodní</t>
  </si>
  <si>
    <t>1432464965</t>
  </si>
  <si>
    <t>"ztatné 3%"</t>
  </si>
  <si>
    <t>35</t>
  </si>
  <si>
    <t>596212213</t>
  </si>
  <si>
    <t>Kladení zámkové dlažby pozemních komunikací tl 80 mm skupiny A pl přes 300 m2</t>
  </si>
  <si>
    <t>-1110388882</t>
  </si>
  <si>
    <t>36</t>
  </si>
  <si>
    <t>592453000</t>
  </si>
  <si>
    <t>betonová dlažba se zámkem 20x16,5x8 cm přírodní</t>
  </si>
  <si>
    <t>1336812076</t>
  </si>
  <si>
    <t>"oddělení park.stání řadou červených kamenů, na 1 bm 5 ks, 36ks/1m2" -(37*5+48+21*4,5+3,7)*5/36</t>
  </si>
  <si>
    <t>"oddělení 2 stání pro invalidy" -5,3*2</t>
  </si>
  <si>
    <t>37</t>
  </si>
  <si>
    <t>592452830</t>
  </si>
  <si>
    <t>betonová dlažba se zámkem 20x16,5x8 cm barevná</t>
  </si>
  <si>
    <t>502271787</t>
  </si>
  <si>
    <t>"oddělení 2 stání pro invalidy" 5,3*2</t>
  </si>
  <si>
    <t>"oddělení park.stání řadou červených kamenů, na 1 bm 5 ks, 36ks/1m2" (37*5+48+21*4,5+3,7)*5/36</t>
  </si>
  <si>
    <t>38</t>
  </si>
  <si>
    <t>914111111</t>
  </si>
  <si>
    <t>Montáž svislé dopravní značky do velikosti 1 m2 objímkami na sloupek nebo konzolu</t>
  </si>
  <si>
    <t>1690504339</t>
  </si>
  <si>
    <t>39</t>
  </si>
  <si>
    <t>404452300</t>
  </si>
  <si>
    <t>sloupek Zn 70 - 350</t>
  </si>
  <si>
    <t>479863460</t>
  </si>
  <si>
    <t>40</t>
  </si>
  <si>
    <t>404441130</t>
  </si>
  <si>
    <t>značka svislá reflexní zákazová B AL- 3M 700 mm</t>
  </si>
  <si>
    <t>1642280429</t>
  </si>
  <si>
    <t>"značka B2, B24a" 2</t>
  </si>
  <si>
    <t>41</t>
  </si>
  <si>
    <t>404440040</t>
  </si>
  <si>
    <t>značka dopravní svislá reflexní výstražná AL 3M A1 - A30, P1,P4 700 mm</t>
  </si>
  <si>
    <t>-1942594436</t>
  </si>
  <si>
    <t>"značka P4" 1</t>
  </si>
  <si>
    <t>42</t>
  </si>
  <si>
    <t>404442320</t>
  </si>
  <si>
    <t>značka svislá reflexní AL- 3M 500 x 500 mm</t>
  </si>
  <si>
    <t>705094622</t>
  </si>
  <si>
    <t>"značky E1" 1</t>
  </si>
  <si>
    <t>"značky P2, IP4b" 2</t>
  </si>
  <si>
    <t>43</t>
  </si>
  <si>
    <t>404442580</t>
  </si>
  <si>
    <t>značka svislá reflexní AL- 3M 500 x 700 mm</t>
  </si>
  <si>
    <t>1292910971</t>
  </si>
  <si>
    <t>"značka IP 12" 1</t>
  </si>
  <si>
    <t>44</t>
  </si>
  <si>
    <t>404452400</t>
  </si>
  <si>
    <t>patka hliníková HP 60</t>
  </si>
  <si>
    <t>-1558438061</t>
  </si>
  <si>
    <t>45</t>
  </si>
  <si>
    <t>404452530</t>
  </si>
  <si>
    <t>víčko plastové na sloupek 60</t>
  </si>
  <si>
    <t>-994541907</t>
  </si>
  <si>
    <t>46</t>
  </si>
  <si>
    <t>404452560</t>
  </si>
  <si>
    <t>upínací svorka na sloupek US 60</t>
  </si>
  <si>
    <t>1552926803</t>
  </si>
  <si>
    <t>47</t>
  </si>
  <si>
    <t>915231112</t>
  </si>
  <si>
    <t>Vodorovné dopravní značení retroreflexním bílým plastem přechody pro chodce, šipky nebo symboly</t>
  </si>
  <si>
    <t>-619271550</t>
  </si>
  <si>
    <t>"značka V9a, plocha 1,3 m2" 2*1,3</t>
  </si>
  <si>
    <t>"značka invalidní vozík, plocha 0,025 m2" 2*0,025</t>
  </si>
  <si>
    <t>48</t>
  </si>
  <si>
    <t>915491212</t>
  </si>
  <si>
    <t>Osazení vodícího proužku z betonových desek do betonového lože tl do 100 mm š proužku 500 mm</t>
  </si>
  <si>
    <t>-1245607224</t>
  </si>
  <si>
    <t>"přídlažba" 27,3+8,6+17,6</t>
  </si>
  <si>
    <t>49</t>
  </si>
  <si>
    <t>592452110</t>
  </si>
  <si>
    <t>přídlažba 50x25x8 cm bílá</t>
  </si>
  <si>
    <t>-2081732896</t>
  </si>
  <si>
    <t>spotřeba: 4 ks/m</t>
  </si>
  <si>
    <t>P</t>
  </si>
  <si>
    <t>"přídlažba - na 1bm 2 kusy" (27,3+8,6+17,6)*4</t>
  </si>
  <si>
    <t>50</t>
  </si>
  <si>
    <t>916131113</t>
  </si>
  <si>
    <t>Osazení silničního obrubníku betonového ležatého s boční opěrou do lože z betonu prostého</t>
  </si>
  <si>
    <t>-1730480362</t>
  </si>
  <si>
    <t>"obrubník přímý" 2,2+77,6+15,1+13,1+10,6+10,6+13,3</t>
  </si>
  <si>
    <t>"obrubník nájezdový" 15,3+3,0+2,4+2,4+2,0+2,0</t>
  </si>
  <si>
    <t>"obrubník přechodový" 1,0*6*2</t>
  </si>
  <si>
    <t>"obrubník obloukový R=1m, 8ks" 8*0,78</t>
  </si>
  <si>
    <t>"obrubník obloukový R=2m, 3ks" 3*0,78</t>
  </si>
  <si>
    <t>51</t>
  </si>
  <si>
    <t>592175040</t>
  </si>
  <si>
    <t>betonový obrubník přírodní 100x15/12x25 cm</t>
  </si>
  <si>
    <t>813364965</t>
  </si>
  <si>
    <t>"ztratné 1%"</t>
  </si>
  <si>
    <t>52</t>
  </si>
  <si>
    <t>592175100</t>
  </si>
  <si>
    <t>obrubník betonový silniční nájezdový 100x15x15 cm</t>
  </si>
  <si>
    <t>-1908492497</t>
  </si>
  <si>
    <t>15,3+3,0+2,4+2,4+2,0+2,0</t>
  </si>
  <si>
    <t>53</t>
  </si>
  <si>
    <t>592175110</t>
  </si>
  <si>
    <t>obrubník betonový silniční přechodový levý,pravý 100x15x15/25 cm</t>
  </si>
  <si>
    <t>-1424161074</t>
  </si>
  <si>
    <t>2*6</t>
  </si>
  <si>
    <t>54</t>
  </si>
  <si>
    <t>592175070</t>
  </si>
  <si>
    <t>betonový obrubník R1 vnější r=100 cm, délka vnějšího oblouku 78 cm 78 x 15/12 x 25 cm přírodní</t>
  </si>
  <si>
    <t>1996378149</t>
  </si>
  <si>
    <t>55</t>
  </si>
  <si>
    <t>592175080</t>
  </si>
  <si>
    <t>betonový obrubník R2 vnější r=200 cm, délka vnějšího oblouku 78 cm 78x15/12x25 cm přírodní</t>
  </si>
  <si>
    <t>1619536519</t>
  </si>
  <si>
    <t>56</t>
  </si>
  <si>
    <t>916231213</t>
  </si>
  <si>
    <t>Osazení chodníkového obrubníku betonového stojatého s boční opěrou do lože z betonu prostého</t>
  </si>
  <si>
    <t>-445723931</t>
  </si>
  <si>
    <t>44,3+45,3+57,4+64,7+62,8+12,3+74,2+30,7+14,0+23,7+54,9+2,7+5,4</t>
  </si>
  <si>
    <t>57</t>
  </si>
  <si>
    <t>592175090</t>
  </si>
  <si>
    <t>betonový obrubník 50x8x25 cm přírodní</t>
  </si>
  <si>
    <t>851308187</t>
  </si>
  <si>
    <t>spotřeba 2ks /m</t>
  </si>
  <si>
    <t>"2 ks na 1 bm, ztratné 1%"</t>
  </si>
  <si>
    <t>(44,3+45,3+57,4+64,7+62,8+12,3+74,2+30,7+14,0+23,7+54,9+2,7+5,4)*2</t>
  </si>
  <si>
    <t>58</t>
  </si>
  <si>
    <t>919724122</t>
  </si>
  <si>
    <t>Drenážní geosyntetikum oboustranně laminované geotextilií</t>
  </si>
  <si>
    <t>-1050611883</t>
  </si>
  <si>
    <t>"0,3 m2/1 bm" (45,4+56,7+64,3+64)*0,3</t>
  </si>
  <si>
    <t>59</t>
  </si>
  <si>
    <t>998225111</t>
  </si>
  <si>
    <t>Přesun hmot pro pozemní komunikace s krytem z kamene, monolitickým betonovým nebo živičným</t>
  </si>
  <si>
    <t>1185294830</t>
  </si>
  <si>
    <t>SO 400 - Veřejné osvětlení</t>
  </si>
  <si>
    <t>828 75</t>
  </si>
  <si>
    <t>Martin Frühauf</t>
  </si>
  <si>
    <t>PSV - Práce a dodávky PSV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</si>
  <si>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</si>
  <si>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</si>
  <si>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</si>
  <si>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</si>
  <si>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>M - Práce a dodávky M</t>
  </si>
  <si>
    <t xml:space="preserve">    46-M - Zemní práce při extr.mont.pracích</t>
  </si>
  <si>
    <t>743621210</t>
  </si>
  <si>
    <t>Montáž drát nebo lano hromosvodné svodové D do 10 mm bez podpěry</t>
  </si>
  <si>
    <t>-728339243</t>
  </si>
  <si>
    <t>10.577.455</t>
  </si>
  <si>
    <t>Drát uzem. FeZn pozink. pr. 8</t>
  </si>
  <si>
    <t>KG</t>
  </si>
  <si>
    <t>-1749305367</t>
  </si>
  <si>
    <t>743622200</t>
  </si>
  <si>
    <t>Montáž svorka hromosvodná typ ST, SJ, SK, SZ, SR01, 02 se 3 šrouby</t>
  </si>
  <si>
    <t>2145502120</t>
  </si>
  <si>
    <t>10.341.505</t>
  </si>
  <si>
    <t>Svorka  křížová FeZn</t>
  </si>
  <si>
    <t>KS</t>
  </si>
  <si>
    <t>1177332301</t>
  </si>
  <si>
    <t>10.341.557</t>
  </si>
  <si>
    <t>Svorka</t>
  </si>
  <si>
    <t>-902522984</t>
  </si>
  <si>
    <t>744411220</t>
  </si>
  <si>
    <t>Montáž kabel Cu sk.2 do 1 kV do 0,20 kg pod omítku stěn</t>
  </si>
  <si>
    <t>1661635421</t>
  </si>
  <si>
    <t>341110300</t>
  </si>
  <si>
    <t>kabel silový s Cu jádrem CYKY 3x1,5 mm2</t>
  </si>
  <si>
    <t>-544318097</t>
  </si>
  <si>
    <t>obsah kovu [kg/m], Cu =0,044, Al =0</t>
  </si>
  <si>
    <t>744411250</t>
  </si>
  <si>
    <t>Montáž kabel Cu sk.2 do 1 kV do 1,00 kg pod omítku stěn</t>
  </si>
  <si>
    <t>1699731391</t>
  </si>
  <si>
    <t>341110760</t>
  </si>
  <si>
    <t>kabel silový s Cu jádrem CYKY 4x10 mm2</t>
  </si>
  <si>
    <t>-785432603</t>
  </si>
  <si>
    <t>obsah kovu [kg/m], Cu =0,392, Al =0</t>
  </si>
  <si>
    <t>746584121</t>
  </si>
  <si>
    <t>Propojení kabel nebo vodič celoplast 4x10 mm2</t>
  </si>
  <si>
    <t>562347780</t>
  </si>
  <si>
    <t>10.650.959-R</t>
  </si>
  <si>
    <t>Spojka gelová CY 4x10mm2</t>
  </si>
  <si>
    <t>1600348188</t>
  </si>
  <si>
    <t>316740650-R</t>
  </si>
  <si>
    <t>ochranná manžeta OM 133</t>
  </si>
  <si>
    <t>-579440134</t>
  </si>
  <si>
    <t>748132400</t>
  </si>
  <si>
    <t>Montáž svítidlo výbojkové průmyslové stropní na sloupek parkový</t>
  </si>
  <si>
    <t>-765188332</t>
  </si>
  <si>
    <t>10.881.539-R</t>
  </si>
  <si>
    <t>Pouliční svítidlo sodíkové, difuzor PMMA</t>
  </si>
  <si>
    <t>-753933224</t>
  </si>
  <si>
    <t>svítidlo IVC 100St, včetně zdroje NAV-T 100 SUPER 4Y E40 - VIALOX</t>
  </si>
  <si>
    <t>748711200</t>
  </si>
  <si>
    <t>Montáž stožár osvětlení parkový ocelový</t>
  </si>
  <si>
    <t>-890565883</t>
  </si>
  <si>
    <t>316740670</t>
  </si>
  <si>
    <t>stožár osvětlovací K 6 - 133/89/60 žárově zinkovaný - sadový</t>
  </si>
  <si>
    <t>1820258697</t>
  </si>
  <si>
    <t>748722220</t>
  </si>
  <si>
    <t>Montáž výložník osvětlení dvouramenný sloupový přes 70 kg</t>
  </si>
  <si>
    <t>-272058390</t>
  </si>
  <si>
    <t>316771500</t>
  </si>
  <si>
    <t>výložník dvojitý SK2 - 2500/180</t>
  </si>
  <si>
    <t>1950240443</t>
  </si>
  <si>
    <t>748741000</t>
  </si>
  <si>
    <t>Montáž elektrovýzbroj stožáru 1 okruh</t>
  </si>
  <si>
    <t>1792878559</t>
  </si>
  <si>
    <t>345626930-R</t>
  </si>
  <si>
    <t>svorkovnice SV-A 6.16.4</t>
  </si>
  <si>
    <t>1373617959</t>
  </si>
  <si>
    <t>EAN 8595057613638</t>
  </si>
  <si>
    <t>022003010</t>
  </si>
  <si>
    <t>Demontáž stávajícího veřejného osvětlení</t>
  </si>
  <si>
    <t>ks</t>
  </si>
  <si>
    <t>1024</t>
  </si>
  <si>
    <t>-2138244441</t>
  </si>
  <si>
    <t>022003020</t>
  </si>
  <si>
    <t>Demontáž a následná montáž stávajícího městského bezdrátového rozhlasu</t>
  </si>
  <si>
    <t>642133312</t>
  </si>
  <si>
    <t>460050004</t>
  </si>
  <si>
    <t>Hloubení nezapažených jam pro stožáry jednoduché délky do 8 m na rovině ručně v hornině tř 4</t>
  </si>
  <si>
    <t>64</t>
  </si>
  <si>
    <t>1022012500</t>
  </si>
  <si>
    <t>460201604</t>
  </si>
  <si>
    <t>Hloubení kabelových nezapažených rýh jakýchkoli rozměrů strojně v hornině tř 4</t>
  </si>
  <si>
    <t>-1629888186</t>
  </si>
  <si>
    <t>286171030</t>
  </si>
  <si>
    <t>trubka kanalizační dl. 1,5m, DN 200</t>
  </si>
  <si>
    <t>128</t>
  </si>
  <si>
    <t>1567445080</t>
  </si>
  <si>
    <t>460300002</t>
  </si>
  <si>
    <t>Zásyp jam nebo rýh strojně včetně zhutnění ve volném terénu</t>
  </si>
  <si>
    <t>-88344364</t>
  </si>
  <si>
    <t>460421001</t>
  </si>
  <si>
    <t>Lože kabelů z písku nebo štěrkopísku tl 5 cm nad kabel, bez zakrytí, šířky lože do 65 cm</t>
  </si>
  <si>
    <t>-268022097</t>
  </si>
  <si>
    <t>SO 500 - Kanalizace</t>
  </si>
  <si>
    <t>827 21</t>
  </si>
  <si>
    <t>Ing. Petr Lomnický</t>
  </si>
  <si>
    <t xml:space="preserve">    4 - Vodorovné konstrukce</t>
  </si>
  <si>
    <t xml:space="preserve">    8 - Trubní vedení</t>
  </si>
  <si>
    <t>130001101</t>
  </si>
  <si>
    <t>Příplatek za ztížení vykopávky v blízkosti podzemního vedení</t>
  </si>
  <si>
    <t>-1088037121</t>
  </si>
  <si>
    <t>88,286+15,256</t>
  </si>
  <si>
    <t>132301201</t>
  </si>
  <si>
    <t>Hloubení rýh š do 2000 mm v hornině tř. 4 objemu do 100 m3</t>
  </si>
  <si>
    <t>-1195773558</t>
  </si>
  <si>
    <t>"KT 300 - dl.14,6m" (1,50+1,39)*0,5*0,85*14,6</t>
  </si>
  <si>
    <t>"KT 300 - dl.56,2m" (1,39+1,10)*0,5*0,85*56,2</t>
  </si>
  <si>
    <t>"KT 200 - dl.17,0m" (1,10+0,50)*0,5*0,80*17,0</t>
  </si>
  <si>
    <t>132301209</t>
  </si>
  <si>
    <t>Příplatek za lepivost k hloubení rýh š do 2000 mm v hornině tř. 4</t>
  </si>
  <si>
    <t>1321500787</t>
  </si>
  <si>
    <t>133301101</t>
  </si>
  <si>
    <t>Hloubení šachet v hornině tř. 4 objemu do 100 m3</t>
  </si>
  <si>
    <t>1331928975</t>
  </si>
  <si>
    <t>"šachty kanalizační" 1,5*1,5*1,4 + 1,5*1,5*1,1</t>
  </si>
  <si>
    <t>"nová UV 1 - horská" 2,3*1,7*1,6</t>
  </si>
  <si>
    <t>"nová UV 2" 1,5*1,5*1,5</t>
  </si>
  <si>
    <t>133301109</t>
  </si>
  <si>
    <t>Příplatek za lepivost u hloubení šachet v hornině tř. 4</t>
  </si>
  <si>
    <t>-51621180</t>
  </si>
  <si>
    <t>151101101</t>
  </si>
  <si>
    <t>Zřízení příložného pažení a rozepření stěn rýh hl do 2 m</t>
  </si>
  <si>
    <t>-1938586955</t>
  </si>
  <si>
    <t>"KT 300 - dl.14,6m" (1,50+1,39)*0,5*2*14,6</t>
  </si>
  <si>
    <t>"KT 300 - dl.56,2m" (1,39+1,10)*0,5*2*56,2</t>
  </si>
  <si>
    <t>"KT 200 - dl.17,0m" (1,10+0,50)*0,5*2*17,0</t>
  </si>
  <si>
    <t>151101111</t>
  </si>
  <si>
    <t>Odstranění příložného pažení a rozepření stěn rýh hl do 2 m</t>
  </si>
  <si>
    <t>-377995789</t>
  </si>
  <si>
    <t>161101101</t>
  </si>
  <si>
    <t>Svislé přemístění výkopku z horniny tř. 1 až 4 hl výkopu do 2,5 m</t>
  </si>
  <si>
    <t>704639654</t>
  </si>
  <si>
    <t>162701105</t>
  </si>
  <si>
    <t>Vodorovné přemístění do 10000 m výkopku/sypaniny z horniny tř. 1 až 4</t>
  </si>
  <si>
    <t>437345298</t>
  </si>
  <si>
    <t>88,286+15,256-49,301-43,758</t>
  </si>
  <si>
    <t>167101101</t>
  </si>
  <si>
    <t>Nakládání výkopku z hornin tř. 1 až 4 do 100 m3</t>
  </si>
  <si>
    <t>-1190661869</t>
  </si>
  <si>
    <t>171201201</t>
  </si>
  <si>
    <t>Uložení sypaniny na skládky</t>
  </si>
  <si>
    <t>-610005278</t>
  </si>
  <si>
    <t>171201211</t>
  </si>
  <si>
    <t>Poplatek za uložení odpadu ze sypaniny na skládce (skládkovné)</t>
  </si>
  <si>
    <t>1793845960</t>
  </si>
  <si>
    <t>(88,286+15,256-49,301-43,758)*1,85</t>
  </si>
  <si>
    <t>174101101</t>
  </si>
  <si>
    <t>Zásyp jam, šachet rýh nebo kolem objektů sypaninou se zhutněním</t>
  </si>
  <si>
    <t>34231695</t>
  </si>
  <si>
    <t>"KT 300 - dl.14,6m" (0,8+0,69)*0,5*0,85*14,6</t>
  </si>
  <si>
    <t>"KT 300 - dl.56,2m" (0,69+0,4)*0,5*0,85*56,2</t>
  </si>
  <si>
    <t>"KT 200 - dl.17,0m" 0,4*0,80*17,0</t>
  </si>
  <si>
    <t>"šachty kanalizační" 1,5*1,5*1,4 - 3,14*0,5*0,5*1,1</t>
  </si>
  <si>
    <t>"nová UV 1 - horská" 2,3*1,7*1,6 - 1,5*0,9*1,6</t>
  </si>
  <si>
    <t>"nová UV 2" 1,5*1,5*1,5 - 3,14*0,5*0,5*1,5</t>
  </si>
  <si>
    <t>175111101</t>
  </si>
  <si>
    <t>Obsypání potrubí ručně sypaninou bez prohození, uloženou do 3 m</t>
  </si>
  <si>
    <t>-973202268</t>
  </si>
  <si>
    <t>"KT 300 - dl.14,6m" 14,6*0,51</t>
  </si>
  <si>
    <t>"KT 300 - dl.56,2m" 56,2*0,51</t>
  </si>
  <si>
    <t>"KT 200 - dl.17,0m" 17,0*0,45</t>
  </si>
  <si>
    <t>583313490</t>
  </si>
  <si>
    <t>kamenivo těžené drobné frakce 0-4</t>
  </si>
  <si>
    <t>-2093695213</t>
  </si>
  <si>
    <t>175111109</t>
  </si>
  <si>
    <t>Příplatek k obsypání potrubí za ruční prohození sypaniny, uložené do 3 m</t>
  </si>
  <si>
    <t>-2144002891</t>
  </si>
  <si>
    <t>451573111</t>
  </si>
  <si>
    <t>Lože pod potrubí otevřený výkop ze štěrkopísku</t>
  </si>
  <si>
    <t>-690246955</t>
  </si>
  <si>
    <t>"KT 300 - dl.56,2m" 0,85*56,2*0,1</t>
  </si>
  <si>
    <t>"KT 200 - dl.17,0m" 0,80*17,0*0,1</t>
  </si>
  <si>
    <t>"KT 300 - dl.14,6m" 0,85*14,6*0,1</t>
  </si>
  <si>
    <t>"nová UV 2" 1,5*1,5*0,1</t>
  </si>
  <si>
    <t>"nová UV 1 - horská" 2,3*1,7*0,1</t>
  </si>
  <si>
    <t>831352121</t>
  </si>
  <si>
    <t>Montáž potrubí z trub kameninových hrdlových s integrovaným těsněním výkop sklon do 20 % DN 200</t>
  </si>
  <si>
    <t>-1101817124</t>
  </si>
  <si>
    <t>"přípojky vpustí" 17,0+4,0</t>
  </si>
  <si>
    <t>831263195</t>
  </si>
  <si>
    <t>Příplatek za zřízení kanalizační přípojky DN 100 až 300</t>
  </si>
  <si>
    <t>1676521168</t>
  </si>
  <si>
    <t>17,0+4,0</t>
  </si>
  <si>
    <t>597107040</t>
  </si>
  <si>
    <t>trouba kameninová glazovaná pouze uvnitř DN200mm L2,50m spojovací systém C Třída 240</t>
  </si>
  <si>
    <t>-1810099486</t>
  </si>
  <si>
    <t>831372121</t>
  </si>
  <si>
    <t>Montáž potrubí z trub kameninových hrdlových s integrovaným těsněním výkop sklon do 20 % DN 300</t>
  </si>
  <si>
    <t>321290655</t>
  </si>
  <si>
    <t>"stoka D" 56,1</t>
  </si>
  <si>
    <t>"rekonstrukce" 14,6</t>
  </si>
  <si>
    <t>831262191</t>
  </si>
  <si>
    <t>Příplatek za práce na potrubí z trub kameninových s integrovaným těsněním sklon nad 20 % DN do 300</t>
  </si>
  <si>
    <t>2133376381</t>
  </si>
  <si>
    <t>597107070</t>
  </si>
  <si>
    <t>trouba kameninová glazovaná DN300mm L2,50m spojovací systém C Třída 240</t>
  </si>
  <si>
    <t>-1359479208</t>
  </si>
  <si>
    <t>877355221</t>
  </si>
  <si>
    <t>Montáž tvarovek z tvrdého PVC-systém KG nebo z polypropylenu-systém KG 2000 dvouosé DN 200</t>
  </si>
  <si>
    <t>-1653772902</t>
  </si>
  <si>
    <t>286113960</t>
  </si>
  <si>
    <t>odbočka kanalizační plastová s hrdlem KGEA-200/200/45°</t>
  </si>
  <si>
    <t>1334953223</t>
  </si>
  <si>
    <t>892372121</t>
  </si>
  <si>
    <t>Tlaková zkouška vzduchem potrubí DN 300 těsnícím vakem ucpávkovým</t>
  </si>
  <si>
    <t>úsek</t>
  </si>
  <si>
    <t>-1868032227</t>
  </si>
  <si>
    <t>892383121</t>
  </si>
  <si>
    <t>Proplach a desinfekce vodovodního potrubí DN 250, DN 300 nebo 350</t>
  </si>
  <si>
    <t>-1710512710</t>
  </si>
  <si>
    <t>894411121</t>
  </si>
  <si>
    <t>Zřízení šachet kanalizačních z betonových dílců na potrubí DN nad 200 do 300 dno beton tř. C 25/30</t>
  </si>
  <si>
    <t>-286265254</t>
  </si>
  <si>
    <t>592241830R</t>
  </si>
  <si>
    <t>dno betonové šachtové kulaté TBZ-Q PERFECT 300 - 785 XF4</t>
  </si>
  <si>
    <t>731795562</t>
  </si>
  <si>
    <t>592241760</t>
  </si>
  <si>
    <t>prstenec betonový vyrovnávací TBW-Q 625/80/120 62,5x8x12 cm</t>
  </si>
  <si>
    <t>-1750423749</t>
  </si>
  <si>
    <t>592243150R</t>
  </si>
  <si>
    <t>deska betonová zákrytová TZK-Q 300/120 T SK</t>
  </si>
  <si>
    <t>-918607395</t>
  </si>
  <si>
    <t>895931111</t>
  </si>
  <si>
    <t>Vpusti kanalizačních horské z betonu prostého C12/15 velikosti 1200/600 mm</t>
  </si>
  <si>
    <t>-14729610</t>
  </si>
  <si>
    <t>592238730R</t>
  </si>
  <si>
    <t>mříž s rámem B125 na horskou vpusť (litina) 1400/730/120 mm</t>
  </si>
  <si>
    <t>536670519</t>
  </si>
  <si>
    <t>592240000R</t>
  </si>
  <si>
    <t>vpusť horská 124/62/153/20</t>
  </si>
  <si>
    <t>779791451</t>
  </si>
  <si>
    <t>895941111</t>
  </si>
  <si>
    <t>Zřízení vpusti kanalizační uliční z betonových dílců typ UV-50 normální</t>
  </si>
  <si>
    <t>-698100299</t>
  </si>
  <si>
    <t>592238500R</t>
  </si>
  <si>
    <t>dno betonové pro uliční vpusť s výtokovým otvorem TBV-Q 450/380/1d 45x38x5 cm</t>
  </si>
  <si>
    <t>-1023055247</t>
  </si>
  <si>
    <t>592238620</t>
  </si>
  <si>
    <t>skruž betonová pro uliční vpusť středová TBV-Q 450/295/6a 45x30x5 cm</t>
  </si>
  <si>
    <t>-853178395</t>
  </si>
  <si>
    <t>592238640</t>
  </si>
  <si>
    <t>prstenec betonový pro uliční vpusť vyrovnávací TBV-Q 390/60/10a, 39x6x5 cm</t>
  </si>
  <si>
    <t>-2042900870</t>
  </si>
  <si>
    <t>899202111</t>
  </si>
  <si>
    <t>Osazení mříží litinových včetně rámů a košů na bahno hmotnosti nad 50 do 100 kg</t>
  </si>
  <si>
    <t>-1685683922</t>
  </si>
  <si>
    <t>592238780</t>
  </si>
  <si>
    <t>mříž M1 D400 DIN 19583-13, 500/500 mm</t>
  </si>
  <si>
    <t>310261361</t>
  </si>
  <si>
    <t>592238760</t>
  </si>
  <si>
    <t>rám zabetonovaný DIN 19583-9 500/500 mm</t>
  </si>
  <si>
    <t>-998835968</t>
  </si>
  <si>
    <t>592238740</t>
  </si>
  <si>
    <t>koš pozink. C3 DIN 4052, vysoký, pro rám 500/300</t>
  </si>
  <si>
    <t>652897738</t>
  </si>
  <si>
    <t>899721112</t>
  </si>
  <si>
    <t>Signalizační vodič DN nad 150 mm na potrubí PVC</t>
  </si>
  <si>
    <t>821498844</t>
  </si>
  <si>
    <t>14,6+56,2+17,0</t>
  </si>
  <si>
    <t>899722111</t>
  </si>
  <si>
    <t>Krytí potrubí z plastů výstražnou fólií z PVC 20 cm</t>
  </si>
  <si>
    <t>-1720864710</t>
  </si>
  <si>
    <t>358220001</t>
  </si>
  <si>
    <t>Vybourání stávajících vpustí</t>
  </si>
  <si>
    <t>179129300</t>
  </si>
  <si>
    <t>-489223658</t>
  </si>
  <si>
    <t>-17144209</t>
  </si>
  <si>
    <t>997221612</t>
  </si>
  <si>
    <t>Nakládání vybouraných hmot na dopravní prostředky pro vodorovnou dopravu</t>
  </si>
  <si>
    <t>1436057366</t>
  </si>
  <si>
    <t>997221815</t>
  </si>
  <si>
    <t>Poplatek za uložení betonového odpadu na skládce (skládkovné)</t>
  </si>
  <si>
    <t>703892459</t>
  </si>
  <si>
    <t>998275101</t>
  </si>
  <si>
    <t>Přesun hmot pro trubní vedení z trub kameninových otevřený výkop</t>
  </si>
  <si>
    <t>-2043010123</t>
  </si>
  <si>
    <t>SO 800 - Sadové úpravy</t>
  </si>
  <si>
    <t>823 27</t>
  </si>
  <si>
    <t>Ing. Milan Bubenko</t>
  </si>
  <si>
    <t xml:space="preserve">    3 - Údržba ploch na rostlém terénu</t>
  </si>
  <si>
    <t>-1190091848</t>
  </si>
  <si>
    <t>"základ pro lavičky" (2*0,24*0,8*0,2)*10</t>
  </si>
  <si>
    <t>"základ pro sloupky odpadkových košů" (0,35*0,35*0,3)*10</t>
  </si>
  <si>
    <t>-1157293064</t>
  </si>
  <si>
    <t>"základ pro lavičky - 50% z kubatury" (2*0,24*0,8*0,2)*10*0,5</t>
  </si>
  <si>
    <t>"základ pro sloupky odpadkových košů - 50% z kubatury" (0,35*0,35*0,3)*10*0,5</t>
  </si>
  <si>
    <t>162301101</t>
  </si>
  <si>
    <t>Vodorovné přemístění do 500 m výkopku/sypaniny z horniny tř. 1 až 4</t>
  </si>
  <si>
    <t>-20790615</t>
  </si>
  <si>
    <t>-2062788146</t>
  </si>
  <si>
    <t>171203111</t>
  </si>
  <si>
    <t>Uložení a hrubé rozhrnutí výkopku bez zhutnění v rovině a ve svahu do 1:5</t>
  </si>
  <si>
    <t>1011821532</t>
  </si>
  <si>
    <t>1.1.</t>
  </si>
  <si>
    <t>Chemické odplevelení ploch totálním herbicidem 2x</t>
  </si>
  <si>
    <t>-321514333</t>
  </si>
  <si>
    <t>např. Roundup v dávce 200 ml/100m2; 2x s odstupem alespoň 20 dnů; včetně dodávky herbicidu</t>
  </si>
  <si>
    <t>1.2.</t>
  </si>
  <si>
    <t>Dodávka ornice, či kvalitní zeminy pro venkovní plochy</t>
  </si>
  <si>
    <t>-580831301</t>
  </si>
  <si>
    <t>pro trávníky a výsadby ve vrstvě 15 cm (odhad 3 011 m2)</t>
  </si>
  <si>
    <t>1.3.</t>
  </si>
  <si>
    <t>Dodání substrátu pro venkovní plochy</t>
  </si>
  <si>
    <t>2104831785</t>
  </si>
  <si>
    <t>pro stromy a zapojené keře, výměna substrátu ve výsadbových jamách na 100% (stromy a 50 % (keře)</t>
  </si>
  <si>
    <t>1.4.</t>
  </si>
  <si>
    <t>Hloubení jam pro výsadbu listnatých stromů</t>
  </si>
  <si>
    <t>-333655829</t>
  </si>
  <si>
    <t>o objemu 1 m3 s výměnou půdy na 100%</t>
  </si>
  <si>
    <t>1.5.</t>
  </si>
  <si>
    <t>Speciální tkanina proti prorůstání kořínků</t>
  </si>
  <si>
    <t>1128505893</t>
  </si>
  <si>
    <t>např. Rootcontrol od firmy DuPont pro 10 stromů - vyložení stěn výsadbové jámy objemu 1 m3 (4 m2)</t>
  </si>
  <si>
    <t>2.1.</t>
  </si>
  <si>
    <t>Hloubení jamek a výsadba zapojených keřů v rovině</t>
  </si>
  <si>
    <t>-427709591</t>
  </si>
  <si>
    <t>s výměnou půdy na 50 %, o objemu 0,02 m3, se zálivkou</t>
  </si>
  <si>
    <t>2.2.</t>
  </si>
  <si>
    <t>Výsadba listnatých stromů s osazením třemi kůly a závlahovou hadicí</t>
  </si>
  <si>
    <t>-1919889949</t>
  </si>
  <si>
    <t>včetně dodávky impregnovaných kůlů délky 3 m, spojovacích lišt, úvazků a flexibilní drenážní hadice o pr. 80 mm délky 3m, aplikace jutové omotávky kmene, zálivka po výsadbě</t>
  </si>
  <si>
    <t>2.3.</t>
  </si>
  <si>
    <t>Založení parkových trávníků na rostlém terénu</t>
  </si>
  <si>
    <t>-605016325</t>
  </si>
  <si>
    <t>jemná modelace terénu, výsev travního semene, utužení povrchu válcováním, zálivka</t>
  </si>
  <si>
    <t>2.4.</t>
  </si>
  <si>
    <t>Mulčování keřových výsadeb</t>
  </si>
  <si>
    <t>1872036017</t>
  </si>
  <si>
    <t>rozprostření drcené borky frakce 40 - 70 mm  ve vrstvě 10cm pro výsadby keřů</t>
  </si>
  <si>
    <t>2.5.</t>
  </si>
  <si>
    <t>Dodávka parkové travní směsi pro trávníky</t>
  </si>
  <si>
    <t>kg</t>
  </si>
  <si>
    <t>1624319663</t>
  </si>
  <si>
    <t>v množství 25 g/m2</t>
  </si>
  <si>
    <t>2.6.</t>
  </si>
  <si>
    <t>Dodávka drcené borky</t>
  </si>
  <si>
    <t>843542465</t>
  </si>
  <si>
    <t>frakce 40 - 70 mm</t>
  </si>
  <si>
    <t>2.7.</t>
  </si>
  <si>
    <t>Prunus padus, s balem, vel. 18/20 cm</t>
  </si>
  <si>
    <t>579419779</t>
  </si>
  <si>
    <t>střemcha obecná</t>
  </si>
  <si>
    <t>2.8.</t>
  </si>
  <si>
    <t>Acer platanoides. ´Emerald Queen´,s b, vel.18/20 cm</t>
  </si>
  <si>
    <t>-89910473</t>
  </si>
  <si>
    <t>javor mléčný</t>
  </si>
  <si>
    <t>2.9.</t>
  </si>
  <si>
    <t>Acer platanoides, s balem, vel.18/20 cm</t>
  </si>
  <si>
    <t>140754594</t>
  </si>
  <si>
    <t>2.10.</t>
  </si>
  <si>
    <t>Fraxinus excelsior, s balem, velikost 18/20 cm</t>
  </si>
  <si>
    <t>2060274175</t>
  </si>
  <si>
    <t>jasan ztepilý</t>
  </si>
  <si>
    <t>2.11.</t>
  </si>
  <si>
    <t>Tilia cordata, s balem, velikost 18/20 cm</t>
  </si>
  <si>
    <t>-2088344540</t>
  </si>
  <si>
    <t>lípa srdčitá</t>
  </si>
  <si>
    <t>2.12.</t>
  </si>
  <si>
    <t>Alnus glutinosa, s balem, velikost 18/20 cm</t>
  </si>
  <si>
    <t>-1321227754</t>
  </si>
  <si>
    <t>olše lepkavá</t>
  </si>
  <si>
    <t>2.13.</t>
  </si>
  <si>
    <t>Deutzia gracilis, velikost 20/30 cm, kontejner.</t>
  </si>
  <si>
    <t>-1603802636</t>
  </si>
  <si>
    <t>trojpuk něžný</t>
  </si>
  <si>
    <t>2.14.</t>
  </si>
  <si>
    <t>Potentilla fruticosa ´Goldfinger´, vel. 20/30 cm, kont.</t>
  </si>
  <si>
    <t>1105749264</t>
  </si>
  <si>
    <t>mochna křovitá</t>
  </si>
  <si>
    <t>2.15.</t>
  </si>
  <si>
    <t>Spiraea bumalda ´Anthony Waterer´, v. 20/30 cm, kon.</t>
  </si>
  <si>
    <t>2021027094</t>
  </si>
  <si>
    <t>tavolník nízký</t>
  </si>
  <si>
    <t>2.16.</t>
  </si>
  <si>
    <t>Chaenolemes japonica, velikost 20/30 cm, kont.</t>
  </si>
  <si>
    <t>-356631924</t>
  </si>
  <si>
    <t>kdoulovec japonský</t>
  </si>
  <si>
    <t>590463099</t>
  </si>
  <si>
    <t>3.1.</t>
  </si>
  <si>
    <t>Údržba založených sadovnických úprav v délce 1 rok</t>
  </si>
  <si>
    <t>843051357</t>
  </si>
  <si>
    <t>pravidelné odplevelování výsadeb, kosení trávníků a zálivka, případná dosadba uhynulých rostlin</t>
  </si>
  <si>
    <t>936104213</t>
  </si>
  <si>
    <t>Montáž odpadkového koše kotevními šrouby na  pevný podklad</t>
  </si>
  <si>
    <t>9703505</t>
  </si>
  <si>
    <t>749101320</t>
  </si>
  <si>
    <t>koš odpadkový drátěný velký  kulatý (kotvený), výška 61 cm, průměr 47 cm, obsah 50 l</t>
  </si>
  <si>
    <t>80891602</t>
  </si>
  <si>
    <t>936124112</t>
  </si>
  <si>
    <t>Montáž lavičky stabilní parkové se zabetonováním noh</t>
  </si>
  <si>
    <t>-916844217</t>
  </si>
  <si>
    <t>"lavička parková dl.1,8m" 10</t>
  </si>
  <si>
    <t>749101060</t>
  </si>
  <si>
    <t>lavička s opěradlem (kotvená) 180 x 62,5 x 75,5 cm  konstrukce - litina, sedák - dřevo</t>
  </si>
  <si>
    <t>1090035551</t>
  </si>
  <si>
    <t>998231311</t>
  </si>
  <si>
    <t>Přesun hmot pro sadovnické a krajinářské úpravy vodorovně do 5000 m</t>
  </si>
  <si>
    <t>-658013056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</si>
</sst>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69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sz val="8"/>
      <color indexed="20"/>
      <name val="Trebuchet MS"/>
      <family val="2"/>
    </font>
    <font>
      <i/>
      <sz val="7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49" fontId="8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0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10" fillId="35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6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24" xfId="0" applyNumberFormat="1" applyFont="1" applyBorder="1" applyAlignment="1">
      <alignment vertical="center"/>
    </xf>
    <xf numFmtId="4" fontId="24" fillId="0" borderId="25" xfId="0" applyNumberFormat="1" applyFont="1" applyBorder="1" applyAlignment="1">
      <alignment vertical="center"/>
    </xf>
    <xf numFmtId="166" fontId="24" fillId="0" borderId="25" xfId="0" applyNumberFormat="1" applyFont="1" applyBorder="1" applyAlignment="1">
      <alignment vertical="center"/>
    </xf>
    <xf numFmtId="4" fontId="24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64" fontId="16" fillId="34" borderId="19" xfId="0" applyNumberFormat="1" applyFont="1" applyFill="1" applyBorder="1" applyAlignment="1" applyProtection="1">
      <alignment horizontal="center" vertical="center"/>
      <protection locked="0"/>
    </xf>
    <xf numFmtId="0" fontId="16" fillId="34" borderId="20" xfId="0" applyFont="1" applyFill="1" applyBorder="1" applyAlignment="1" applyProtection="1">
      <alignment horizontal="center" vertical="center"/>
      <protection locked="0"/>
    </xf>
    <xf numFmtId="4" fontId="16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6" fillId="34" borderId="22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4" fontId="16" fillId="0" borderId="23" xfId="0" applyNumberFormat="1" applyFont="1" applyBorder="1" applyAlignment="1">
      <alignment vertical="center"/>
    </xf>
    <xf numFmtId="164" fontId="16" fillId="34" borderId="24" xfId="0" applyNumberFormat="1" applyFont="1" applyFill="1" applyBorder="1" applyAlignment="1" applyProtection="1">
      <alignment horizontal="center" vertical="center"/>
      <protection locked="0"/>
    </xf>
    <xf numFmtId="0" fontId="16" fillId="34" borderId="25" xfId="0" applyFont="1" applyFill="1" applyBorder="1" applyAlignment="1" applyProtection="1">
      <alignment horizontal="center" vertical="center"/>
      <protection locked="0"/>
    </xf>
    <xf numFmtId="4" fontId="16" fillId="0" borderId="26" xfId="0" applyNumberFormat="1" applyFont="1" applyBorder="1" applyAlignment="1">
      <alignment vertical="center"/>
    </xf>
    <xf numFmtId="0" fontId="19" fillId="3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0" fillId="35" borderId="18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28" fillId="0" borderId="20" xfId="0" applyNumberFormat="1" applyFont="1" applyBorder="1" applyAlignment="1">
      <alignment/>
    </xf>
    <xf numFmtId="166" fontId="28" fillId="0" borderId="2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0" fillId="0" borderId="14" xfId="0" applyFont="1" applyBorder="1" applyAlignment="1">
      <alignment/>
    </xf>
    <xf numFmtId="0" fontId="30" fillId="0" borderId="22" xfId="0" applyFont="1" applyBorder="1" applyAlignment="1">
      <alignment/>
    </xf>
    <xf numFmtId="166" fontId="30" fillId="0" borderId="0" xfId="0" applyNumberFormat="1" applyFont="1" applyBorder="1" applyAlignment="1">
      <alignment/>
    </xf>
    <xf numFmtId="166" fontId="30" fillId="0" borderId="23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14" fillId="34" borderId="33" xfId="0" applyFont="1" applyFill="1" applyBorder="1" applyAlignment="1" applyProtection="1">
      <alignment horizontal="left" vertical="center"/>
      <protection locked="0"/>
    </xf>
    <xf numFmtId="166" fontId="14" fillId="0" borderId="0" xfId="0" applyNumberFormat="1" applyFont="1" applyBorder="1" applyAlignment="1">
      <alignment vertical="center"/>
    </xf>
    <xf numFmtId="166" fontId="14" fillId="0" borderId="2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167" fontId="31" fillId="0" borderId="0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49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167" fontId="0" fillId="34" borderId="33" xfId="0" applyNumberFormat="1" applyFont="1" applyFill="1" applyBorder="1" applyAlignment="1" applyProtection="1">
      <alignment vertical="center"/>
      <protection locked="0"/>
    </xf>
    <xf numFmtId="0" fontId="14" fillId="34" borderId="33" xfId="0" applyFont="1" applyFill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7" fontId="32" fillId="0" borderId="33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49" fontId="8" fillId="34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0" fillId="35" borderId="18" xfId="0" applyFont="1" applyFill="1" applyBorder="1" applyAlignment="1">
      <alignment horizontal="left" vertical="center"/>
    </xf>
    <xf numFmtId="4" fontId="10" fillId="35" borderId="3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4" fontId="25" fillId="34" borderId="0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Border="1" applyAlignment="1">
      <alignment vertical="center"/>
    </xf>
    <xf numFmtId="0" fontId="25" fillId="34" borderId="0" xfId="0" applyFont="1" applyFill="1" applyBorder="1" applyAlignment="1" applyProtection="1">
      <alignment horizontal="left" vertical="center"/>
      <protection locked="0"/>
    </xf>
    <xf numFmtId="4" fontId="19" fillId="35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165" fontId="8" fillId="34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/>
    </xf>
    <xf numFmtId="0" fontId="8" fillId="35" borderId="31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4" fontId="19" fillId="0" borderId="20" xfId="0" applyNumberFormat="1" applyFont="1" applyBorder="1" applyAlignment="1">
      <alignment/>
    </xf>
    <xf numFmtId="4" fontId="25" fillId="0" borderId="25" xfId="0" applyNumberFormat="1" applyFont="1" applyBorder="1" applyAlignment="1">
      <alignment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3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4" fontId="26" fillId="0" borderId="31" xfId="0" applyNumberFormat="1" applyFont="1" applyBorder="1" applyAlignment="1">
      <alignment/>
    </xf>
    <xf numFmtId="0" fontId="0" fillId="34" borderId="33" xfId="0" applyFont="1" applyFill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>
      <alignment vertical="center"/>
    </xf>
    <xf numFmtId="0" fontId="32" fillId="0" borderId="33" xfId="0" applyFont="1" applyBorder="1" applyAlignment="1" applyProtection="1">
      <alignment horizontal="left" vertical="center" wrapText="1"/>
      <protection/>
    </xf>
    <xf numFmtId="4" fontId="32" fillId="34" borderId="33" xfId="0" applyNumberFormat="1" applyFont="1" applyFill="1" applyBorder="1" applyAlignment="1" applyProtection="1">
      <alignment vertical="center"/>
      <protection locked="0"/>
    </xf>
    <xf numFmtId="4" fontId="32" fillId="0" borderId="33" xfId="0" applyNumberFormat="1" applyFont="1" applyBorder="1" applyAlignment="1" applyProtection="1">
      <alignment vertical="center"/>
      <protection/>
    </xf>
    <xf numFmtId="0" fontId="33" fillId="0" borderId="20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4" fontId="25" fillId="0" borderId="31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101"/>
  <sheetViews>
    <sheetView showGridLines="0" zoomScalePageLayoutView="0" workbookViewId="0" topLeftCell="A1">
      <pane ySplit="1" topLeftCell="A83" activePane="bottomLeft" state="frozen"/>
      <selection pane="topLeft" activeCell="A1" sqref="A1"/>
      <selection pane="bottomLeft" activeCell="AQ101" sqref="AQ101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33" width="3.16015625" style="0" customWidth="1"/>
    <col min="34" max="34" width="4.33203125" style="0" customWidth="1"/>
    <col min="35" max="37" width="3.16015625" style="0" customWidth="1"/>
    <col min="38" max="38" width="11" style="0" customWidth="1"/>
    <col min="39" max="39" width="4.33203125" style="0" customWidth="1"/>
    <col min="40" max="40" width="17.66015625" style="0" customWidth="1"/>
    <col min="41" max="41" width="9.83203125" style="0" customWidth="1"/>
    <col min="42" max="42" width="5.5" style="0" customWidth="1"/>
    <col min="43" max="43" width="2.16015625" style="0" customWidth="1"/>
    <col min="44" max="44" width="18" style="0" customWidth="1"/>
    <col min="45" max="56" width="0" style="0" hidden="1" customWidth="1"/>
    <col min="57" max="57" width="87.83203125" style="0" customWidth="1"/>
    <col min="58" max="70" width="12" style="0" customWidth="1"/>
    <col min="71" max="89" width="0" style="0" hidden="1" customWidth="1"/>
    <col min="90" max="16384" width="12" style="0" customWidth="1"/>
  </cols>
  <sheetData>
    <row r="1" spans="1:73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4" t="s">
        <v>4</v>
      </c>
      <c r="BU1" s="4" t="s">
        <v>4</v>
      </c>
    </row>
    <row r="2" spans="3:72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189" t="s">
        <v>6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5" t="s">
        <v>7</v>
      </c>
      <c r="BT2" s="5" t="s">
        <v>8</v>
      </c>
    </row>
    <row r="3" spans="2:72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/>
      <c r="BS3" s="5" t="s">
        <v>7</v>
      </c>
      <c r="BT3" s="5" t="s">
        <v>9</v>
      </c>
    </row>
    <row r="4" spans="2:71" ht="36.75" customHeight="1">
      <c r="B4" s="9"/>
      <c r="C4" s="190" t="s">
        <v>10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0"/>
      <c r="AS4" s="11" t="s">
        <v>11</v>
      </c>
      <c r="BE4" s="12" t="s">
        <v>12</v>
      </c>
      <c r="BS4" s="5" t="s">
        <v>13</v>
      </c>
    </row>
    <row r="5" spans="2:71" ht="14.25" customHeight="1">
      <c r="B5" s="9"/>
      <c r="C5" s="13"/>
      <c r="D5" s="14" t="s">
        <v>14</v>
      </c>
      <c r="E5" s="13"/>
      <c r="F5" s="13"/>
      <c r="G5" s="13"/>
      <c r="H5" s="13"/>
      <c r="I5" s="13"/>
      <c r="J5" s="13"/>
      <c r="K5" s="191" t="s">
        <v>15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3"/>
      <c r="AQ5" s="10"/>
      <c r="BE5" s="192" t="s">
        <v>16</v>
      </c>
      <c r="BS5" s="5" t="s">
        <v>7</v>
      </c>
    </row>
    <row r="6" spans="2:71" ht="36.75" customHeight="1">
      <c r="B6" s="9"/>
      <c r="C6" s="13"/>
      <c r="D6" s="16" t="s">
        <v>17</v>
      </c>
      <c r="E6" s="13"/>
      <c r="F6" s="13"/>
      <c r="G6" s="13"/>
      <c r="H6" s="13"/>
      <c r="I6" s="13"/>
      <c r="J6" s="13"/>
      <c r="K6" s="193" t="s">
        <v>18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3"/>
      <c r="AQ6" s="10"/>
      <c r="BE6" s="192"/>
      <c r="BS6" s="5" t="s">
        <v>19</v>
      </c>
    </row>
    <row r="7" spans="2:71" ht="14.25" customHeight="1">
      <c r="B7" s="9"/>
      <c r="C7" s="13"/>
      <c r="D7" s="17" t="s">
        <v>20</v>
      </c>
      <c r="E7" s="13"/>
      <c r="F7" s="13"/>
      <c r="G7" s="13"/>
      <c r="H7" s="13"/>
      <c r="I7" s="13"/>
      <c r="J7" s="13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7" t="s">
        <v>21</v>
      </c>
      <c r="AL7" s="13"/>
      <c r="AM7" s="13"/>
      <c r="AN7" s="15"/>
      <c r="AO7" s="13"/>
      <c r="AP7" s="13"/>
      <c r="AQ7" s="10"/>
      <c r="BE7" s="192"/>
      <c r="BS7" s="5" t="s">
        <v>22</v>
      </c>
    </row>
    <row r="8" spans="2:71" ht="14.25" customHeight="1">
      <c r="B8" s="9"/>
      <c r="C8" s="13"/>
      <c r="D8" s="17" t="s">
        <v>23</v>
      </c>
      <c r="E8" s="13"/>
      <c r="F8" s="13"/>
      <c r="G8" s="13"/>
      <c r="H8" s="13"/>
      <c r="I8" s="13"/>
      <c r="J8" s="13"/>
      <c r="K8" s="15" t="s">
        <v>24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7" t="s">
        <v>25</v>
      </c>
      <c r="AL8" s="13"/>
      <c r="AM8" s="13"/>
      <c r="AN8" s="18" t="s">
        <v>26</v>
      </c>
      <c r="AO8" s="13"/>
      <c r="AP8" s="13"/>
      <c r="AQ8" s="10"/>
      <c r="BE8" s="192"/>
      <c r="BS8" s="5" t="s">
        <v>27</v>
      </c>
    </row>
    <row r="9" spans="2:71" ht="14.25" customHeight="1"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0"/>
      <c r="BE9" s="192"/>
      <c r="BS9" s="5" t="s">
        <v>28</v>
      </c>
    </row>
    <row r="10" spans="2:71" ht="14.25" customHeight="1">
      <c r="B10" s="9"/>
      <c r="C10" s="13"/>
      <c r="D10" s="17" t="s">
        <v>29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30</v>
      </c>
      <c r="AL10" s="13"/>
      <c r="AM10" s="13"/>
      <c r="AN10" s="15"/>
      <c r="AO10" s="13"/>
      <c r="AP10" s="13"/>
      <c r="AQ10" s="10"/>
      <c r="BE10" s="192"/>
      <c r="BS10" s="5" t="s">
        <v>19</v>
      </c>
    </row>
    <row r="11" spans="2:71" ht="18" customHeight="1">
      <c r="B11" s="9"/>
      <c r="C11" s="13"/>
      <c r="D11" s="13"/>
      <c r="E11" s="15" t="s">
        <v>31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7" t="s">
        <v>32</v>
      </c>
      <c r="AL11" s="13"/>
      <c r="AM11" s="13"/>
      <c r="AN11" s="15"/>
      <c r="AO11" s="13"/>
      <c r="AP11" s="13"/>
      <c r="AQ11" s="10"/>
      <c r="BE11" s="192"/>
      <c r="BS11" s="5" t="s">
        <v>19</v>
      </c>
    </row>
    <row r="12" spans="2:71" ht="6.75" customHeight="1"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0"/>
      <c r="BE12" s="192"/>
      <c r="BS12" s="5" t="s">
        <v>19</v>
      </c>
    </row>
    <row r="13" spans="2:71" ht="14.25" customHeight="1">
      <c r="B13" s="9"/>
      <c r="C13" s="13"/>
      <c r="D13" s="17" t="s">
        <v>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7" t="s">
        <v>30</v>
      </c>
      <c r="AL13" s="13"/>
      <c r="AM13" s="13"/>
      <c r="AN13" s="19" t="s">
        <v>34</v>
      </c>
      <c r="AO13" s="13"/>
      <c r="AP13" s="13"/>
      <c r="AQ13" s="10"/>
      <c r="BE13" s="192"/>
      <c r="BS13" s="5" t="s">
        <v>19</v>
      </c>
    </row>
    <row r="14" spans="2:71" ht="12">
      <c r="B14" s="9"/>
      <c r="C14" s="13"/>
      <c r="D14" s="13"/>
      <c r="E14" s="194" t="s">
        <v>34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7" t="s">
        <v>32</v>
      </c>
      <c r="AL14" s="13"/>
      <c r="AM14" s="13"/>
      <c r="AN14" s="19" t="s">
        <v>34</v>
      </c>
      <c r="AO14" s="13"/>
      <c r="AP14" s="13"/>
      <c r="AQ14" s="10"/>
      <c r="BE14" s="192"/>
      <c r="BS14" s="5" t="s">
        <v>19</v>
      </c>
    </row>
    <row r="15" spans="2:71" ht="6.75" customHeight="1">
      <c r="B15" s="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0"/>
      <c r="BE15" s="192"/>
      <c r="BS15" s="5" t="s">
        <v>4</v>
      </c>
    </row>
    <row r="16" spans="2:71" ht="14.25" customHeight="1">
      <c r="B16" s="9"/>
      <c r="C16" s="13"/>
      <c r="D16" s="17" t="s">
        <v>35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30</v>
      </c>
      <c r="AL16" s="13"/>
      <c r="AM16" s="13"/>
      <c r="AN16" s="15"/>
      <c r="AO16" s="13"/>
      <c r="AP16" s="13"/>
      <c r="AQ16" s="10"/>
      <c r="BE16" s="192"/>
      <c r="BS16" s="5" t="s">
        <v>4</v>
      </c>
    </row>
    <row r="17" spans="2:71" ht="18" customHeight="1">
      <c r="B17" s="9"/>
      <c r="C17" s="13"/>
      <c r="D17" s="13"/>
      <c r="E17" s="15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32</v>
      </c>
      <c r="AL17" s="13"/>
      <c r="AM17" s="13"/>
      <c r="AN17" s="15"/>
      <c r="AO17" s="13"/>
      <c r="AP17" s="13"/>
      <c r="AQ17" s="10"/>
      <c r="BE17" s="192"/>
      <c r="BS17" s="5" t="s">
        <v>37</v>
      </c>
    </row>
    <row r="18" spans="2:71" ht="6.75" customHeight="1"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0"/>
      <c r="BE18" s="192"/>
      <c r="BS18" s="5" t="s">
        <v>7</v>
      </c>
    </row>
    <row r="19" spans="2:71" ht="14.25" customHeight="1">
      <c r="B19" s="9"/>
      <c r="C19" s="13"/>
      <c r="D19" s="17" t="s">
        <v>38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7" t="s">
        <v>30</v>
      </c>
      <c r="AL19" s="13"/>
      <c r="AM19" s="13"/>
      <c r="AN19" s="15"/>
      <c r="AO19" s="13"/>
      <c r="AP19" s="13"/>
      <c r="AQ19" s="10"/>
      <c r="BE19" s="192"/>
      <c r="BS19" s="5" t="s">
        <v>7</v>
      </c>
    </row>
    <row r="20" spans="2:57" ht="18" customHeight="1">
      <c r="B20" s="9"/>
      <c r="C20" s="13"/>
      <c r="D20" s="13"/>
      <c r="E20" s="15" t="s">
        <v>36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7" t="s">
        <v>32</v>
      </c>
      <c r="AL20" s="13"/>
      <c r="AM20" s="13"/>
      <c r="AN20" s="15"/>
      <c r="AO20" s="13"/>
      <c r="AP20" s="13"/>
      <c r="AQ20" s="10"/>
      <c r="BE20" s="192"/>
    </row>
    <row r="21" spans="2:57" ht="6.75" customHeight="1"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0"/>
      <c r="BE21" s="192"/>
    </row>
    <row r="22" spans="2:57" ht="12">
      <c r="B22" s="9"/>
      <c r="C22" s="13"/>
      <c r="D22" s="17" t="s">
        <v>39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0"/>
      <c r="BE22" s="192"/>
    </row>
    <row r="23" spans="2:57" ht="248.25" customHeight="1">
      <c r="B23" s="9"/>
      <c r="C23" s="13"/>
      <c r="D23" s="13"/>
      <c r="E23" s="195" t="s">
        <v>40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/>
      <c r="AP23" s="13"/>
      <c r="AQ23" s="10"/>
      <c r="BE23" s="192"/>
    </row>
    <row r="24" spans="2:57" ht="6.75" customHeight="1"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0"/>
      <c r="BE24" s="192"/>
    </row>
    <row r="25" spans="2:57" ht="6.75" customHeight="1">
      <c r="B25" s="9"/>
      <c r="C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"/>
      <c r="AQ25" s="10"/>
      <c r="BE25" s="192"/>
    </row>
    <row r="26" spans="2:57" ht="14.25" customHeight="1">
      <c r="B26" s="9"/>
      <c r="C26" s="13"/>
      <c r="D26" s="21" t="s">
        <v>41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96">
        <f>ROUND(AG87,2)</f>
        <v>0</v>
      </c>
      <c r="AL26" s="196"/>
      <c r="AM26" s="196"/>
      <c r="AN26" s="196"/>
      <c r="AO26" s="196"/>
      <c r="AP26" s="13"/>
      <c r="AQ26" s="10"/>
      <c r="BE26" s="192"/>
    </row>
    <row r="27" spans="2:57" ht="14.25" customHeight="1">
      <c r="B27" s="9"/>
      <c r="C27" s="13"/>
      <c r="D27" s="21" t="s">
        <v>42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96">
        <f>ROUND(AG94,2)</f>
        <v>0</v>
      </c>
      <c r="AL27" s="196"/>
      <c r="AM27" s="196"/>
      <c r="AN27" s="196"/>
      <c r="AO27" s="196"/>
      <c r="AP27" s="13"/>
      <c r="AQ27" s="10"/>
      <c r="BE27" s="192"/>
    </row>
    <row r="28" spans="2:57" s="22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2"/>
    </row>
    <row r="29" spans="2:57" s="22" customFormat="1" ht="25.5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7">
        <f>ROUND(AK26+AK27,2)</f>
        <v>0</v>
      </c>
      <c r="AL29" s="197"/>
      <c r="AM29" s="197"/>
      <c r="AN29" s="197"/>
      <c r="AO29" s="197"/>
      <c r="AP29" s="24"/>
      <c r="AQ29" s="25"/>
      <c r="BE29" s="192"/>
    </row>
    <row r="30" spans="2:57" s="22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2"/>
    </row>
    <row r="31" spans="2:57" s="28" customFormat="1" ht="14.25" customHeight="1">
      <c r="B31" s="29"/>
      <c r="C31" s="30"/>
      <c r="D31" s="31" t="s">
        <v>44</v>
      </c>
      <c r="E31" s="30"/>
      <c r="F31" s="31" t="s">
        <v>45</v>
      </c>
      <c r="G31" s="30"/>
      <c r="H31" s="30"/>
      <c r="I31" s="30"/>
      <c r="J31" s="30"/>
      <c r="K31" s="30"/>
      <c r="L31" s="198">
        <v>0.21</v>
      </c>
      <c r="M31" s="198"/>
      <c r="N31" s="198"/>
      <c r="O31" s="198"/>
      <c r="P31" s="30"/>
      <c r="Q31" s="30"/>
      <c r="R31" s="30"/>
      <c r="S31" s="30"/>
      <c r="T31" s="33" t="s">
        <v>46</v>
      </c>
      <c r="U31" s="30"/>
      <c r="V31" s="30"/>
      <c r="W31" s="199">
        <f>ROUND(AZ87+SUM(CD95:CD99),2)</f>
        <v>0</v>
      </c>
      <c r="X31" s="199"/>
      <c r="Y31" s="199"/>
      <c r="Z31" s="199"/>
      <c r="AA31" s="199"/>
      <c r="AB31" s="199"/>
      <c r="AC31" s="199"/>
      <c r="AD31" s="199"/>
      <c r="AE31" s="199"/>
      <c r="AF31" s="30"/>
      <c r="AG31" s="30"/>
      <c r="AH31" s="30"/>
      <c r="AI31" s="30"/>
      <c r="AJ31" s="30"/>
      <c r="AK31" s="199">
        <f>ROUND(AV87+SUM(BY95:BY99),2)</f>
        <v>0</v>
      </c>
      <c r="AL31" s="199"/>
      <c r="AM31" s="199"/>
      <c r="AN31" s="199"/>
      <c r="AO31" s="199"/>
      <c r="AP31" s="30"/>
      <c r="AQ31" s="34"/>
      <c r="BE31" s="192"/>
    </row>
    <row r="32" spans="2:57" s="28" customFormat="1" ht="14.25" customHeight="1">
      <c r="B32" s="29"/>
      <c r="C32" s="30"/>
      <c r="D32" s="30"/>
      <c r="E32" s="30"/>
      <c r="F32" s="31" t="s">
        <v>47</v>
      </c>
      <c r="G32" s="30"/>
      <c r="H32" s="30"/>
      <c r="I32" s="30"/>
      <c r="J32" s="30"/>
      <c r="K32" s="30"/>
      <c r="L32" s="198">
        <v>0.15</v>
      </c>
      <c r="M32" s="198"/>
      <c r="N32" s="198"/>
      <c r="O32" s="198"/>
      <c r="P32" s="30"/>
      <c r="Q32" s="30"/>
      <c r="R32" s="30"/>
      <c r="S32" s="30"/>
      <c r="T32" s="33" t="s">
        <v>46</v>
      </c>
      <c r="U32" s="30"/>
      <c r="V32" s="30"/>
      <c r="W32" s="199">
        <f>ROUND(BA87+SUM(CE95:CE99),2)</f>
        <v>0</v>
      </c>
      <c r="X32" s="199"/>
      <c r="Y32" s="199"/>
      <c r="Z32" s="199"/>
      <c r="AA32" s="199"/>
      <c r="AB32" s="199"/>
      <c r="AC32" s="199"/>
      <c r="AD32" s="199"/>
      <c r="AE32" s="199"/>
      <c r="AF32" s="30"/>
      <c r="AG32" s="30"/>
      <c r="AH32" s="30"/>
      <c r="AI32" s="30"/>
      <c r="AJ32" s="30"/>
      <c r="AK32" s="199">
        <f>ROUND(AW87+SUM(BZ95:BZ99),2)</f>
        <v>0</v>
      </c>
      <c r="AL32" s="199"/>
      <c r="AM32" s="199"/>
      <c r="AN32" s="199"/>
      <c r="AO32" s="199"/>
      <c r="AP32" s="30"/>
      <c r="AQ32" s="34"/>
      <c r="BE32" s="192"/>
    </row>
    <row r="33" spans="2:57" s="28" customFormat="1" ht="12.75" customHeight="1" hidden="1">
      <c r="B33" s="29"/>
      <c r="C33" s="30"/>
      <c r="D33" s="30"/>
      <c r="E33" s="30"/>
      <c r="F33" s="31" t="s">
        <v>48</v>
      </c>
      <c r="G33" s="30"/>
      <c r="H33" s="30"/>
      <c r="I33" s="30"/>
      <c r="J33" s="30"/>
      <c r="K33" s="30"/>
      <c r="L33" s="198">
        <v>0.21</v>
      </c>
      <c r="M33" s="198"/>
      <c r="N33" s="198"/>
      <c r="O33" s="198"/>
      <c r="P33" s="30"/>
      <c r="Q33" s="30"/>
      <c r="R33" s="30"/>
      <c r="S33" s="30"/>
      <c r="T33" s="33" t="s">
        <v>46</v>
      </c>
      <c r="U33" s="30"/>
      <c r="V33" s="30"/>
      <c r="W33" s="199">
        <f>ROUND(BB87+SUM(CF95:CF99),2)</f>
        <v>0</v>
      </c>
      <c r="X33" s="199"/>
      <c r="Y33" s="199"/>
      <c r="Z33" s="199"/>
      <c r="AA33" s="199"/>
      <c r="AB33" s="199"/>
      <c r="AC33" s="199"/>
      <c r="AD33" s="199"/>
      <c r="AE33" s="199"/>
      <c r="AF33" s="30"/>
      <c r="AG33" s="30"/>
      <c r="AH33" s="30"/>
      <c r="AI33" s="30"/>
      <c r="AJ33" s="30"/>
      <c r="AK33" s="199">
        <v>0</v>
      </c>
      <c r="AL33" s="199"/>
      <c r="AM33" s="199"/>
      <c r="AN33" s="199"/>
      <c r="AO33" s="199"/>
      <c r="AP33" s="30"/>
      <c r="AQ33" s="34"/>
      <c r="BE33" s="192"/>
    </row>
    <row r="34" spans="2:57" s="28" customFormat="1" ht="12.75" customHeight="1" hidden="1">
      <c r="B34" s="29"/>
      <c r="C34" s="30"/>
      <c r="D34" s="30"/>
      <c r="E34" s="30"/>
      <c r="F34" s="31" t="s">
        <v>49</v>
      </c>
      <c r="G34" s="30"/>
      <c r="H34" s="30"/>
      <c r="I34" s="30"/>
      <c r="J34" s="30"/>
      <c r="K34" s="30"/>
      <c r="L34" s="198">
        <v>0.15</v>
      </c>
      <c r="M34" s="198"/>
      <c r="N34" s="198"/>
      <c r="O34" s="198"/>
      <c r="P34" s="30"/>
      <c r="Q34" s="30"/>
      <c r="R34" s="30"/>
      <c r="S34" s="30"/>
      <c r="T34" s="33" t="s">
        <v>46</v>
      </c>
      <c r="U34" s="30"/>
      <c r="V34" s="30"/>
      <c r="W34" s="199">
        <f>ROUND(BC87+SUM(CG95:CG99),2)</f>
        <v>0</v>
      </c>
      <c r="X34" s="199"/>
      <c r="Y34" s="199"/>
      <c r="Z34" s="199"/>
      <c r="AA34" s="199"/>
      <c r="AB34" s="199"/>
      <c r="AC34" s="199"/>
      <c r="AD34" s="199"/>
      <c r="AE34" s="199"/>
      <c r="AF34" s="30"/>
      <c r="AG34" s="30"/>
      <c r="AH34" s="30"/>
      <c r="AI34" s="30"/>
      <c r="AJ34" s="30"/>
      <c r="AK34" s="199">
        <v>0</v>
      </c>
      <c r="AL34" s="199"/>
      <c r="AM34" s="199"/>
      <c r="AN34" s="199"/>
      <c r="AO34" s="199"/>
      <c r="AP34" s="30"/>
      <c r="AQ34" s="34"/>
      <c r="BE34" s="192"/>
    </row>
    <row r="35" spans="2:43" s="28" customFormat="1" ht="12.75" customHeight="1" hidden="1">
      <c r="B35" s="29"/>
      <c r="C35" s="30"/>
      <c r="D35" s="30"/>
      <c r="E35" s="30"/>
      <c r="F35" s="31" t="s">
        <v>50</v>
      </c>
      <c r="G35" s="30"/>
      <c r="H35" s="30"/>
      <c r="I35" s="30"/>
      <c r="J35" s="30"/>
      <c r="K35" s="30"/>
      <c r="L35" s="198">
        <v>0</v>
      </c>
      <c r="M35" s="198"/>
      <c r="N35" s="198"/>
      <c r="O35" s="198"/>
      <c r="P35" s="30"/>
      <c r="Q35" s="30"/>
      <c r="R35" s="30"/>
      <c r="S35" s="30"/>
      <c r="T35" s="33" t="s">
        <v>46</v>
      </c>
      <c r="U35" s="30"/>
      <c r="V35" s="30"/>
      <c r="W35" s="199">
        <f>ROUND(BD87+SUM(CH95:CH99),2)</f>
        <v>0</v>
      </c>
      <c r="X35" s="199"/>
      <c r="Y35" s="199"/>
      <c r="Z35" s="199"/>
      <c r="AA35" s="199"/>
      <c r="AB35" s="199"/>
      <c r="AC35" s="199"/>
      <c r="AD35" s="199"/>
      <c r="AE35" s="199"/>
      <c r="AF35" s="30"/>
      <c r="AG35" s="30"/>
      <c r="AH35" s="30"/>
      <c r="AI35" s="30"/>
      <c r="AJ35" s="30"/>
      <c r="AK35" s="199">
        <v>0</v>
      </c>
      <c r="AL35" s="199"/>
      <c r="AM35" s="199"/>
      <c r="AN35" s="199"/>
      <c r="AO35" s="199"/>
      <c r="AP35" s="30"/>
      <c r="AQ35" s="34"/>
    </row>
    <row r="36" spans="2:43" s="22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22" customFormat="1" ht="25.5" customHeight="1">
      <c r="B37" s="23"/>
      <c r="C37" s="35"/>
      <c r="D37" s="36" t="s">
        <v>51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52</v>
      </c>
      <c r="U37" s="37"/>
      <c r="V37" s="37"/>
      <c r="W37" s="37"/>
      <c r="X37" s="200" t="s">
        <v>53</v>
      </c>
      <c r="Y37" s="200"/>
      <c r="Z37" s="200"/>
      <c r="AA37" s="200"/>
      <c r="AB37" s="200"/>
      <c r="AC37" s="37"/>
      <c r="AD37" s="37"/>
      <c r="AE37" s="37"/>
      <c r="AF37" s="37"/>
      <c r="AG37" s="37"/>
      <c r="AH37" s="37"/>
      <c r="AI37" s="37"/>
      <c r="AJ37" s="37"/>
      <c r="AK37" s="201">
        <f>SUM(AK29:AK35)</f>
        <v>0</v>
      </c>
      <c r="AL37" s="201"/>
      <c r="AM37" s="201"/>
      <c r="AN37" s="201"/>
      <c r="AO37" s="201"/>
      <c r="AP37" s="35"/>
      <c r="AQ37" s="25"/>
    </row>
    <row r="38" spans="2:43" s="22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2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0"/>
    </row>
    <row r="40" spans="2:43" ht="12"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0"/>
    </row>
    <row r="41" spans="2:43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0"/>
    </row>
    <row r="42" spans="2:43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0"/>
    </row>
    <row r="43" spans="2:43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0"/>
    </row>
    <row r="44" spans="2:43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0"/>
    </row>
    <row r="45" spans="2:43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0"/>
    </row>
    <row r="46" spans="2:43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0"/>
    </row>
    <row r="47" spans="2:43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0"/>
    </row>
    <row r="48" spans="2:43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0"/>
    </row>
    <row r="49" spans="2:43" s="22" customFormat="1" ht="13.5">
      <c r="B49" s="23"/>
      <c r="C49" s="24"/>
      <c r="D49" s="39" t="s">
        <v>54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24"/>
      <c r="AB49" s="24"/>
      <c r="AC49" s="39" t="s">
        <v>55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24"/>
      <c r="AQ49" s="25"/>
    </row>
    <row r="50" spans="2:43" ht="12">
      <c r="B50" s="9"/>
      <c r="C50" s="13"/>
      <c r="D50" s="4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43"/>
      <c r="AA50" s="13"/>
      <c r="AB50" s="13"/>
      <c r="AC50" s="42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43"/>
      <c r="AP50" s="13"/>
      <c r="AQ50" s="10"/>
    </row>
    <row r="51" spans="2:43" ht="12">
      <c r="B51" s="9"/>
      <c r="C51" s="13"/>
      <c r="D51" s="4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43"/>
      <c r="AA51" s="13"/>
      <c r="AB51" s="13"/>
      <c r="AC51" s="4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43"/>
      <c r="AP51" s="13"/>
      <c r="AQ51" s="10"/>
    </row>
    <row r="52" spans="2:43" ht="12">
      <c r="B52" s="9"/>
      <c r="C52" s="13"/>
      <c r="D52" s="4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43"/>
      <c r="AA52" s="13"/>
      <c r="AB52" s="13"/>
      <c r="AC52" s="42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43"/>
      <c r="AP52" s="13"/>
      <c r="AQ52" s="10"/>
    </row>
    <row r="53" spans="2:43" ht="12">
      <c r="B53" s="9"/>
      <c r="C53" s="13"/>
      <c r="D53" s="4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43"/>
      <c r="AA53" s="13"/>
      <c r="AB53" s="13"/>
      <c r="AC53" s="4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43"/>
      <c r="AP53" s="13"/>
      <c r="AQ53" s="10"/>
    </row>
    <row r="54" spans="2:43" ht="12">
      <c r="B54" s="9"/>
      <c r="C54" s="13"/>
      <c r="D54" s="4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43"/>
      <c r="AA54" s="13"/>
      <c r="AB54" s="13"/>
      <c r="AC54" s="4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43"/>
      <c r="AP54" s="13"/>
      <c r="AQ54" s="10"/>
    </row>
    <row r="55" spans="2:43" ht="12">
      <c r="B55" s="9"/>
      <c r="C55" s="13"/>
      <c r="D55" s="4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43"/>
      <c r="AA55" s="13"/>
      <c r="AB55" s="13"/>
      <c r="AC55" s="42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43"/>
      <c r="AP55" s="13"/>
      <c r="AQ55" s="10"/>
    </row>
    <row r="56" spans="2:43" ht="12">
      <c r="B56" s="9"/>
      <c r="C56" s="13"/>
      <c r="D56" s="4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43"/>
      <c r="AA56" s="13"/>
      <c r="AB56" s="13"/>
      <c r="AC56" s="4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43"/>
      <c r="AP56" s="13"/>
      <c r="AQ56" s="10"/>
    </row>
    <row r="57" spans="2:43" ht="12">
      <c r="B57" s="9"/>
      <c r="C57" s="13"/>
      <c r="D57" s="4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43"/>
      <c r="AA57" s="13"/>
      <c r="AB57" s="13"/>
      <c r="AC57" s="4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43"/>
      <c r="AP57" s="13"/>
      <c r="AQ57" s="10"/>
    </row>
    <row r="58" spans="2:43" s="22" customFormat="1" ht="13.5">
      <c r="B58" s="23"/>
      <c r="C58" s="24"/>
      <c r="D58" s="44" t="s">
        <v>56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57</v>
      </c>
      <c r="S58" s="45"/>
      <c r="T58" s="45"/>
      <c r="U58" s="45"/>
      <c r="V58" s="45"/>
      <c r="W58" s="45"/>
      <c r="X58" s="45"/>
      <c r="Y58" s="45"/>
      <c r="Z58" s="47"/>
      <c r="AA58" s="24"/>
      <c r="AB58" s="24"/>
      <c r="AC58" s="44" t="s">
        <v>56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57</v>
      </c>
      <c r="AN58" s="45"/>
      <c r="AO58" s="47"/>
      <c r="AP58" s="24"/>
      <c r="AQ58" s="25"/>
    </row>
    <row r="59" spans="2:43" ht="12"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0"/>
    </row>
    <row r="60" spans="2:43" s="22" customFormat="1" ht="13.5">
      <c r="B60" s="23"/>
      <c r="C60" s="24"/>
      <c r="D60" s="39" t="s">
        <v>58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24"/>
      <c r="AB60" s="24"/>
      <c r="AC60" s="39" t="s">
        <v>59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24"/>
      <c r="AQ60" s="25"/>
    </row>
    <row r="61" spans="2:43" ht="12">
      <c r="B61" s="9"/>
      <c r="C61" s="13"/>
      <c r="D61" s="4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3"/>
      <c r="AA61" s="13"/>
      <c r="AB61" s="13"/>
      <c r="AC61" s="4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43"/>
      <c r="AP61" s="13"/>
      <c r="AQ61" s="10"/>
    </row>
    <row r="62" spans="2:43" ht="12">
      <c r="B62" s="9"/>
      <c r="C62" s="13"/>
      <c r="D62" s="4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43"/>
      <c r="AA62" s="13"/>
      <c r="AB62" s="13"/>
      <c r="AC62" s="4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43"/>
      <c r="AP62" s="13"/>
      <c r="AQ62" s="10"/>
    </row>
    <row r="63" spans="2:43" ht="12">
      <c r="B63" s="9"/>
      <c r="C63" s="13"/>
      <c r="D63" s="4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43"/>
      <c r="AA63" s="13"/>
      <c r="AB63" s="13"/>
      <c r="AC63" s="4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43"/>
      <c r="AP63" s="13"/>
      <c r="AQ63" s="10"/>
    </row>
    <row r="64" spans="2:43" ht="12">
      <c r="B64" s="9"/>
      <c r="C64" s="13"/>
      <c r="D64" s="4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43"/>
      <c r="AA64" s="13"/>
      <c r="AB64" s="13"/>
      <c r="AC64" s="4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43"/>
      <c r="AP64" s="13"/>
      <c r="AQ64" s="10"/>
    </row>
    <row r="65" spans="2:43" ht="12">
      <c r="B65" s="9"/>
      <c r="C65" s="13"/>
      <c r="D65" s="4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43"/>
      <c r="AA65" s="13"/>
      <c r="AB65" s="13"/>
      <c r="AC65" s="4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43"/>
      <c r="AP65" s="13"/>
      <c r="AQ65" s="10"/>
    </row>
    <row r="66" spans="2:43" ht="12">
      <c r="B66" s="9"/>
      <c r="C66" s="13"/>
      <c r="D66" s="4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43"/>
      <c r="AA66" s="13"/>
      <c r="AB66" s="13"/>
      <c r="AC66" s="4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43"/>
      <c r="AP66" s="13"/>
      <c r="AQ66" s="10"/>
    </row>
    <row r="67" spans="2:43" ht="12">
      <c r="B67" s="9"/>
      <c r="C67" s="13"/>
      <c r="D67" s="4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43"/>
      <c r="AA67" s="13"/>
      <c r="AB67" s="13"/>
      <c r="AC67" s="4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43"/>
      <c r="AP67" s="13"/>
      <c r="AQ67" s="10"/>
    </row>
    <row r="68" spans="2:43" ht="12">
      <c r="B68" s="9"/>
      <c r="C68" s="13"/>
      <c r="D68" s="4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43"/>
      <c r="AA68" s="13"/>
      <c r="AB68" s="13"/>
      <c r="AC68" s="4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43"/>
      <c r="AP68" s="13"/>
      <c r="AQ68" s="10"/>
    </row>
    <row r="69" spans="2:43" s="22" customFormat="1" ht="13.5">
      <c r="B69" s="23"/>
      <c r="C69" s="24"/>
      <c r="D69" s="44" t="s">
        <v>56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6" t="s">
        <v>57</v>
      </c>
      <c r="S69" s="45"/>
      <c r="T69" s="45"/>
      <c r="U69" s="45"/>
      <c r="V69" s="45"/>
      <c r="W69" s="45"/>
      <c r="X69" s="45"/>
      <c r="Y69" s="45"/>
      <c r="Z69" s="47"/>
      <c r="AA69" s="24"/>
      <c r="AB69" s="24"/>
      <c r="AC69" s="44" t="s">
        <v>56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6" t="s">
        <v>57</v>
      </c>
      <c r="AN69" s="45"/>
      <c r="AO69" s="47"/>
      <c r="AP69" s="24"/>
      <c r="AQ69" s="25"/>
    </row>
    <row r="70" spans="2:43" s="22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22" customFormat="1" ht="6.7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5" spans="2:43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2:43" s="22" customFormat="1" ht="36.75" customHeight="1">
      <c r="B76" s="23"/>
      <c r="C76" s="190" t="s">
        <v>60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25"/>
    </row>
    <row r="77" spans="2:43" s="54" customFormat="1" ht="14.25" customHeight="1">
      <c r="B77" s="55"/>
      <c r="C77" s="17" t="s">
        <v>14</v>
      </c>
      <c r="D77" s="56"/>
      <c r="E77" s="56"/>
      <c r="F77" s="56"/>
      <c r="G77" s="56"/>
      <c r="H77" s="56"/>
      <c r="I77" s="56"/>
      <c r="J77" s="56"/>
      <c r="K77" s="56"/>
      <c r="L77" s="56" t="str">
        <f>K5</f>
        <v>Berbu095jp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7"/>
    </row>
    <row r="78" spans="2:43" s="58" customFormat="1" ht="36.75" customHeight="1">
      <c r="B78" s="59"/>
      <c r="C78" s="60" t="s">
        <v>17</v>
      </c>
      <c r="D78" s="61"/>
      <c r="E78" s="61"/>
      <c r="F78" s="61"/>
      <c r="G78" s="61"/>
      <c r="H78" s="61"/>
      <c r="I78" s="61"/>
      <c r="J78" s="61"/>
      <c r="K78" s="61"/>
      <c r="L78" s="202" t="str">
        <f>K6</f>
        <v>Revitalizace původního autobusového nádraží Beroun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1"/>
      <c r="AQ78" s="62"/>
    </row>
    <row r="79" spans="2:43" s="22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22" customFormat="1" ht="12">
      <c r="B80" s="23"/>
      <c r="C80" s="17" t="s">
        <v>23</v>
      </c>
      <c r="D80" s="24"/>
      <c r="E80" s="24"/>
      <c r="F80" s="24"/>
      <c r="G80" s="24"/>
      <c r="H80" s="24"/>
      <c r="I80" s="24"/>
      <c r="J80" s="24"/>
      <c r="K80" s="24"/>
      <c r="L80" s="63" t="str">
        <f>IF(K8="","",K8)</f>
        <v>k.ú. Beroun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7" t="s">
        <v>25</v>
      </c>
      <c r="AJ80" s="24"/>
      <c r="AK80" s="24"/>
      <c r="AL80" s="24"/>
      <c r="AM80" s="64" t="str">
        <f>IF(AN8="","",AN8)</f>
        <v>8.12.2015</v>
      </c>
      <c r="AN80" s="24"/>
      <c r="AO80" s="24"/>
      <c r="AP80" s="24"/>
      <c r="AQ80" s="25"/>
    </row>
    <row r="81" spans="2:43" s="22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22" customFormat="1" ht="12">
      <c r="B82" s="23"/>
      <c r="C82" s="17" t="s">
        <v>29</v>
      </c>
      <c r="D82" s="24"/>
      <c r="E82" s="24"/>
      <c r="F82" s="24"/>
      <c r="G82" s="24"/>
      <c r="H82" s="24"/>
      <c r="I82" s="24"/>
      <c r="J82" s="24"/>
      <c r="K82" s="24"/>
      <c r="L82" s="56" t="str">
        <f>IF(E11="","",E11)</f>
        <v>Revitali s.r.o.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7" t="s">
        <v>35</v>
      </c>
      <c r="AJ82" s="24"/>
      <c r="AK82" s="24"/>
      <c r="AL82" s="24"/>
      <c r="AM82" s="203" t="str">
        <f>IF(E17="","",E17)</f>
        <v>Ing.Jiří Křepinský - PRINKOM</v>
      </c>
      <c r="AN82" s="203"/>
      <c r="AO82" s="203"/>
      <c r="AP82" s="203"/>
      <c r="AQ82" s="25"/>
      <c r="AS82" s="204" t="s">
        <v>61</v>
      </c>
      <c r="AT82" s="204"/>
      <c r="AU82" s="40"/>
      <c r="AV82" s="40"/>
      <c r="AW82" s="40"/>
      <c r="AX82" s="40"/>
      <c r="AY82" s="40"/>
      <c r="AZ82" s="40"/>
      <c r="BA82" s="40"/>
      <c r="BB82" s="40"/>
      <c r="BC82" s="40"/>
      <c r="BD82" s="41"/>
    </row>
    <row r="83" spans="2:56" s="22" customFormat="1" ht="12">
      <c r="B83" s="23"/>
      <c r="C83" s="17" t="s">
        <v>33</v>
      </c>
      <c r="D83" s="24"/>
      <c r="E83" s="24"/>
      <c r="F83" s="24"/>
      <c r="G83" s="24"/>
      <c r="H83" s="24"/>
      <c r="I83" s="24"/>
      <c r="J83" s="24"/>
      <c r="K83" s="24"/>
      <c r="L83" s="56">
        <f>IF(E14="Vyplň údaj","",E14)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7" t="s">
        <v>38</v>
      </c>
      <c r="AJ83" s="24"/>
      <c r="AK83" s="24"/>
      <c r="AL83" s="24"/>
      <c r="AM83" s="203" t="str">
        <f>IF(E20="","",E20)</f>
        <v>Ing.Jiří Křepinský - PRINKOM</v>
      </c>
      <c r="AN83" s="203"/>
      <c r="AO83" s="203"/>
      <c r="AP83" s="203"/>
      <c r="AQ83" s="25"/>
      <c r="AS83" s="204"/>
      <c r="AT83" s="204"/>
      <c r="AU83" s="24"/>
      <c r="AV83" s="24"/>
      <c r="AW83" s="24"/>
      <c r="AX83" s="24"/>
      <c r="AY83" s="24"/>
      <c r="AZ83" s="24"/>
      <c r="BA83" s="24"/>
      <c r="BB83" s="24"/>
      <c r="BC83" s="24"/>
      <c r="BD83" s="65"/>
    </row>
    <row r="84" spans="2:56" s="22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4"/>
      <c r="AT84" s="20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6" s="22" customFormat="1" ht="29.25" customHeight="1">
      <c r="B85" s="23"/>
      <c r="C85" s="205" t="s">
        <v>62</v>
      </c>
      <c r="D85" s="205"/>
      <c r="E85" s="205"/>
      <c r="F85" s="205"/>
      <c r="G85" s="205"/>
      <c r="H85" s="37"/>
      <c r="I85" s="206" t="s">
        <v>63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 t="s">
        <v>64</v>
      </c>
      <c r="AH85" s="206"/>
      <c r="AI85" s="206"/>
      <c r="AJ85" s="206"/>
      <c r="AK85" s="206"/>
      <c r="AL85" s="206"/>
      <c r="AM85" s="206"/>
      <c r="AN85" s="207" t="s">
        <v>65</v>
      </c>
      <c r="AO85" s="207"/>
      <c r="AP85" s="207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</row>
    <row r="86" spans="2:56" s="22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2:76" s="58" customFormat="1" ht="32.25" customHeight="1">
      <c r="B87" s="59"/>
      <c r="C87" s="70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08">
        <f>ROUND(SUM(AG88:AG92),2)</f>
        <v>0</v>
      </c>
      <c r="AH87" s="208"/>
      <c r="AI87" s="208"/>
      <c r="AJ87" s="208"/>
      <c r="AK87" s="208"/>
      <c r="AL87" s="208"/>
      <c r="AM87" s="208"/>
      <c r="AN87" s="209">
        <f aca="true" t="shared" si="0" ref="AN87:AN92">SUM(AG87,AT87)</f>
        <v>0</v>
      </c>
      <c r="AO87" s="209"/>
      <c r="AP87" s="209"/>
      <c r="AQ87" s="62"/>
      <c r="AS87" s="72">
        <f>ROUND(SUM(AS88:AS92),2)</f>
        <v>0</v>
      </c>
      <c r="AT87" s="73">
        <f aca="true" t="shared" si="1" ref="AT87:AT92">ROUND(SUM(AV87:AW87),2)</f>
        <v>0</v>
      </c>
      <c r="AU87" s="74">
        <f>ROUND(SUM(AU88:AU92),5)</f>
        <v>0</v>
      </c>
      <c r="AV87" s="73">
        <f>ROUND(AZ87*L31,2)</f>
        <v>0</v>
      </c>
      <c r="AW87" s="73">
        <f>ROUND(BA87*L32,2)</f>
        <v>0</v>
      </c>
      <c r="AX87" s="73">
        <f>ROUND(BB87*L31,2)</f>
        <v>0</v>
      </c>
      <c r="AY87" s="73">
        <f>ROUND(BC87*L32,2)</f>
        <v>0</v>
      </c>
      <c r="AZ87" s="73">
        <f>ROUND(SUM(AZ88:AZ92),2)</f>
        <v>0</v>
      </c>
      <c r="BA87" s="73">
        <f>ROUND(SUM(BA88:BA92),2)</f>
        <v>0</v>
      </c>
      <c r="BB87" s="73">
        <f>ROUND(SUM(BB88:BB92),2)</f>
        <v>0</v>
      </c>
      <c r="BC87" s="73">
        <f>ROUND(SUM(BC88:BC92),2)</f>
        <v>0</v>
      </c>
      <c r="BD87" s="75">
        <f>ROUND(SUM(BD88:BD92),2)</f>
        <v>0</v>
      </c>
      <c r="BS87" s="76" t="s">
        <v>79</v>
      </c>
      <c r="BT87" s="76" t="s">
        <v>80</v>
      </c>
      <c r="BU87" s="77" t="s">
        <v>81</v>
      </c>
      <c r="BV87" s="76" t="s">
        <v>82</v>
      </c>
      <c r="BW87" s="76" t="s">
        <v>83</v>
      </c>
      <c r="BX87" s="76" t="s">
        <v>84</v>
      </c>
    </row>
    <row r="88" spans="2:76" s="78" customFormat="1" ht="27" customHeight="1">
      <c r="B88" s="79"/>
      <c r="C88" s="80"/>
      <c r="D88" s="210" t="s">
        <v>85</v>
      </c>
      <c r="E88" s="210"/>
      <c r="F88" s="210"/>
      <c r="G88" s="210"/>
      <c r="H88" s="210"/>
      <c r="I88" s="81"/>
      <c r="J88" s="210" t="s">
        <v>86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1">
        <f>'SO 000 - Demolice'!M30</f>
        <v>0</v>
      </c>
      <c r="AH88" s="211"/>
      <c r="AI88" s="211"/>
      <c r="AJ88" s="211"/>
      <c r="AK88" s="211"/>
      <c r="AL88" s="211"/>
      <c r="AM88" s="211"/>
      <c r="AN88" s="211">
        <f t="shared" si="0"/>
        <v>0</v>
      </c>
      <c r="AO88" s="211"/>
      <c r="AP88" s="211"/>
      <c r="AQ88" s="82"/>
      <c r="AS88" s="83">
        <f>'SO 000 - Demolice'!M28</f>
        <v>0</v>
      </c>
      <c r="AT88" s="84">
        <f t="shared" si="1"/>
        <v>0</v>
      </c>
      <c r="AU88" s="85">
        <f>'SO 000 - Demolice'!W120</f>
        <v>0</v>
      </c>
      <c r="AV88" s="84">
        <f>'SO 000 - Demolice'!M32</f>
        <v>0</v>
      </c>
      <c r="AW88" s="84">
        <f>'SO 000 - Demolice'!M33</f>
        <v>0</v>
      </c>
      <c r="AX88" s="84">
        <f>'SO 000 - Demolice'!M34</f>
        <v>0</v>
      </c>
      <c r="AY88" s="84">
        <f>'SO 000 - Demolice'!M35</f>
        <v>0</v>
      </c>
      <c r="AZ88" s="84">
        <f>'SO 000 - Demolice'!H32</f>
        <v>0</v>
      </c>
      <c r="BA88" s="84">
        <f>'SO 000 - Demolice'!H33</f>
        <v>0</v>
      </c>
      <c r="BB88" s="84">
        <f>'SO 000 - Demolice'!H34</f>
        <v>0</v>
      </c>
      <c r="BC88" s="84">
        <f>'SO 000 - Demolice'!H35</f>
        <v>0</v>
      </c>
      <c r="BD88" s="86">
        <f>'SO 000 - Demolice'!H36</f>
        <v>0</v>
      </c>
      <c r="BT88" s="87" t="s">
        <v>22</v>
      </c>
      <c r="BV88" s="87" t="s">
        <v>82</v>
      </c>
      <c r="BW88" s="87" t="s">
        <v>87</v>
      </c>
      <c r="BX88" s="87" t="s">
        <v>83</v>
      </c>
    </row>
    <row r="89" spans="2:76" s="78" customFormat="1" ht="27" customHeight="1">
      <c r="B89" s="79"/>
      <c r="C89" s="80"/>
      <c r="D89" s="210" t="s">
        <v>88</v>
      </c>
      <c r="E89" s="210"/>
      <c r="F89" s="210"/>
      <c r="G89" s="210"/>
      <c r="H89" s="210"/>
      <c r="I89" s="81"/>
      <c r="J89" s="210" t="s">
        <v>89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1">
        <f>'SO 100 - Parkoviště a zpe...'!M30</f>
        <v>0</v>
      </c>
      <c r="AH89" s="211"/>
      <c r="AI89" s="211"/>
      <c r="AJ89" s="211"/>
      <c r="AK89" s="211"/>
      <c r="AL89" s="211"/>
      <c r="AM89" s="211"/>
      <c r="AN89" s="211">
        <f t="shared" si="0"/>
        <v>0</v>
      </c>
      <c r="AO89" s="211"/>
      <c r="AP89" s="211"/>
      <c r="AQ89" s="82"/>
      <c r="AS89" s="83">
        <f>'SO 100 - Parkoviště a zpe...'!M28</f>
        <v>0</v>
      </c>
      <c r="AT89" s="84">
        <f t="shared" si="1"/>
        <v>0</v>
      </c>
      <c r="AU89" s="85">
        <f>'SO 100 - Parkoviště a zpe...'!W122</f>
        <v>0</v>
      </c>
      <c r="AV89" s="84">
        <f>'SO 100 - Parkoviště a zpe...'!M32</f>
        <v>0</v>
      </c>
      <c r="AW89" s="84">
        <f>'SO 100 - Parkoviště a zpe...'!M33</f>
        <v>0</v>
      </c>
      <c r="AX89" s="84">
        <f>'SO 100 - Parkoviště a zpe...'!M34</f>
        <v>0</v>
      </c>
      <c r="AY89" s="84">
        <f>'SO 100 - Parkoviště a zpe...'!M35</f>
        <v>0</v>
      </c>
      <c r="AZ89" s="84">
        <f>'SO 100 - Parkoviště a zpe...'!H32</f>
        <v>0</v>
      </c>
      <c r="BA89" s="84">
        <f>'SO 100 - Parkoviště a zpe...'!H33</f>
        <v>0</v>
      </c>
      <c r="BB89" s="84">
        <f>'SO 100 - Parkoviště a zpe...'!H34</f>
        <v>0</v>
      </c>
      <c r="BC89" s="84">
        <f>'SO 100 - Parkoviště a zpe...'!H35</f>
        <v>0</v>
      </c>
      <c r="BD89" s="86">
        <f>'SO 100 - Parkoviště a zpe...'!H36</f>
        <v>0</v>
      </c>
      <c r="BT89" s="87" t="s">
        <v>22</v>
      </c>
      <c r="BV89" s="87" t="s">
        <v>82</v>
      </c>
      <c r="BW89" s="87" t="s">
        <v>90</v>
      </c>
      <c r="BX89" s="87" t="s">
        <v>83</v>
      </c>
    </row>
    <row r="90" spans="2:76" s="78" customFormat="1" ht="27" customHeight="1">
      <c r="B90" s="79"/>
      <c r="C90" s="80"/>
      <c r="D90" s="210" t="s">
        <v>91</v>
      </c>
      <c r="E90" s="210"/>
      <c r="F90" s="210"/>
      <c r="G90" s="210"/>
      <c r="H90" s="210"/>
      <c r="I90" s="81"/>
      <c r="J90" s="210" t="s">
        <v>92</v>
      </c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1">
        <f>'SO 400 - Veřejné osvětlení'!M30</f>
        <v>0</v>
      </c>
      <c r="AH90" s="211"/>
      <c r="AI90" s="211"/>
      <c r="AJ90" s="211"/>
      <c r="AK90" s="211"/>
      <c r="AL90" s="211"/>
      <c r="AM90" s="211"/>
      <c r="AN90" s="211">
        <f t="shared" si="0"/>
        <v>0</v>
      </c>
      <c r="AO90" s="211"/>
      <c r="AP90" s="211"/>
      <c r="AQ90" s="82"/>
      <c r="AS90" s="83">
        <f>'SO 400 - Veřejné osvětlení'!M28</f>
        <v>0</v>
      </c>
      <c r="AT90" s="84">
        <f t="shared" si="1"/>
        <v>0</v>
      </c>
      <c r="AU90" s="85">
        <f>'SO 400 - Veřejné osvětlení'!W123</f>
        <v>0</v>
      </c>
      <c r="AV90" s="84">
        <f>'SO 400 - Veřejné osvětlení'!M32</f>
        <v>0</v>
      </c>
      <c r="AW90" s="84">
        <f>'SO 400 - Veřejné osvětlení'!M33</f>
        <v>0</v>
      </c>
      <c r="AX90" s="84">
        <f>'SO 400 - Veřejné osvětlení'!M34</f>
        <v>0</v>
      </c>
      <c r="AY90" s="84">
        <f>'SO 400 - Veřejné osvětlení'!M35</f>
        <v>0</v>
      </c>
      <c r="AZ90" s="84">
        <f>'SO 400 - Veřejné osvětlení'!H32</f>
        <v>0</v>
      </c>
      <c r="BA90" s="84">
        <f>'SO 400 - Veřejné osvětlení'!H33</f>
        <v>0</v>
      </c>
      <c r="BB90" s="84">
        <f>'SO 400 - Veřejné osvětlení'!H34</f>
        <v>0</v>
      </c>
      <c r="BC90" s="84">
        <f>'SO 400 - Veřejné osvětlení'!H35</f>
        <v>0</v>
      </c>
      <c r="BD90" s="86">
        <f>'SO 400 - Veřejné osvětlení'!H36</f>
        <v>0</v>
      </c>
      <c r="BT90" s="87" t="s">
        <v>22</v>
      </c>
      <c r="BV90" s="87" t="s">
        <v>82</v>
      </c>
      <c r="BW90" s="87" t="s">
        <v>93</v>
      </c>
      <c r="BX90" s="87" t="s">
        <v>83</v>
      </c>
    </row>
    <row r="91" spans="2:76" s="78" customFormat="1" ht="27" customHeight="1">
      <c r="B91" s="79"/>
      <c r="C91" s="80"/>
      <c r="D91" s="210" t="s">
        <v>94</v>
      </c>
      <c r="E91" s="210"/>
      <c r="F91" s="210"/>
      <c r="G91" s="210"/>
      <c r="H91" s="210"/>
      <c r="I91" s="81"/>
      <c r="J91" s="210" t="s">
        <v>95</v>
      </c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1">
        <f>'SO 500 - Kanalizace'!M30</f>
        <v>0</v>
      </c>
      <c r="AH91" s="211"/>
      <c r="AI91" s="211"/>
      <c r="AJ91" s="211"/>
      <c r="AK91" s="211"/>
      <c r="AL91" s="211"/>
      <c r="AM91" s="211"/>
      <c r="AN91" s="211">
        <f t="shared" si="0"/>
        <v>0</v>
      </c>
      <c r="AO91" s="211"/>
      <c r="AP91" s="211"/>
      <c r="AQ91" s="82"/>
      <c r="AS91" s="83">
        <f>'SO 500 - Kanalizace'!M28</f>
        <v>0</v>
      </c>
      <c r="AT91" s="84">
        <f t="shared" si="1"/>
        <v>0</v>
      </c>
      <c r="AU91" s="85">
        <f>'SO 500 - Kanalizace'!W123</f>
        <v>0</v>
      </c>
      <c r="AV91" s="84">
        <f>'SO 500 - Kanalizace'!M32</f>
        <v>0</v>
      </c>
      <c r="AW91" s="84">
        <f>'SO 500 - Kanalizace'!M33</f>
        <v>0</v>
      </c>
      <c r="AX91" s="84">
        <f>'SO 500 - Kanalizace'!M34</f>
        <v>0</v>
      </c>
      <c r="AY91" s="84">
        <f>'SO 500 - Kanalizace'!M35</f>
        <v>0</v>
      </c>
      <c r="AZ91" s="84">
        <f>'SO 500 - Kanalizace'!H32</f>
        <v>0</v>
      </c>
      <c r="BA91" s="84">
        <f>'SO 500 - Kanalizace'!H33</f>
        <v>0</v>
      </c>
      <c r="BB91" s="84">
        <f>'SO 500 - Kanalizace'!H34</f>
        <v>0</v>
      </c>
      <c r="BC91" s="84">
        <f>'SO 500 - Kanalizace'!H35</f>
        <v>0</v>
      </c>
      <c r="BD91" s="86">
        <f>'SO 500 - Kanalizace'!H36</f>
        <v>0</v>
      </c>
      <c r="BT91" s="87" t="s">
        <v>22</v>
      </c>
      <c r="BV91" s="87" t="s">
        <v>82</v>
      </c>
      <c r="BW91" s="87" t="s">
        <v>96</v>
      </c>
      <c r="BX91" s="87" t="s">
        <v>83</v>
      </c>
    </row>
    <row r="92" spans="2:76" s="78" customFormat="1" ht="27" customHeight="1">
      <c r="B92" s="79"/>
      <c r="C92" s="80"/>
      <c r="D92" s="210" t="s">
        <v>97</v>
      </c>
      <c r="E92" s="210"/>
      <c r="F92" s="210"/>
      <c r="G92" s="210"/>
      <c r="H92" s="210"/>
      <c r="I92" s="81"/>
      <c r="J92" s="210" t="s">
        <v>98</v>
      </c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1">
        <f>'SO 800 - Sadové úpravy'!M30</f>
        <v>0</v>
      </c>
      <c r="AH92" s="211"/>
      <c r="AI92" s="211"/>
      <c r="AJ92" s="211"/>
      <c r="AK92" s="211"/>
      <c r="AL92" s="211"/>
      <c r="AM92" s="211"/>
      <c r="AN92" s="211">
        <f t="shared" si="0"/>
        <v>0</v>
      </c>
      <c r="AO92" s="211"/>
      <c r="AP92" s="211"/>
      <c r="AQ92" s="82"/>
      <c r="AS92" s="88">
        <f>'SO 800 - Sadové úpravy'!M28</f>
        <v>0</v>
      </c>
      <c r="AT92" s="89">
        <f t="shared" si="1"/>
        <v>0</v>
      </c>
      <c r="AU92" s="90">
        <f>'SO 800 - Sadové úpravy'!W122</f>
        <v>0</v>
      </c>
      <c r="AV92" s="89">
        <f>'SO 800 - Sadové úpravy'!M32</f>
        <v>0</v>
      </c>
      <c r="AW92" s="89">
        <f>'SO 800 - Sadové úpravy'!M33</f>
        <v>0</v>
      </c>
      <c r="AX92" s="89">
        <f>'SO 800 - Sadové úpravy'!M34</f>
        <v>0</v>
      </c>
      <c r="AY92" s="89">
        <f>'SO 800 - Sadové úpravy'!M35</f>
        <v>0</v>
      </c>
      <c r="AZ92" s="89">
        <f>'SO 800 - Sadové úpravy'!H32</f>
        <v>0</v>
      </c>
      <c r="BA92" s="89">
        <f>'SO 800 - Sadové úpravy'!H33</f>
        <v>0</v>
      </c>
      <c r="BB92" s="89">
        <f>'SO 800 - Sadové úpravy'!H34</f>
        <v>0</v>
      </c>
      <c r="BC92" s="89">
        <f>'SO 800 - Sadové úpravy'!H35</f>
        <v>0</v>
      </c>
      <c r="BD92" s="91">
        <f>'SO 800 - Sadové úpravy'!H36</f>
        <v>0</v>
      </c>
      <c r="BT92" s="87" t="s">
        <v>22</v>
      </c>
      <c r="BV92" s="87" t="s">
        <v>82</v>
      </c>
      <c r="BW92" s="87" t="s">
        <v>99</v>
      </c>
      <c r="BX92" s="87" t="s">
        <v>83</v>
      </c>
    </row>
    <row r="93" spans="2:43" ht="12"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0"/>
    </row>
    <row r="94" spans="2:48" s="22" customFormat="1" ht="30" customHeight="1">
      <c r="B94" s="23"/>
      <c r="C94" s="70" t="s">
        <v>100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09">
        <f>ROUND(SUM(AG95:AG98),2)</f>
        <v>0</v>
      </c>
      <c r="AH94" s="209"/>
      <c r="AI94" s="209"/>
      <c r="AJ94" s="209"/>
      <c r="AK94" s="209"/>
      <c r="AL94" s="209"/>
      <c r="AM94" s="209"/>
      <c r="AN94" s="209">
        <f>ROUND(SUM(AN95:AN98),2)</f>
        <v>0</v>
      </c>
      <c r="AO94" s="209"/>
      <c r="AP94" s="209"/>
      <c r="AQ94" s="25"/>
      <c r="AS94" s="66" t="s">
        <v>101</v>
      </c>
      <c r="AT94" s="67" t="s">
        <v>102</v>
      </c>
      <c r="AU94" s="67" t="s">
        <v>44</v>
      </c>
      <c r="AV94" s="68" t="s">
        <v>67</v>
      </c>
    </row>
    <row r="95" spans="2:89" s="22" customFormat="1" ht="19.5" customHeight="1">
      <c r="B95" s="23"/>
      <c r="C95" s="24"/>
      <c r="D95" s="92" t="s">
        <v>103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12">
        <f>ROUND(AG87*AS95,2)</f>
        <v>0</v>
      </c>
      <c r="AH95" s="212"/>
      <c r="AI95" s="212"/>
      <c r="AJ95" s="212"/>
      <c r="AK95" s="212"/>
      <c r="AL95" s="212"/>
      <c r="AM95" s="212"/>
      <c r="AN95" s="213">
        <f>ROUND(AG95+AV95,2)</f>
        <v>0</v>
      </c>
      <c r="AO95" s="213"/>
      <c r="AP95" s="213"/>
      <c r="AQ95" s="25"/>
      <c r="AS95" s="93">
        <v>0</v>
      </c>
      <c r="AT95" s="94" t="s">
        <v>104</v>
      </c>
      <c r="AU95" s="94" t="s">
        <v>45</v>
      </c>
      <c r="AV95" s="95">
        <f>ROUND(IF(AU95="základní",AG95*L31,IF(AU95="snížená",AG95*L32,0)),2)</f>
        <v>0</v>
      </c>
      <c r="BV95" s="5" t="s">
        <v>105</v>
      </c>
      <c r="BY95" s="96">
        <f>IF(AU95="základní",AV95,0)</f>
        <v>0</v>
      </c>
      <c r="BZ95" s="96">
        <f>IF(AU95="snížená",AV95,0)</f>
        <v>0</v>
      </c>
      <c r="CA95" s="96">
        <v>0</v>
      </c>
      <c r="CB95" s="96">
        <v>0</v>
      </c>
      <c r="CC95" s="96">
        <v>0</v>
      </c>
      <c r="CD95" s="96">
        <f>IF(AU95="základní",AG95,0)</f>
        <v>0</v>
      </c>
      <c r="CE95" s="96">
        <f>IF(AU95="snížená",AG95,0)</f>
        <v>0</v>
      </c>
      <c r="CF95" s="96">
        <f>IF(AU95="zákl. přenesená",AG95,0)</f>
        <v>0</v>
      </c>
      <c r="CG95" s="96">
        <f>IF(AU95="sníž. přenesená",AG95,0)</f>
        <v>0</v>
      </c>
      <c r="CH95" s="96">
        <f>IF(AU95="nulová",AG95,0)</f>
        <v>0</v>
      </c>
      <c r="CI95" s="5">
        <f>IF(AU95="základní",1,IF(AU95="snížená",2,IF(AU95="zákl. přenesená",4,IF(AU95="sníž. přenesená",5,3))))</f>
        <v>1</v>
      </c>
      <c r="CJ95" s="5">
        <f>IF(AT95="stavební čast",1,IF(8895="investiční čast",2,3))</f>
        <v>1</v>
      </c>
      <c r="CK95" s="5" t="str">
        <f>IF(D95="Vyplň vlastní","","x")</f>
        <v>x</v>
      </c>
    </row>
    <row r="96" spans="2:89" s="22" customFormat="1" ht="19.5" customHeight="1">
      <c r="B96" s="23"/>
      <c r="C96" s="24"/>
      <c r="D96" s="214" t="s">
        <v>106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4"/>
      <c r="AD96" s="24"/>
      <c r="AE96" s="24"/>
      <c r="AF96" s="24"/>
      <c r="AG96" s="212">
        <f>AG87*AS96</f>
        <v>0</v>
      </c>
      <c r="AH96" s="212"/>
      <c r="AI96" s="212"/>
      <c r="AJ96" s="212"/>
      <c r="AK96" s="212"/>
      <c r="AL96" s="212"/>
      <c r="AM96" s="212"/>
      <c r="AN96" s="213">
        <f>AG96+AV96</f>
        <v>0</v>
      </c>
      <c r="AO96" s="213"/>
      <c r="AP96" s="213"/>
      <c r="AQ96" s="25"/>
      <c r="AS96" s="97">
        <v>0</v>
      </c>
      <c r="AT96" s="98" t="s">
        <v>104</v>
      </c>
      <c r="AU96" s="98" t="s">
        <v>45</v>
      </c>
      <c r="AV96" s="99">
        <f>ROUND(IF(AU96="nulová",0,IF(OR(AU96="základní",AU96="zákl. přenesená"),AG96*L31,AG96*L32)),2)</f>
        <v>0</v>
      </c>
      <c r="BV96" s="5" t="s">
        <v>107</v>
      </c>
      <c r="BY96" s="96">
        <f>IF(AU96="základní",AV96,0)</f>
        <v>0</v>
      </c>
      <c r="BZ96" s="96">
        <f>IF(AU96="snížená",AV96,0)</f>
        <v>0</v>
      </c>
      <c r="CA96" s="96">
        <f>IF(AU96="zákl. přenesená",AV96,0)</f>
        <v>0</v>
      </c>
      <c r="CB96" s="96">
        <f>IF(AU96="sníž. přenesená",AV96,0)</f>
        <v>0</v>
      </c>
      <c r="CC96" s="96">
        <f>IF(AU96="nulová",AV96,0)</f>
        <v>0</v>
      </c>
      <c r="CD96" s="96">
        <f>IF(AU96="základní",AG96,0)</f>
        <v>0</v>
      </c>
      <c r="CE96" s="96">
        <f>IF(AU96="snížená",AG96,0)</f>
        <v>0</v>
      </c>
      <c r="CF96" s="96">
        <f>IF(AU96="zákl. přenesená",AG96,0)</f>
        <v>0</v>
      </c>
      <c r="CG96" s="96">
        <f>IF(AU96="sníž. přenesená",AG96,0)</f>
        <v>0</v>
      </c>
      <c r="CH96" s="96">
        <f>IF(AU96="nulová",AG96,0)</f>
        <v>0</v>
      </c>
      <c r="CI96" s="5">
        <f>IF(AU96="základní",1,IF(AU96="snížená",2,IF(AU96="zákl. přenesená",4,IF(AU96="sníž. přenesená",5,3))))</f>
        <v>1</v>
      </c>
      <c r="CJ96" s="5">
        <f>IF(AT96="stavební čast",1,IF(8896="investiční čast",2,3))</f>
        <v>1</v>
      </c>
      <c r="CK96" s="5">
        <f>IF(D96="Vyplň vlastní","","x")</f>
      </c>
    </row>
    <row r="97" spans="2:89" s="22" customFormat="1" ht="19.5" customHeight="1">
      <c r="B97" s="23"/>
      <c r="C97" s="24"/>
      <c r="D97" s="214" t="s">
        <v>106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4"/>
      <c r="AD97" s="24"/>
      <c r="AE97" s="24"/>
      <c r="AF97" s="24"/>
      <c r="AG97" s="212">
        <f>AG87*AS97</f>
        <v>0</v>
      </c>
      <c r="AH97" s="212"/>
      <c r="AI97" s="212"/>
      <c r="AJ97" s="212"/>
      <c r="AK97" s="212"/>
      <c r="AL97" s="212"/>
      <c r="AM97" s="212"/>
      <c r="AN97" s="213">
        <f>AG97+AV97</f>
        <v>0</v>
      </c>
      <c r="AO97" s="213"/>
      <c r="AP97" s="213"/>
      <c r="AQ97" s="25"/>
      <c r="AS97" s="97">
        <v>0</v>
      </c>
      <c r="AT97" s="98" t="s">
        <v>104</v>
      </c>
      <c r="AU97" s="98" t="s">
        <v>45</v>
      </c>
      <c r="AV97" s="99">
        <f>ROUND(IF(AU97="nulová",0,IF(OR(AU97="základní",AU97="zákl. přenesená"),AG97*L31,AG97*L32)),2)</f>
        <v>0</v>
      </c>
      <c r="BV97" s="5" t="s">
        <v>107</v>
      </c>
      <c r="BY97" s="96">
        <f>IF(AU97="základní",AV97,0)</f>
        <v>0</v>
      </c>
      <c r="BZ97" s="96">
        <f>IF(AU97="snížená",AV97,0)</f>
        <v>0</v>
      </c>
      <c r="CA97" s="96">
        <f>IF(AU97="zákl. přenesená",AV97,0)</f>
        <v>0</v>
      </c>
      <c r="CB97" s="96">
        <f>IF(AU97="sníž. přenesená",AV97,0)</f>
        <v>0</v>
      </c>
      <c r="CC97" s="96">
        <f>IF(AU97="nulová",AV97,0)</f>
        <v>0</v>
      </c>
      <c r="CD97" s="96">
        <f>IF(AU97="základní",AG97,0)</f>
        <v>0</v>
      </c>
      <c r="CE97" s="96">
        <f>IF(AU97="snížená",AG97,0)</f>
        <v>0</v>
      </c>
      <c r="CF97" s="96">
        <f>IF(AU97="zákl. přenesená",AG97,0)</f>
        <v>0</v>
      </c>
      <c r="CG97" s="96">
        <f>IF(AU97="sníž. přenesená",AG97,0)</f>
        <v>0</v>
      </c>
      <c r="CH97" s="96">
        <f>IF(AU97="nulová",AG97,0)</f>
        <v>0</v>
      </c>
      <c r="CI97" s="5">
        <f>IF(AU97="základní",1,IF(AU97="snížená",2,IF(AU97="zákl. přenesená",4,IF(AU97="sníž. přenesená",5,3))))</f>
        <v>1</v>
      </c>
      <c r="CJ97" s="5">
        <f>IF(AT97="stavební čast",1,IF(8897="investiční čast",2,3))</f>
        <v>1</v>
      </c>
      <c r="CK97" s="5">
        <f>IF(D97="Vyplň vlastní","","x")</f>
      </c>
    </row>
    <row r="98" spans="2:89" s="22" customFormat="1" ht="19.5" customHeight="1">
      <c r="B98" s="23"/>
      <c r="C98" s="24"/>
      <c r="D98" s="214" t="s">
        <v>106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4"/>
      <c r="AD98" s="24"/>
      <c r="AE98" s="24"/>
      <c r="AF98" s="24"/>
      <c r="AG98" s="212">
        <f>AG87*AS98</f>
        <v>0</v>
      </c>
      <c r="AH98" s="212"/>
      <c r="AI98" s="212"/>
      <c r="AJ98" s="212"/>
      <c r="AK98" s="212"/>
      <c r="AL98" s="212"/>
      <c r="AM98" s="212"/>
      <c r="AN98" s="213">
        <f>AG98+AV98</f>
        <v>0</v>
      </c>
      <c r="AO98" s="213"/>
      <c r="AP98" s="213"/>
      <c r="AQ98" s="25"/>
      <c r="AS98" s="100">
        <v>0</v>
      </c>
      <c r="AT98" s="101" t="s">
        <v>104</v>
      </c>
      <c r="AU98" s="101" t="s">
        <v>45</v>
      </c>
      <c r="AV98" s="102">
        <f>ROUND(IF(AU98="nulová",0,IF(OR(AU98="základní",AU98="zákl. přenesená"),AG98*L31,AG98*L32)),2)</f>
        <v>0</v>
      </c>
      <c r="BV98" s="5" t="s">
        <v>107</v>
      </c>
      <c r="BY98" s="96">
        <f>IF(AU98="základní",AV98,0)</f>
        <v>0</v>
      </c>
      <c r="BZ98" s="96">
        <f>IF(AU98="snížená",AV98,0)</f>
        <v>0</v>
      </c>
      <c r="CA98" s="96">
        <f>IF(AU98="zákl. přenesená",AV98,0)</f>
        <v>0</v>
      </c>
      <c r="CB98" s="96">
        <f>IF(AU98="sníž. přenesená",AV98,0)</f>
        <v>0</v>
      </c>
      <c r="CC98" s="96">
        <f>IF(AU98="nulová",AV98,0)</f>
        <v>0</v>
      </c>
      <c r="CD98" s="96">
        <f>IF(AU98="základní",AG98,0)</f>
        <v>0</v>
      </c>
      <c r="CE98" s="96">
        <f>IF(AU98="snížená",AG98,0)</f>
        <v>0</v>
      </c>
      <c r="CF98" s="96">
        <f>IF(AU98="zákl. přenesená",AG98,0)</f>
        <v>0</v>
      </c>
      <c r="CG98" s="96">
        <f>IF(AU98="sníž. přenesená",AG98,0)</f>
        <v>0</v>
      </c>
      <c r="CH98" s="96">
        <f>IF(AU98="nulová",AG98,0)</f>
        <v>0</v>
      </c>
      <c r="CI98" s="5">
        <f>IF(AU98="základní",1,IF(AU98="snížená",2,IF(AU98="zákl. přenesená",4,IF(AU98="sníž. přenesená",5,3))))</f>
        <v>1</v>
      </c>
      <c r="CJ98" s="5">
        <f>IF(AT98="stavební čast",1,IF(8898="investiční čast",2,3))</f>
        <v>1</v>
      </c>
      <c r="CK98" s="5">
        <f>IF(D98="Vyplň vlastní","","x")</f>
      </c>
    </row>
    <row r="99" spans="2:43" s="22" customFormat="1" ht="10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5"/>
    </row>
    <row r="100" spans="2:43" s="22" customFormat="1" ht="30" customHeight="1">
      <c r="B100" s="23"/>
      <c r="C100" s="103" t="s">
        <v>108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15">
        <f>ROUND(AG87+AG94,2)</f>
        <v>0</v>
      </c>
      <c r="AH100" s="215"/>
      <c r="AI100" s="215"/>
      <c r="AJ100" s="215"/>
      <c r="AK100" s="215"/>
      <c r="AL100" s="215"/>
      <c r="AM100" s="215"/>
      <c r="AN100" s="215">
        <f>AN87+AN94</f>
        <v>0</v>
      </c>
      <c r="AO100" s="215"/>
      <c r="AP100" s="215"/>
      <c r="AQ100" s="25"/>
    </row>
    <row r="101" spans="2:43" s="22" customFormat="1" ht="6.75" customHeight="1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</row>
  </sheetData>
  <sheetProtection/>
  <mergeCells count="74">
    <mergeCell ref="AG100:AM100"/>
    <mergeCell ref="AN100:AP100"/>
    <mergeCell ref="D97:AB97"/>
    <mergeCell ref="AG97:AM97"/>
    <mergeCell ref="AN97:AP97"/>
    <mergeCell ref="D98:AB98"/>
    <mergeCell ref="AG98:AM98"/>
    <mergeCell ref="AN98:AP98"/>
    <mergeCell ref="AG94:AM94"/>
    <mergeCell ref="AN94:AP94"/>
    <mergeCell ref="AG95:AM95"/>
    <mergeCell ref="AN95:AP95"/>
    <mergeCell ref="D96:AB96"/>
    <mergeCell ref="AG96:AM96"/>
    <mergeCell ref="AN96:AP96"/>
    <mergeCell ref="D91:H91"/>
    <mergeCell ref="J91:AF91"/>
    <mergeCell ref="AG91:AM91"/>
    <mergeCell ref="AN91:AP91"/>
    <mergeCell ref="D92:H92"/>
    <mergeCell ref="J92:AF92"/>
    <mergeCell ref="AG92:AM92"/>
    <mergeCell ref="AN92:AP92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AG87:AM87"/>
    <mergeCell ref="AN87:AP87"/>
    <mergeCell ref="D88:H88"/>
    <mergeCell ref="J88:AF88"/>
    <mergeCell ref="AG88:AM88"/>
    <mergeCell ref="AN88:AP88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60"/>
  <sheetViews>
    <sheetView showGridLines="0" zoomScalePageLayoutView="0" workbookViewId="0" topLeftCell="A1">
      <pane ySplit="1" topLeftCell="A69" activePane="bottomLeft" state="frozen"/>
      <selection pane="topLeft" activeCell="A1" sqref="A1"/>
      <selection pane="bottomLeft" activeCell="A105" sqref="A105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660156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7.83203125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19" width="10.66015625" style="0" customWidth="1"/>
    <col min="20" max="20" width="39.16015625" style="0" customWidth="1"/>
    <col min="21" max="21" width="21.66015625" style="0" customWidth="1"/>
    <col min="22" max="22" width="16.16015625" style="0" customWidth="1"/>
    <col min="23" max="23" width="21.66015625" style="0" customWidth="1"/>
    <col min="24" max="24" width="16.160156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66015625" style="0" customWidth="1"/>
    <col min="29" max="29" width="14.5" style="0" customWidth="1"/>
    <col min="30" max="30" width="19.83203125" style="0" customWidth="1"/>
    <col min="31" max="31" width="21.66015625" style="0" customWidth="1"/>
    <col min="32" max="43" width="12" style="0" customWidth="1"/>
    <col min="44" max="64" width="0" style="0" hidden="1" customWidth="1"/>
    <col min="65" max="16384" width="12" style="0" customWidth="1"/>
  </cols>
  <sheetData>
    <row r="1" spans="1:66" ht="21.75" customHeight="1">
      <c r="A1" s="2"/>
      <c r="B1" s="2"/>
      <c r="C1" s="2"/>
      <c r="D1" s="3" t="s">
        <v>1</v>
      </c>
      <c r="E1" s="2"/>
      <c r="F1" s="2"/>
      <c r="G1" s="2"/>
      <c r="H1" s="216"/>
      <c r="I1" s="216"/>
      <c r="J1" s="216"/>
      <c r="K1" s="216"/>
      <c r="L1" s="2"/>
      <c r="M1" s="2"/>
      <c r="N1" s="2"/>
      <c r="O1" s="3" t="s">
        <v>109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9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5" t="s">
        <v>87</v>
      </c>
    </row>
    <row r="3" spans="2:46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110</v>
      </c>
    </row>
    <row r="4" spans="2:46" ht="36.75" customHeight="1">
      <c r="B4" s="9"/>
      <c r="C4" s="190" t="s">
        <v>111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T4" s="11" t="s">
        <v>11</v>
      </c>
      <c r="AT4" s="5" t="s">
        <v>4</v>
      </c>
    </row>
    <row r="5" spans="2:18" ht="6.75" customHeight="1"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2:18" ht="24.75" customHeight="1">
      <c r="B6" s="9"/>
      <c r="C6" s="13"/>
      <c r="D6" s="17" t="s">
        <v>17</v>
      </c>
      <c r="E6" s="13"/>
      <c r="F6" s="217" t="str">
        <f>'Rekapitulace stavby'!K6</f>
        <v>Revitalizace původního autobusového nádraží Beroun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3"/>
      <c r="R6" s="10"/>
    </row>
    <row r="7" spans="2:18" s="22" customFormat="1" ht="32.25" customHeight="1">
      <c r="B7" s="23"/>
      <c r="C7" s="24"/>
      <c r="D7" s="16" t="s">
        <v>112</v>
      </c>
      <c r="E7" s="24"/>
      <c r="F7" s="193" t="s">
        <v>113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22" customFormat="1" ht="14.25" customHeight="1">
      <c r="B8" s="23"/>
      <c r="C8" s="24"/>
      <c r="D8" s="17" t="s">
        <v>20</v>
      </c>
      <c r="E8" s="24"/>
      <c r="F8" s="15" t="s">
        <v>114</v>
      </c>
      <c r="G8" s="24"/>
      <c r="H8" s="24"/>
      <c r="I8" s="24"/>
      <c r="J8" s="24"/>
      <c r="K8" s="24"/>
      <c r="L8" s="24"/>
      <c r="M8" s="17" t="s">
        <v>21</v>
      </c>
      <c r="N8" s="24"/>
      <c r="O8" s="15"/>
      <c r="P8" s="24"/>
      <c r="Q8" s="24"/>
      <c r="R8" s="25"/>
    </row>
    <row r="9" spans="2:18" s="22" customFormat="1" ht="14.25" customHeight="1">
      <c r="B9" s="23"/>
      <c r="C9" s="24"/>
      <c r="D9" s="17" t="s">
        <v>23</v>
      </c>
      <c r="E9" s="24"/>
      <c r="F9" s="15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18" t="str">
        <f>'Rekapitulace stavby'!AN8</f>
        <v>8.12.2015</v>
      </c>
      <c r="P9" s="218"/>
      <c r="Q9" s="24"/>
      <c r="R9" s="25"/>
    </row>
    <row r="10" spans="2:18" s="22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2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91"/>
      <c r="P11" s="191"/>
      <c r="Q11" s="24"/>
      <c r="R11" s="25"/>
    </row>
    <row r="12" spans="2:18" s="22" customFormat="1" ht="18" customHeight="1">
      <c r="B12" s="23"/>
      <c r="C12" s="24"/>
      <c r="D12" s="24"/>
      <c r="E12" s="15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91"/>
      <c r="P12" s="191"/>
      <c r="Q12" s="24"/>
      <c r="R12" s="25"/>
    </row>
    <row r="13" spans="2:18" s="22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2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19" t="str">
        <f>IF('Rekapitulace stavby'!AN13="","",'Rekapitulace stavby'!AN13)</f>
        <v>Vyplň údaj</v>
      </c>
      <c r="P14" s="219"/>
      <c r="Q14" s="24"/>
      <c r="R14" s="25"/>
    </row>
    <row r="15" spans="2:18" s="22" customFormat="1" ht="18" customHeight="1">
      <c r="B15" s="23"/>
      <c r="C15" s="24"/>
      <c r="D15" s="24"/>
      <c r="E15" s="219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17" t="s">
        <v>32</v>
      </c>
      <c r="N15" s="24"/>
      <c r="O15" s="219" t="str">
        <f>IF('Rekapitulace stavby'!AN14="","",'Rekapitulace stavby'!AN14)</f>
        <v>Vyplň údaj</v>
      </c>
      <c r="P15" s="219"/>
      <c r="Q15" s="24"/>
      <c r="R15" s="25"/>
    </row>
    <row r="16" spans="2:18" s="22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2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91"/>
      <c r="P17" s="191"/>
      <c r="Q17" s="24"/>
      <c r="R17" s="25"/>
    </row>
    <row r="18" spans="2:18" s="22" customFormat="1" ht="18" customHeight="1">
      <c r="B18" s="23"/>
      <c r="C18" s="24"/>
      <c r="D18" s="24"/>
      <c r="E18" s="15" t="s">
        <v>36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91"/>
      <c r="P18" s="191"/>
      <c r="Q18" s="24"/>
      <c r="R18" s="25"/>
    </row>
    <row r="19" spans="2:18" s="22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2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91"/>
      <c r="P20" s="191"/>
      <c r="Q20" s="24"/>
      <c r="R20" s="25"/>
    </row>
    <row r="21" spans="2:18" s="22" customFormat="1" ht="18" customHeight="1">
      <c r="B21" s="23"/>
      <c r="C21" s="24"/>
      <c r="D21" s="24"/>
      <c r="E21" s="15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91"/>
      <c r="P21" s="191"/>
      <c r="Q21" s="24"/>
      <c r="R21" s="25"/>
    </row>
    <row r="22" spans="2:18" s="22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2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>
      <c r="B24" s="23"/>
      <c r="C24" s="24"/>
      <c r="D24" s="24"/>
      <c r="E24" s="195"/>
      <c r="F24" s="195"/>
      <c r="G24" s="195"/>
      <c r="H24" s="195"/>
      <c r="I24" s="195"/>
      <c r="J24" s="195"/>
      <c r="K24" s="195"/>
      <c r="L24" s="195"/>
      <c r="M24" s="24"/>
      <c r="N24" s="24"/>
      <c r="O24" s="24"/>
      <c r="P24" s="24"/>
      <c r="Q24" s="24"/>
      <c r="R24" s="25"/>
    </row>
    <row r="25" spans="2:18" s="22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75" customHeight="1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25" customHeight="1">
      <c r="B27" s="23"/>
      <c r="C27" s="24"/>
      <c r="D27" s="104" t="s">
        <v>115</v>
      </c>
      <c r="E27" s="24"/>
      <c r="F27" s="24"/>
      <c r="G27" s="24"/>
      <c r="H27" s="24"/>
      <c r="I27" s="24"/>
      <c r="J27" s="24"/>
      <c r="K27" s="24"/>
      <c r="L27" s="24"/>
      <c r="M27" s="196">
        <f>N88</f>
        <v>0</v>
      </c>
      <c r="N27" s="196"/>
      <c r="O27" s="196"/>
      <c r="P27" s="196"/>
      <c r="Q27" s="24"/>
      <c r="R27" s="25"/>
    </row>
    <row r="28" spans="2:18" s="22" customFormat="1" ht="14.25" customHeight="1">
      <c r="B28" s="23"/>
      <c r="C28" s="24"/>
      <c r="D28" s="21" t="s">
        <v>103</v>
      </c>
      <c r="E28" s="24"/>
      <c r="F28" s="24"/>
      <c r="G28" s="24"/>
      <c r="H28" s="24"/>
      <c r="I28" s="24"/>
      <c r="J28" s="24"/>
      <c r="K28" s="24"/>
      <c r="L28" s="24"/>
      <c r="M28" s="196">
        <f>N95</f>
        <v>0</v>
      </c>
      <c r="N28" s="196"/>
      <c r="O28" s="196"/>
      <c r="P28" s="196"/>
      <c r="Q28" s="24"/>
      <c r="R28" s="25"/>
    </row>
    <row r="29" spans="2:18" s="22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4.75" customHeight="1">
      <c r="B30" s="23"/>
      <c r="C30" s="24"/>
      <c r="D30" s="105" t="s">
        <v>43</v>
      </c>
      <c r="E30" s="24"/>
      <c r="F30" s="24"/>
      <c r="G30" s="24"/>
      <c r="H30" s="24"/>
      <c r="I30" s="24"/>
      <c r="J30" s="24"/>
      <c r="K30" s="24"/>
      <c r="L30" s="24"/>
      <c r="M30" s="220">
        <f>ROUND(M27+M28,2)</f>
        <v>0</v>
      </c>
      <c r="N30" s="220"/>
      <c r="O30" s="220"/>
      <c r="P30" s="220"/>
      <c r="Q30" s="24"/>
      <c r="R30" s="25"/>
    </row>
    <row r="31" spans="2:18" s="22" customFormat="1" ht="6.75" customHeight="1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25" customHeight="1">
      <c r="B32" s="23"/>
      <c r="C32" s="24"/>
      <c r="D32" s="31" t="s">
        <v>44</v>
      </c>
      <c r="E32" s="31" t="s">
        <v>45</v>
      </c>
      <c r="F32" s="32">
        <v>0.21</v>
      </c>
      <c r="G32" s="106" t="s">
        <v>46</v>
      </c>
      <c r="H32" s="221">
        <f>ROUND((((SUM(BE95:BE102)+SUM(BE120:BE153))+SUM(BE155:BE159))),2)</f>
        <v>0</v>
      </c>
      <c r="I32" s="221"/>
      <c r="J32" s="221"/>
      <c r="K32" s="24"/>
      <c r="L32" s="24"/>
      <c r="M32" s="221">
        <f>ROUND(((ROUND((SUM(BE95:BE102)+SUM(BE120:BE153)),2)*F32)+SUM(BE155:BE159)*F32),2)</f>
        <v>0</v>
      </c>
      <c r="N32" s="221"/>
      <c r="O32" s="221"/>
      <c r="P32" s="221"/>
      <c r="Q32" s="24"/>
      <c r="R32" s="25"/>
    </row>
    <row r="33" spans="2:18" s="22" customFormat="1" ht="14.25" customHeight="1">
      <c r="B33" s="23"/>
      <c r="C33" s="24"/>
      <c r="D33" s="24"/>
      <c r="E33" s="31" t="s">
        <v>47</v>
      </c>
      <c r="F33" s="32">
        <v>0.15</v>
      </c>
      <c r="G33" s="106" t="s">
        <v>46</v>
      </c>
      <c r="H33" s="221">
        <f>ROUND((((SUM(BF95:BF102)+SUM(BF120:BF153))+SUM(BF155:BF159))),2)</f>
        <v>0</v>
      </c>
      <c r="I33" s="221"/>
      <c r="J33" s="221"/>
      <c r="K33" s="24"/>
      <c r="L33" s="24"/>
      <c r="M33" s="221">
        <f>ROUND(((ROUND((SUM(BF95:BF102)+SUM(BF120:BF153)),2)*F33)+SUM(BF155:BF159)*F33),2)</f>
        <v>0</v>
      </c>
      <c r="N33" s="221"/>
      <c r="O33" s="221"/>
      <c r="P33" s="221"/>
      <c r="Q33" s="24"/>
      <c r="R33" s="25"/>
    </row>
    <row r="34" spans="2:18" s="22" customFormat="1" ht="12.75" customHeight="1" hidden="1">
      <c r="B34" s="23"/>
      <c r="C34" s="24"/>
      <c r="D34" s="24"/>
      <c r="E34" s="31" t="s">
        <v>48</v>
      </c>
      <c r="F34" s="32">
        <v>0.21</v>
      </c>
      <c r="G34" s="106" t="s">
        <v>46</v>
      </c>
      <c r="H34" s="221">
        <f>ROUND((((SUM(BG95:BG102)+SUM(BG120:BG153))+SUM(BG155:BG159))),2)</f>
        <v>0</v>
      </c>
      <c r="I34" s="221"/>
      <c r="J34" s="221"/>
      <c r="K34" s="24"/>
      <c r="L34" s="24"/>
      <c r="M34" s="221">
        <v>0</v>
      </c>
      <c r="N34" s="221"/>
      <c r="O34" s="221"/>
      <c r="P34" s="221"/>
      <c r="Q34" s="24"/>
      <c r="R34" s="25"/>
    </row>
    <row r="35" spans="2:18" s="22" customFormat="1" ht="12.75" customHeight="1" hidden="1">
      <c r="B35" s="23"/>
      <c r="C35" s="24"/>
      <c r="D35" s="24"/>
      <c r="E35" s="31" t="s">
        <v>49</v>
      </c>
      <c r="F35" s="32">
        <v>0.15</v>
      </c>
      <c r="G35" s="106" t="s">
        <v>46</v>
      </c>
      <c r="H35" s="221">
        <f>ROUND((((SUM(BH95:BH102)+SUM(BH120:BH153))+SUM(BH155:BH159))),2)</f>
        <v>0</v>
      </c>
      <c r="I35" s="221"/>
      <c r="J35" s="221"/>
      <c r="K35" s="24"/>
      <c r="L35" s="24"/>
      <c r="M35" s="221">
        <v>0</v>
      </c>
      <c r="N35" s="221"/>
      <c r="O35" s="221"/>
      <c r="P35" s="221"/>
      <c r="Q35" s="24"/>
      <c r="R35" s="25"/>
    </row>
    <row r="36" spans="2:18" s="22" customFormat="1" ht="12.75" customHeight="1" hidden="1">
      <c r="B36" s="23"/>
      <c r="C36" s="24"/>
      <c r="D36" s="24"/>
      <c r="E36" s="31" t="s">
        <v>50</v>
      </c>
      <c r="F36" s="32">
        <v>0</v>
      </c>
      <c r="G36" s="106" t="s">
        <v>46</v>
      </c>
      <c r="H36" s="221">
        <f>ROUND((((SUM(BI95:BI102)+SUM(BI120:BI153))+SUM(BI155:BI159))),2)</f>
        <v>0</v>
      </c>
      <c r="I36" s="221"/>
      <c r="J36" s="221"/>
      <c r="K36" s="24"/>
      <c r="L36" s="24"/>
      <c r="M36" s="221">
        <v>0</v>
      </c>
      <c r="N36" s="221"/>
      <c r="O36" s="221"/>
      <c r="P36" s="221"/>
      <c r="Q36" s="24"/>
      <c r="R36" s="25"/>
    </row>
    <row r="37" spans="2:18" s="22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4.75" customHeight="1">
      <c r="B38" s="23"/>
      <c r="C38" s="35"/>
      <c r="D38" s="36" t="s">
        <v>51</v>
      </c>
      <c r="E38" s="37"/>
      <c r="F38" s="37"/>
      <c r="G38" s="107" t="s">
        <v>52</v>
      </c>
      <c r="H38" s="38" t="s">
        <v>53</v>
      </c>
      <c r="I38" s="37"/>
      <c r="J38" s="37"/>
      <c r="K38" s="37"/>
      <c r="L38" s="201">
        <f>SUM(M30:M36)</f>
        <v>0</v>
      </c>
      <c r="M38" s="201"/>
      <c r="N38" s="201"/>
      <c r="O38" s="201"/>
      <c r="P38" s="201"/>
      <c r="Q38" s="35"/>
      <c r="R38" s="25"/>
    </row>
    <row r="39" spans="2:18" s="22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2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2:18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</row>
    <row r="43" spans="2:18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/>
    </row>
    <row r="44" spans="2:18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/>
    </row>
    <row r="45" spans="2:18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0"/>
    </row>
    <row r="46" spans="2:18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</row>
    <row r="47" spans="2:18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0"/>
    </row>
    <row r="48" spans="2:18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</row>
    <row r="49" spans="2:18" ht="12"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/>
    </row>
    <row r="50" spans="2:18" s="22" customFormat="1" ht="13.5">
      <c r="B50" s="23"/>
      <c r="C50" s="24"/>
      <c r="D50" s="39" t="s">
        <v>54</v>
      </c>
      <c r="E50" s="40"/>
      <c r="F50" s="40"/>
      <c r="G50" s="40"/>
      <c r="H50" s="41"/>
      <c r="I50" s="24"/>
      <c r="J50" s="39" t="s">
        <v>55</v>
      </c>
      <c r="K50" s="40"/>
      <c r="L50" s="40"/>
      <c r="M50" s="40"/>
      <c r="N50" s="40"/>
      <c r="O50" s="40"/>
      <c r="P50" s="41"/>
      <c r="Q50" s="24"/>
      <c r="R50" s="25"/>
    </row>
    <row r="51" spans="2:18" ht="12">
      <c r="B51" s="9"/>
      <c r="C51" s="13"/>
      <c r="D51" s="42"/>
      <c r="E51" s="13"/>
      <c r="F51" s="13"/>
      <c r="G51" s="13"/>
      <c r="H51" s="43"/>
      <c r="I51" s="13"/>
      <c r="J51" s="42"/>
      <c r="K51" s="13"/>
      <c r="L51" s="13"/>
      <c r="M51" s="13"/>
      <c r="N51" s="13"/>
      <c r="O51" s="13"/>
      <c r="P51" s="43"/>
      <c r="Q51" s="13"/>
      <c r="R51" s="10"/>
    </row>
    <row r="52" spans="2:18" ht="12">
      <c r="B52" s="9"/>
      <c r="C52" s="13"/>
      <c r="D52" s="42"/>
      <c r="E52" s="13"/>
      <c r="F52" s="13"/>
      <c r="G52" s="13"/>
      <c r="H52" s="43"/>
      <c r="I52" s="13"/>
      <c r="J52" s="42"/>
      <c r="K52" s="13"/>
      <c r="L52" s="13"/>
      <c r="M52" s="13"/>
      <c r="N52" s="13"/>
      <c r="O52" s="13"/>
      <c r="P52" s="43"/>
      <c r="Q52" s="13"/>
      <c r="R52" s="10"/>
    </row>
    <row r="53" spans="2:18" ht="12">
      <c r="B53" s="9"/>
      <c r="C53" s="13"/>
      <c r="D53" s="42"/>
      <c r="E53" s="13"/>
      <c r="F53" s="13"/>
      <c r="G53" s="13"/>
      <c r="H53" s="43"/>
      <c r="I53" s="13"/>
      <c r="J53" s="42"/>
      <c r="K53" s="13"/>
      <c r="L53" s="13"/>
      <c r="M53" s="13"/>
      <c r="N53" s="13"/>
      <c r="O53" s="13"/>
      <c r="P53" s="43"/>
      <c r="Q53" s="13"/>
      <c r="R53" s="10"/>
    </row>
    <row r="54" spans="2:18" ht="12">
      <c r="B54" s="9"/>
      <c r="C54" s="13"/>
      <c r="D54" s="42"/>
      <c r="E54" s="13"/>
      <c r="F54" s="13"/>
      <c r="G54" s="13"/>
      <c r="H54" s="43"/>
      <c r="I54" s="13"/>
      <c r="J54" s="42"/>
      <c r="K54" s="13"/>
      <c r="L54" s="13"/>
      <c r="M54" s="13"/>
      <c r="N54" s="13"/>
      <c r="O54" s="13"/>
      <c r="P54" s="43"/>
      <c r="Q54" s="13"/>
      <c r="R54" s="10"/>
    </row>
    <row r="55" spans="2:18" ht="12">
      <c r="B55" s="9"/>
      <c r="C55" s="13"/>
      <c r="D55" s="42"/>
      <c r="E55" s="13"/>
      <c r="F55" s="13"/>
      <c r="G55" s="13"/>
      <c r="H55" s="43"/>
      <c r="I55" s="13"/>
      <c r="J55" s="42"/>
      <c r="K55" s="13"/>
      <c r="L55" s="13"/>
      <c r="M55" s="13"/>
      <c r="N55" s="13"/>
      <c r="O55" s="13"/>
      <c r="P55" s="43"/>
      <c r="Q55" s="13"/>
      <c r="R55" s="10"/>
    </row>
    <row r="56" spans="2:18" ht="12">
      <c r="B56" s="9"/>
      <c r="C56" s="13"/>
      <c r="D56" s="42"/>
      <c r="E56" s="13"/>
      <c r="F56" s="13"/>
      <c r="G56" s="13"/>
      <c r="H56" s="43"/>
      <c r="I56" s="13"/>
      <c r="J56" s="42"/>
      <c r="K56" s="13"/>
      <c r="L56" s="13"/>
      <c r="M56" s="13"/>
      <c r="N56" s="13"/>
      <c r="O56" s="13"/>
      <c r="P56" s="43"/>
      <c r="Q56" s="13"/>
      <c r="R56" s="10"/>
    </row>
    <row r="57" spans="2:18" ht="12">
      <c r="B57" s="9"/>
      <c r="C57" s="13"/>
      <c r="D57" s="42"/>
      <c r="E57" s="13"/>
      <c r="F57" s="13"/>
      <c r="G57" s="13"/>
      <c r="H57" s="43"/>
      <c r="I57" s="13"/>
      <c r="J57" s="42"/>
      <c r="K57" s="13"/>
      <c r="L57" s="13"/>
      <c r="M57" s="13"/>
      <c r="N57" s="13"/>
      <c r="O57" s="13"/>
      <c r="P57" s="43"/>
      <c r="Q57" s="13"/>
      <c r="R57" s="10"/>
    </row>
    <row r="58" spans="2:18" ht="12">
      <c r="B58" s="9"/>
      <c r="C58" s="13"/>
      <c r="D58" s="42"/>
      <c r="E58" s="13"/>
      <c r="F58" s="13"/>
      <c r="G58" s="13"/>
      <c r="H58" s="43"/>
      <c r="I58" s="13"/>
      <c r="J58" s="42"/>
      <c r="K58" s="13"/>
      <c r="L58" s="13"/>
      <c r="M58" s="13"/>
      <c r="N58" s="13"/>
      <c r="O58" s="13"/>
      <c r="P58" s="43"/>
      <c r="Q58" s="13"/>
      <c r="R58" s="10"/>
    </row>
    <row r="59" spans="2:18" s="22" customFormat="1" ht="13.5">
      <c r="B59" s="23"/>
      <c r="C59" s="24"/>
      <c r="D59" s="44" t="s">
        <v>56</v>
      </c>
      <c r="E59" s="45"/>
      <c r="F59" s="45"/>
      <c r="G59" s="46" t="s">
        <v>57</v>
      </c>
      <c r="H59" s="47"/>
      <c r="I59" s="24"/>
      <c r="J59" s="44" t="s">
        <v>56</v>
      </c>
      <c r="K59" s="45"/>
      <c r="L59" s="45"/>
      <c r="M59" s="45"/>
      <c r="N59" s="46" t="s">
        <v>57</v>
      </c>
      <c r="O59" s="45"/>
      <c r="P59" s="47"/>
      <c r="Q59" s="24"/>
      <c r="R59" s="25"/>
    </row>
    <row r="60" spans="2:18" ht="1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/>
    </row>
    <row r="61" spans="2:18" s="22" customFormat="1" ht="13.5">
      <c r="B61" s="23"/>
      <c r="C61" s="24"/>
      <c r="D61" s="39" t="s">
        <v>58</v>
      </c>
      <c r="E61" s="40"/>
      <c r="F61" s="40"/>
      <c r="G61" s="40"/>
      <c r="H61" s="41"/>
      <c r="I61" s="24"/>
      <c r="J61" s="39" t="s">
        <v>59</v>
      </c>
      <c r="K61" s="40"/>
      <c r="L61" s="40"/>
      <c r="M61" s="40"/>
      <c r="N61" s="40"/>
      <c r="O61" s="40"/>
      <c r="P61" s="41"/>
      <c r="Q61" s="24"/>
      <c r="R61" s="25"/>
    </row>
    <row r="62" spans="2:18" ht="12">
      <c r="B62" s="9"/>
      <c r="C62" s="13"/>
      <c r="D62" s="42"/>
      <c r="E62" s="13"/>
      <c r="F62" s="13"/>
      <c r="G62" s="13"/>
      <c r="H62" s="43"/>
      <c r="I62" s="13"/>
      <c r="J62" s="42"/>
      <c r="K62" s="13"/>
      <c r="L62" s="13"/>
      <c r="M62" s="13"/>
      <c r="N62" s="13"/>
      <c r="O62" s="13"/>
      <c r="P62" s="43"/>
      <c r="Q62" s="13"/>
      <c r="R62" s="10"/>
    </row>
    <row r="63" spans="2:18" ht="12">
      <c r="B63" s="9"/>
      <c r="C63" s="13"/>
      <c r="D63" s="42"/>
      <c r="E63" s="13"/>
      <c r="F63" s="13"/>
      <c r="G63" s="13"/>
      <c r="H63" s="43"/>
      <c r="I63" s="13"/>
      <c r="J63" s="42"/>
      <c r="K63" s="13"/>
      <c r="L63" s="13"/>
      <c r="M63" s="13"/>
      <c r="N63" s="13"/>
      <c r="O63" s="13"/>
      <c r="P63" s="43"/>
      <c r="Q63" s="13"/>
      <c r="R63" s="10"/>
    </row>
    <row r="64" spans="2:18" ht="12">
      <c r="B64" s="9"/>
      <c r="C64" s="13"/>
      <c r="D64" s="42"/>
      <c r="E64" s="13"/>
      <c r="F64" s="13"/>
      <c r="G64" s="13"/>
      <c r="H64" s="43"/>
      <c r="I64" s="13"/>
      <c r="J64" s="42"/>
      <c r="K64" s="13"/>
      <c r="L64" s="13"/>
      <c r="M64" s="13"/>
      <c r="N64" s="13"/>
      <c r="O64" s="13"/>
      <c r="P64" s="43"/>
      <c r="Q64" s="13"/>
      <c r="R64" s="10"/>
    </row>
    <row r="65" spans="2:18" ht="12">
      <c r="B65" s="9"/>
      <c r="C65" s="13"/>
      <c r="D65" s="42"/>
      <c r="E65" s="13"/>
      <c r="F65" s="13"/>
      <c r="G65" s="13"/>
      <c r="H65" s="43"/>
      <c r="I65" s="13"/>
      <c r="J65" s="42"/>
      <c r="K65" s="13"/>
      <c r="L65" s="13"/>
      <c r="M65" s="13"/>
      <c r="N65" s="13"/>
      <c r="O65" s="13"/>
      <c r="P65" s="43"/>
      <c r="Q65" s="13"/>
      <c r="R65" s="10"/>
    </row>
    <row r="66" spans="2:18" ht="12">
      <c r="B66" s="9"/>
      <c r="C66" s="13"/>
      <c r="D66" s="42"/>
      <c r="E66" s="13"/>
      <c r="F66" s="13"/>
      <c r="G66" s="13"/>
      <c r="H66" s="43"/>
      <c r="I66" s="13"/>
      <c r="J66" s="42"/>
      <c r="K66" s="13"/>
      <c r="L66" s="13"/>
      <c r="M66" s="13"/>
      <c r="N66" s="13"/>
      <c r="O66" s="13"/>
      <c r="P66" s="43"/>
      <c r="Q66" s="13"/>
      <c r="R66" s="10"/>
    </row>
    <row r="67" spans="2:18" ht="12">
      <c r="B67" s="9"/>
      <c r="C67" s="13"/>
      <c r="D67" s="42"/>
      <c r="E67" s="13"/>
      <c r="F67" s="13"/>
      <c r="G67" s="13"/>
      <c r="H67" s="43"/>
      <c r="I67" s="13"/>
      <c r="J67" s="42"/>
      <c r="K67" s="13"/>
      <c r="L67" s="13"/>
      <c r="M67" s="13"/>
      <c r="N67" s="13"/>
      <c r="O67" s="13"/>
      <c r="P67" s="43"/>
      <c r="Q67" s="13"/>
      <c r="R67" s="10"/>
    </row>
    <row r="68" spans="2:18" ht="12">
      <c r="B68" s="9"/>
      <c r="C68" s="13"/>
      <c r="D68" s="42"/>
      <c r="E68" s="13"/>
      <c r="F68" s="13"/>
      <c r="G68" s="13"/>
      <c r="H68" s="43"/>
      <c r="I68" s="13"/>
      <c r="J68" s="42"/>
      <c r="K68" s="13"/>
      <c r="L68" s="13"/>
      <c r="M68" s="13"/>
      <c r="N68" s="13"/>
      <c r="O68" s="13"/>
      <c r="P68" s="43"/>
      <c r="Q68" s="13"/>
      <c r="R68" s="10"/>
    </row>
    <row r="69" spans="2:18" ht="12">
      <c r="B69" s="9"/>
      <c r="C69" s="13"/>
      <c r="D69" s="42"/>
      <c r="E69" s="13"/>
      <c r="F69" s="13"/>
      <c r="G69" s="13"/>
      <c r="H69" s="43"/>
      <c r="I69" s="13"/>
      <c r="J69" s="42"/>
      <c r="K69" s="13"/>
      <c r="L69" s="13"/>
      <c r="M69" s="13"/>
      <c r="N69" s="13"/>
      <c r="O69" s="13"/>
      <c r="P69" s="43"/>
      <c r="Q69" s="13"/>
      <c r="R69" s="10"/>
    </row>
    <row r="70" spans="2:18" s="22" customFormat="1" ht="13.5">
      <c r="B70" s="23"/>
      <c r="C70" s="24"/>
      <c r="D70" s="44" t="s">
        <v>56</v>
      </c>
      <c r="E70" s="45"/>
      <c r="F70" s="45"/>
      <c r="G70" s="46" t="s">
        <v>57</v>
      </c>
      <c r="H70" s="47"/>
      <c r="I70" s="24"/>
      <c r="J70" s="44" t="s">
        <v>56</v>
      </c>
      <c r="K70" s="45"/>
      <c r="L70" s="45"/>
      <c r="M70" s="45"/>
      <c r="N70" s="46" t="s">
        <v>57</v>
      </c>
      <c r="O70" s="45"/>
      <c r="P70" s="47"/>
      <c r="Q70" s="24"/>
      <c r="R70" s="25"/>
    </row>
    <row r="71" spans="2:18" s="22" customFormat="1" ht="14.2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2:18" s="22" customFormat="1" ht="36.75" customHeight="1">
      <c r="B76" s="23"/>
      <c r="C76" s="190" t="s">
        <v>116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25"/>
    </row>
    <row r="77" spans="2:18" s="22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22" customFormat="1" ht="30" customHeight="1">
      <c r="B78" s="23"/>
      <c r="C78" s="17" t="s">
        <v>17</v>
      </c>
      <c r="D78" s="24"/>
      <c r="E78" s="24"/>
      <c r="F78" s="217" t="str">
        <f>F6</f>
        <v>Revitalizace původního autobusového nádraží Beroun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4"/>
      <c r="R78" s="25"/>
    </row>
    <row r="79" spans="2:18" s="22" customFormat="1" ht="36.75" customHeight="1">
      <c r="B79" s="23"/>
      <c r="C79" s="60" t="s">
        <v>112</v>
      </c>
      <c r="D79" s="24"/>
      <c r="E79" s="24"/>
      <c r="F79" s="202" t="str">
        <f>F7</f>
        <v>SO 000 - Demolice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4"/>
      <c r="R79" s="25"/>
    </row>
    <row r="80" spans="2:18" s="22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22" customFormat="1" ht="18" customHeight="1">
      <c r="B81" s="23"/>
      <c r="C81" s="17" t="s">
        <v>23</v>
      </c>
      <c r="D81" s="24"/>
      <c r="E81" s="24"/>
      <c r="F81" s="15" t="str">
        <f>F9</f>
        <v>k.ú. Beroun</v>
      </c>
      <c r="G81" s="24"/>
      <c r="H81" s="24"/>
      <c r="I81" s="24"/>
      <c r="J81" s="24"/>
      <c r="K81" s="17" t="s">
        <v>25</v>
      </c>
      <c r="L81" s="24"/>
      <c r="M81" s="222" t="str">
        <f>IF(O9="","",O9)</f>
        <v>8.12.2015</v>
      </c>
      <c r="N81" s="222"/>
      <c r="O81" s="222"/>
      <c r="P81" s="222"/>
      <c r="Q81" s="24"/>
      <c r="R81" s="25"/>
    </row>
    <row r="82" spans="2:18" s="22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22" customFormat="1" ht="12">
      <c r="B83" s="23"/>
      <c r="C83" s="17" t="s">
        <v>29</v>
      </c>
      <c r="D83" s="24"/>
      <c r="E83" s="24"/>
      <c r="F83" s="15" t="str">
        <f>E12</f>
        <v>Revitali s.r.o.</v>
      </c>
      <c r="G83" s="24"/>
      <c r="H83" s="24"/>
      <c r="I83" s="24"/>
      <c r="J83" s="24"/>
      <c r="K83" s="17" t="s">
        <v>35</v>
      </c>
      <c r="L83" s="24"/>
      <c r="M83" s="191" t="str">
        <f>E18</f>
        <v>Ing.Jiří Křepinský - PRINKOM</v>
      </c>
      <c r="N83" s="191"/>
      <c r="O83" s="191"/>
      <c r="P83" s="191"/>
      <c r="Q83" s="191"/>
      <c r="R83" s="25"/>
    </row>
    <row r="84" spans="2:18" s="22" customFormat="1" ht="14.25" customHeight="1">
      <c r="B84" s="23"/>
      <c r="C84" s="17" t="s">
        <v>33</v>
      </c>
      <c r="D84" s="24"/>
      <c r="E84" s="24"/>
      <c r="F84" s="15" t="str">
        <f>IF(E15="","",E15)</f>
        <v>Vyplň údaj</v>
      </c>
      <c r="G84" s="24"/>
      <c r="H84" s="24"/>
      <c r="I84" s="24"/>
      <c r="J84" s="24"/>
      <c r="K84" s="17" t="s">
        <v>38</v>
      </c>
      <c r="L84" s="24"/>
      <c r="M84" s="191" t="str">
        <f>E21</f>
        <v>Ing.Jiří Křepinský - PRINKOM</v>
      </c>
      <c r="N84" s="191"/>
      <c r="O84" s="191"/>
      <c r="P84" s="191"/>
      <c r="Q84" s="191"/>
      <c r="R84" s="25"/>
    </row>
    <row r="85" spans="2:18" s="22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22" customFormat="1" ht="29.25" customHeight="1">
      <c r="B86" s="23"/>
      <c r="C86" s="223" t="s">
        <v>117</v>
      </c>
      <c r="D86" s="223"/>
      <c r="E86" s="223"/>
      <c r="F86" s="223"/>
      <c r="G86" s="223"/>
      <c r="H86" s="35"/>
      <c r="I86" s="35"/>
      <c r="J86" s="35"/>
      <c r="K86" s="35"/>
      <c r="L86" s="35"/>
      <c r="M86" s="35"/>
      <c r="N86" s="223" t="s">
        <v>118</v>
      </c>
      <c r="O86" s="223"/>
      <c r="P86" s="223"/>
      <c r="Q86" s="223"/>
      <c r="R86" s="25"/>
    </row>
    <row r="87" spans="2:18" s="22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22" customFormat="1" ht="29.25" customHeight="1">
      <c r="B88" s="23"/>
      <c r="C88" s="70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9">
        <f>N120</f>
        <v>0</v>
      </c>
      <c r="O88" s="209"/>
      <c r="P88" s="209"/>
      <c r="Q88" s="209"/>
      <c r="R88" s="25"/>
      <c r="AU88" s="5" t="s">
        <v>120</v>
      </c>
    </row>
    <row r="89" spans="2:18" s="108" customFormat="1" ht="24.75" customHeight="1">
      <c r="B89" s="109"/>
      <c r="C89" s="110"/>
      <c r="D89" s="111" t="s">
        <v>121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N121</f>
        <v>0</v>
      </c>
      <c r="O89" s="224"/>
      <c r="P89" s="224"/>
      <c r="Q89" s="224"/>
      <c r="R89" s="112"/>
    </row>
    <row r="90" spans="2:18" s="113" customFormat="1" ht="19.5" customHeight="1">
      <c r="B90" s="114"/>
      <c r="C90" s="115"/>
      <c r="D90" s="92" t="s">
        <v>122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3">
        <f>N122</f>
        <v>0</v>
      </c>
      <c r="O90" s="213"/>
      <c r="P90" s="213"/>
      <c r="Q90" s="213"/>
      <c r="R90" s="116"/>
    </row>
    <row r="91" spans="2:18" s="113" customFormat="1" ht="19.5" customHeight="1">
      <c r="B91" s="114"/>
      <c r="C91" s="115"/>
      <c r="D91" s="92" t="s">
        <v>123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3">
        <f>N134</f>
        <v>0</v>
      </c>
      <c r="O91" s="213"/>
      <c r="P91" s="213"/>
      <c r="Q91" s="213"/>
      <c r="R91" s="116"/>
    </row>
    <row r="92" spans="2:18" s="113" customFormat="1" ht="19.5" customHeight="1">
      <c r="B92" s="114"/>
      <c r="C92" s="115"/>
      <c r="D92" s="92" t="s">
        <v>124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3">
        <f>N144</f>
        <v>0</v>
      </c>
      <c r="O92" s="213"/>
      <c r="P92" s="213"/>
      <c r="Q92" s="213"/>
      <c r="R92" s="116"/>
    </row>
    <row r="93" spans="2:18" s="108" customFormat="1" ht="21.75" customHeight="1">
      <c r="B93" s="109"/>
      <c r="C93" s="110"/>
      <c r="D93" s="111" t="s">
        <v>125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25">
        <f>N154</f>
        <v>0</v>
      </c>
      <c r="O93" s="225"/>
      <c r="P93" s="225"/>
      <c r="Q93" s="225"/>
      <c r="R93" s="112"/>
    </row>
    <row r="94" spans="2:18" s="22" customFormat="1" ht="21.75" customHeight="1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/>
    </row>
    <row r="95" spans="2:21" s="22" customFormat="1" ht="29.25" customHeight="1">
      <c r="B95" s="23"/>
      <c r="C95" s="70" t="s">
        <v>126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09">
        <f>ROUND(N96+N97+N98+N99+N100+N101,2)</f>
        <v>0</v>
      </c>
      <c r="O95" s="209"/>
      <c r="P95" s="209"/>
      <c r="Q95" s="209"/>
      <c r="R95" s="25"/>
      <c r="T95" s="117" t="s">
        <v>127</v>
      </c>
      <c r="U95" s="118" t="s">
        <v>44</v>
      </c>
    </row>
    <row r="96" spans="2:65" s="22" customFormat="1" ht="18" customHeight="1">
      <c r="B96" s="119"/>
      <c r="C96" s="120"/>
      <c r="D96" s="214" t="s">
        <v>128</v>
      </c>
      <c r="E96" s="214"/>
      <c r="F96" s="214"/>
      <c r="G96" s="214"/>
      <c r="H96" s="214"/>
      <c r="I96" s="120"/>
      <c r="J96" s="120"/>
      <c r="K96" s="120"/>
      <c r="L96" s="120"/>
      <c r="M96" s="120"/>
      <c r="N96" s="212">
        <f>ROUND(N88*T96,2)</f>
        <v>0</v>
      </c>
      <c r="O96" s="212"/>
      <c r="P96" s="212"/>
      <c r="Q96" s="212"/>
      <c r="R96" s="121"/>
      <c r="S96" s="122"/>
      <c r="T96" s="123"/>
      <c r="U96" s="124" t="s">
        <v>45</v>
      </c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6" t="s">
        <v>129</v>
      </c>
      <c r="AZ96" s="125"/>
      <c r="BA96" s="125"/>
      <c r="BB96" s="125"/>
      <c r="BC96" s="125"/>
      <c r="BD96" s="125"/>
      <c r="BE96" s="127">
        <f aca="true" t="shared" si="0" ref="BE96:BE101">IF(U96="základní",N96,0)</f>
        <v>0</v>
      </c>
      <c r="BF96" s="127">
        <f aca="true" t="shared" si="1" ref="BF96:BF101">IF(U96="snížená",N96,0)</f>
        <v>0</v>
      </c>
      <c r="BG96" s="127">
        <f aca="true" t="shared" si="2" ref="BG96:BG101">IF(U96="zákl. přenesená",N96,0)</f>
        <v>0</v>
      </c>
      <c r="BH96" s="127">
        <f aca="true" t="shared" si="3" ref="BH96:BH101">IF(U96="sníž. přenesená",N96,0)</f>
        <v>0</v>
      </c>
      <c r="BI96" s="127">
        <f aca="true" t="shared" si="4" ref="BI96:BI101">IF(U96="nulová",N96,0)</f>
        <v>0</v>
      </c>
      <c r="BJ96" s="126" t="s">
        <v>22</v>
      </c>
      <c r="BK96" s="125"/>
      <c r="BL96" s="125"/>
      <c r="BM96" s="125"/>
    </row>
    <row r="97" spans="2:65" s="22" customFormat="1" ht="18" customHeight="1">
      <c r="B97" s="119"/>
      <c r="C97" s="120"/>
      <c r="D97" s="214" t="s">
        <v>130</v>
      </c>
      <c r="E97" s="214"/>
      <c r="F97" s="214"/>
      <c r="G97" s="214"/>
      <c r="H97" s="214"/>
      <c r="I97" s="120"/>
      <c r="J97" s="120"/>
      <c r="K97" s="120"/>
      <c r="L97" s="120"/>
      <c r="M97" s="120"/>
      <c r="N97" s="212">
        <f>ROUND(N88*T97,2)</f>
        <v>0</v>
      </c>
      <c r="O97" s="212"/>
      <c r="P97" s="212"/>
      <c r="Q97" s="212"/>
      <c r="R97" s="121"/>
      <c r="S97" s="122"/>
      <c r="T97" s="123"/>
      <c r="U97" s="124" t="s">
        <v>45</v>
      </c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6" t="s">
        <v>129</v>
      </c>
      <c r="AZ97" s="125"/>
      <c r="BA97" s="125"/>
      <c r="BB97" s="125"/>
      <c r="BC97" s="125"/>
      <c r="BD97" s="125"/>
      <c r="BE97" s="127">
        <f t="shared" si="0"/>
        <v>0</v>
      </c>
      <c r="BF97" s="127">
        <f t="shared" si="1"/>
        <v>0</v>
      </c>
      <c r="BG97" s="127">
        <f t="shared" si="2"/>
        <v>0</v>
      </c>
      <c r="BH97" s="127">
        <f t="shared" si="3"/>
        <v>0</v>
      </c>
      <c r="BI97" s="127">
        <f t="shared" si="4"/>
        <v>0</v>
      </c>
      <c r="BJ97" s="126" t="s">
        <v>22</v>
      </c>
      <c r="BK97" s="125"/>
      <c r="BL97" s="125"/>
      <c r="BM97" s="125"/>
    </row>
    <row r="98" spans="2:65" s="22" customFormat="1" ht="18" customHeight="1">
      <c r="B98" s="119"/>
      <c r="C98" s="120"/>
      <c r="D98" s="214" t="s">
        <v>131</v>
      </c>
      <c r="E98" s="214"/>
      <c r="F98" s="214"/>
      <c r="G98" s="214"/>
      <c r="H98" s="214"/>
      <c r="I98" s="120"/>
      <c r="J98" s="120"/>
      <c r="K98" s="120"/>
      <c r="L98" s="120"/>
      <c r="M98" s="120"/>
      <c r="N98" s="212">
        <f>ROUND(N88*T98,2)</f>
        <v>0</v>
      </c>
      <c r="O98" s="212"/>
      <c r="P98" s="212"/>
      <c r="Q98" s="212"/>
      <c r="R98" s="121"/>
      <c r="S98" s="122"/>
      <c r="T98" s="123"/>
      <c r="U98" s="124" t="s">
        <v>45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 t="s">
        <v>129</v>
      </c>
      <c r="AZ98" s="125"/>
      <c r="BA98" s="125"/>
      <c r="BB98" s="125"/>
      <c r="BC98" s="125"/>
      <c r="BD98" s="125"/>
      <c r="BE98" s="127">
        <f t="shared" si="0"/>
        <v>0</v>
      </c>
      <c r="BF98" s="127">
        <f t="shared" si="1"/>
        <v>0</v>
      </c>
      <c r="BG98" s="127">
        <f t="shared" si="2"/>
        <v>0</v>
      </c>
      <c r="BH98" s="127">
        <f t="shared" si="3"/>
        <v>0</v>
      </c>
      <c r="BI98" s="127">
        <f t="shared" si="4"/>
        <v>0</v>
      </c>
      <c r="BJ98" s="126" t="s">
        <v>22</v>
      </c>
      <c r="BK98" s="125"/>
      <c r="BL98" s="125"/>
      <c r="BM98" s="125"/>
    </row>
    <row r="99" spans="2:65" s="22" customFormat="1" ht="18" customHeight="1">
      <c r="B99" s="119"/>
      <c r="C99" s="120"/>
      <c r="D99" s="214" t="s">
        <v>132</v>
      </c>
      <c r="E99" s="214"/>
      <c r="F99" s="214"/>
      <c r="G99" s="214"/>
      <c r="H99" s="214"/>
      <c r="I99" s="120"/>
      <c r="J99" s="120"/>
      <c r="K99" s="120"/>
      <c r="L99" s="120"/>
      <c r="M99" s="120"/>
      <c r="N99" s="212">
        <f>ROUND(N88*T99,2)</f>
        <v>0</v>
      </c>
      <c r="O99" s="212"/>
      <c r="P99" s="212"/>
      <c r="Q99" s="212"/>
      <c r="R99" s="121"/>
      <c r="S99" s="122"/>
      <c r="T99" s="123"/>
      <c r="U99" s="124" t="s">
        <v>45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129</v>
      </c>
      <c r="AZ99" s="125"/>
      <c r="BA99" s="125"/>
      <c r="BB99" s="125"/>
      <c r="BC99" s="125"/>
      <c r="BD99" s="125"/>
      <c r="BE99" s="127">
        <f t="shared" si="0"/>
        <v>0</v>
      </c>
      <c r="BF99" s="127">
        <f t="shared" si="1"/>
        <v>0</v>
      </c>
      <c r="BG99" s="127">
        <f t="shared" si="2"/>
        <v>0</v>
      </c>
      <c r="BH99" s="127">
        <f t="shared" si="3"/>
        <v>0</v>
      </c>
      <c r="BI99" s="127">
        <f t="shared" si="4"/>
        <v>0</v>
      </c>
      <c r="BJ99" s="126" t="s">
        <v>22</v>
      </c>
      <c r="BK99" s="125"/>
      <c r="BL99" s="125"/>
      <c r="BM99" s="125"/>
    </row>
    <row r="100" spans="2:65" s="22" customFormat="1" ht="18" customHeight="1">
      <c r="B100" s="119"/>
      <c r="C100" s="120"/>
      <c r="D100" s="214" t="s">
        <v>133</v>
      </c>
      <c r="E100" s="214"/>
      <c r="F100" s="214"/>
      <c r="G100" s="214"/>
      <c r="H100" s="214"/>
      <c r="I100" s="120"/>
      <c r="J100" s="120"/>
      <c r="K100" s="120"/>
      <c r="L100" s="120"/>
      <c r="M100" s="120"/>
      <c r="N100" s="212">
        <f>ROUND(N88*T100,2)</f>
        <v>0</v>
      </c>
      <c r="O100" s="212"/>
      <c r="P100" s="212"/>
      <c r="Q100" s="212"/>
      <c r="R100" s="121"/>
      <c r="S100" s="122"/>
      <c r="T100" s="123"/>
      <c r="U100" s="124" t="s">
        <v>45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129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22</v>
      </c>
      <c r="BK100" s="125"/>
      <c r="BL100" s="125"/>
      <c r="BM100" s="125"/>
    </row>
    <row r="101" spans="2:65" s="22" customFormat="1" ht="18" customHeight="1">
      <c r="B101" s="119"/>
      <c r="C101" s="120"/>
      <c r="D101" s="128" t="s">
        <v>134</v>
      </c>
      <c r="E101" s="120"/>
      <c r="F101" s="120"/>
      <c r="G101" s="120"/>
      <c r="H101" s="120"/>
      <c r="I101" s="120"/>
      <c r="J101" s="120"/>
      <c r="K101" s="120"/>
      <c r="L101" s="120"/>
      <c r="M101" s="120"/>
      <c r="N101" s="212">
        <f>ROUND(N88*T101,2)</f>
        <v>0</v>
      </c>
      <c r="O101" s="212"/>
      <c r="P101" s="212"/>
      <c r="Q101" s="212"/>
      <c r="R101" s="121"/>
      <c r="S101" s="122"/>
      <c r="T101" s="129"/>
      <c r="U101" s="130" t="s">
        <v>45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135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22</v>
      </c>
      <c r="BK101" s="125"/>
      <c r="BL101" s="125"/>
      <c r="BM101" s="125"/>
    </row>
    <row r="102" spans="2:18" s="22" customFormat="1" ht="12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s="22" customFormat="1" ht="29.25" customHeight="1">
      <c r="B103" s="23"/>
      <c r="C103" s="103" t="s">
        <v>108</v>
      </c>
      <c r="D103" s="35"/>
      <c r="E103" s="35"/>
      <c r="F103" s="35"/>
      <c r="G103" s="35"/>
      <c r="H103" s="35"/>
      <c r="I103" s="35"/>
      <c r="J103" s="35"/>
      <c r="K103" s="35"/>
      <c r="L103" s="215">
        <f>ROUND(SUM(N88+N95),2)</f>
        <v>0</v>
      </c>
      <c r="M103" s="215"/>
      <c r="N103" s="215"/>
      <c r="O103" s="215"/>
      <c r="P103" s="215"/>
      <c r="Q103" s="215"/>
      <c r="R103" s="25"/>
    </row>
    <row r="104" spans="2:18" s="22" customFormat="1" ht="6.7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8" spans="2:18" s="22" customFormat="1" ht="6.75" customHeight="1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3"/>
    </row>
    <row r="109" spans="2:18" s="22" customFormat="1" ht="36.75" customHeight="1">
      <c r="B109" s="23"/>
      <c r="C109" s="190" t="s">
        <v>136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25"/>
    </row>
    <row r="110" spans="2:18" s="22" customFormat="1" ht="6.7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</row>
    <row r="111" spans="2:18" s="22" customFormat="1" ht="30" customHeight="1">
      <c r="B111" s="23"/>
      <c r="C111" s="17" t="s">
        <v>17</v>
      </c>
      <c r="D111" s="24"/>
      <c r="E111" s="24"/>
      <c r="F111" s="217" t="str">
        <f>F6</f>
        <v>Revitalizace původního autobusového nádraží Beroun</v>
      </c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4"/>
      <c r="R111" s="25"/>
    </row>
    <row r="112" spans="2:18" s="22" customFormat="1" ht="36.75" customHeight="1">
      <c r="B112" s="23"/>
      <c r="C112" s="60" t="s">
        <v>112</v>
      </c>
      <c r="D112" s="24"/>
      <c r="E112" s="24"/>
      <c r="F112" s="202" t="str">
        <f>F7</f>
        <v>SO 000 - Demolice</v>
      </c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4"/>
      <c r="R112" s="25"/>
    </row>
    <row r="113" spans="2:18" s="22" customFormat="1" ht="6.7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22" customFormat="1" ht="18" customHeight="1">
      <c r="B114" s="23"/>
      <c r="C114" s="17" t="s">
        <v>23</v>
      </c>
      <c r="D114" s="24"/>
      <c r="E114" s="24"/>
      <c r="F114" s="15" t="str">
        <f>F9</f>
        <v>k.ú. Beroun</v>
      </c>
      <c r="G114" s="24"/>
      <c r="H114" s="24"/>
      <c r="I114" s="24"/>
      <c r="J114" s="24"/>
      <c r="K114" s="17" t="s">
        <v>25</v>
      </c>
      <c r="L114" s="24"/>
      <c r="M114" s="222" t="str">
        <f>IF(O9="","",O9)</f>
        <v>8.12.2015</v>
      </c>
      <c r="N114" s="222"/>
      <c r="O114" s="222"/>
      <c r="P114" s="222"/>
      <c r="Q114" s="24"/>
      <c r="R114" s="25"/>
    </row>
    <row r="115" spans="2:18" s="22" customFormat="1" ht="6.7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22" customFormat="1" ht="12">
      <c r="B116" s="23"/>
      <c r="C116" s="17" t="s">
        <v>29</v>
      </c>
      <c r="D116" s="24"/>
      <c r="E116" s="24"/>
      <c r="F116" s="15" t="str">
        <f>E12</f>
        <v>Revitali s.r.o.</v>
      </c>
      <c r="G116" s="24"/>
      <c r="H116" s="24"/>
      <c r="I116" s="24"/>
      <c r="J116" s="24"/>
      <c r="K116" s="17" t="s">
        <v>35</v>
      </c>
      <c r="L116" s="24"/>
      <c r="M116" s="191" t="str">
        <f>E18</f>
        <v>Ing.Jiří Křepinský - PRINKOM</v>
      </c>
      <c r="N116" s="191"/>
      <c r="O116" s="191"/>
      <c r="P116" s="191"/>
      <c r="Q116" s="191"/>
      <c r="R116" s="25"/>
    </row>
    <row r="117" spans="2:18" s="22" customFormat="1" ht="14.25" customHeight="1">
      <c r="B117" s="23"/>
      <c r="C117" s="17" t="s">
        <v>33</v>
      </c>
      <c r="D117" s="24"/>
      <c r="E117" s="24"/>
      <c r="F117" s="15" t="str">
        <f>IF(E15="","",E15)</f>
        <v>Vyplň údaj</v>
      </c>
      <c r="G117" s="24"/>
      <c r="H117" s="24"/>
      <c r="I117" s="24"/>
      <c r="J117" s="24"/>
      <c r="K117" s="17" t="s">
        <v>38</v>
      </c>
      <c r="L117" s="24"/>
      <c r="M117" s="191" t="str">
        <f>E21</f>
        <v>Ing.Jiří Křepinský - PRINKOM</v>
      </c>
      <c r="N117" s="191"/>
      <c r="O117" s="191"/>
      <c r="P117" s="191"/>
      <c r="Q117" s="191"/>
      <c r="R117" s="25"/>
    </row>
    <row r="118" spans="2:18" s="22" customFormat="1" ht="9.7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27" s="131" customFormat="1" ht="29.25" customHeight="1">
      <c r="B119" s="132"/>
      <c r="C119" s="133" t="s">
        <v>137</v>
      </c>
      <c r="D119" s="134" t="s">
        <v>138</v>
      </c>
      <c r="E119" s="134" t="s">
        <v>62</v>
      </c>
      <c r="F119" s="226" t="s">
        <v>139</v>
      </c>
      <c r="G119" s="226"/>
      <c r="H119" s="226"/>
      <c r="I119" s="226"/>
      <c r="J119" s="134" t="s">
        <v>140</v>
      </c>
      <c r="K119" s="134" t="s">
        <v>141</v>
      </c>
      <c r="L119" s="227" t="s">
        <v>142</v>
      </c>
      <c r="M119" s="227"/>
      <c r="N119" s="228" t="s">
        <v>118</v>
      </c>
      <c r="O119" s="228"/>
      <c r="P119" s="228"/>
      <c r="Q119" s="228"/>
      <c r="R119" s="135"/>
      <c r="T119" s="66" t="s">
        <v>143</v>
      </c>
      <c r="U119" s="67" t="s">
        <v>44</v>
      </c>
      <c r="V119" s="67" t="s">
        <v>144</v>
      </c>
      <c r="W119" s="67" t="s">
        <v>145</v>
      </c>
      <c r="X119" s="67" t="s">
        <v>146</v>
      </c>
      <c r="Y119" s="67" t="s">
        <v>147</v>
      </c>
      <c r="Z119" s="67" t="s">
        <v>148</v>
      </c>
      <c r="AA119" s="68" t="s">
        <v>149</v>
      </c>
    </row>
    <row r="120" spans="2:63" s="22" customFormat="1" ht="29.25" customHeight="1">
      <c r="B120" s="23"/>
      <c r="C120" s="70" t="s">
        <v>115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29">
        <f>BK120</f>
        <v>0</v>
      </c>
      <c r="O120" s="229"/>
      <c r="P120" s="229"/>
      <c r="Q120" s="229"/>
      <c r="R120" s="25"/>
      <c r="T120" s="69"/>
      <c r="U120" s="40"/>
      <c r="V120" s="40"/>
      <c r="W120" s="136">
        <f>W121+W154</f>
        <v>0</v>
      </c>
      <c r="X120" s="40"/>
      <c r="Y120" s="136">
        <f>Y121+Y154</f>
        <v>0.540430418</v>
      </c>
      <c r="Z120" s="40"/>
      <c r="AA120" s="137">
        <f>AA121+AA154</f>
        <v>2223.7455</v>
      </c>
      <c r="AT120" s="5" t="s">
        <v>79</v>
      </c>
      <c r="AU120" s="5" t="s">
        <v>120</v>
      </c>
      <c r="BK120" s="138">
        <f>BK121+BK154</f>
        <v>0</v>
      </c>
    </row>
    <row r="121" spans="2:63" s="139" customFormat="1" ht="36.75" customHeight="1">
      <c r="B121" s="140"/>
      <c r="C121" s="141"/>
      <c r="D121" s="142" t="s">
        <v>121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25">
        <f>BK121</f>
        <v>0</v>
      </c>
      <c r="O121" s="225"/>
      <c r="P121" s="225"/>
      <c r="Q121" s="225"/>
      <c r="R121" s="143"/>
      <c r="T121" s="144"/>
      <c r="U121" s="141"/>
      <c r="V121" s="141"/>
      <c r="W121" s="145">
        <f>W122+W134+W144</f>
        <v>0</v>
      </c>
      <c r="X121" s="141"/>
      <c r="Y121" s="145">
        <f>Y122+Y134+Y144</f>
        <v>0.540430418</v>
      </c>
      <c r="Z121" s="141"/>
      <c r="AA121" s="146">
        <f>AA122+AA134+AA144</f>
        <v>2223.7455</v>
      </c>
      <c r="AR121" s="147" t="s">
        <v>22</v>
      </c>
      <c r="AT121" s="148" t="s">
        <v>79</v>
      </c>
      <c r="AU121" s="148" t="s">
        <v>80</v>
      </c>
      <c r="AY121" s="147" t="s">
        <v>150</v>
      </c>
      <c r="BK121" s="149">
        <f>BK122+BK134+BK144</f>
        <v>0</v>
      </c>
    </row>
    <row r="122" spans="2:63" s="139" customFormat="1" ht="19.5" customHeight="1">
      <c r="B122" s="140"/>
      <c r="C122" s="141"/>
      <c r="D122" s="150" t="s">
        <v>122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30">
        <f>BK122</f>
        <v>0</v>
      </c>
      <c r="O122" s="230"/>
      <c r="P122" s="230"/>
      <c r="Q122" s="230"/>
      <c r="R122" s="143"/>
      <c r="T122" s="144"/>
      <c r="U122" s="141"/>
      <c r="V122" s="141"/>
      <c r="W122" s="145">
        <f>SUM(W123:W133)</f>
        <v>0</v>
      </c>
      <c r="X122" s="141"/>
      <c r="Y122" s="145">
        <f>SUM(Y123:Y133)</f>
        <v>0.540285</v>
      </c>
      <c r="Z122" s="141"/>
      <c r="AA122" s="146">
        <f>SUM(AA123:AA133)</f>
        <v>2220.2285</v>
      </c>
      <c r="AR122" s="147" t="s">
        <v>22</v>
      </c>
      <c r="AT122" s="148" t="s">
        <v>79</v>
      </c>
      <c r="AU122" s="148" t="s">
        <v>22</v>
      </c>
      <c r="AY122" s="147" t="s">
        <v>150</v>
      </c>
      <c r="BK122" s="149">
        <f>SUM(BK123:BK133)</f>
        <v>0</v>
      </c>
    </row>
    <row r="123" spans="2:65" s="22" customFormat="1" ht="31.5" customHeight="1">
      <c r="B123" s="119"/>
      <c r="C123" s="151" t="s">
        <v>22</v>
      </c>
      <c r="D123" s="151" t="s">
        <v>151</v>
      </c>
      <c r="E123" s="152" t="s">
        <v>152</v>
      </c>
      <c r="F123" s="231" t="s">
        <v>153</v>
      </c>
      <c r="G123" s="231"/>
      <c r="H123" s="231"/>
      <c r="I123" s="231"/>
      <c r="J123" s="153" t="s">
        <v>154</v>
      </c>
      <c r="K123" s="154">
        <v>3326</v>
      </c>
      <c r="L123" s="232">
        <v>0</v>
      </c>
      <c r="M123" s="232"/>
      <c r="N123" s="233">
        <f>ROUND(L123*K123,2)</f>
        <v>0</v>
      </c>
      <c r="O123" s="233"/>
      <c r="P123" s="233"/>
      <c r="Q123" s="233"/>
      <c r="R123" s="121"/>
      <c r="T123" s="155"/>
      <c r="U123" s="33" t="s">
        <v>45</v>
      </c>
      <c r="V123" s="24"/>
      <c r="W123" s="156">
        <f>V123*K123</f>
        <v>0</v>
      </c>
      <c r="X123" s="156">
        <v>0</v>
      </c>
      <c r="Y123" s="156">
        <f>X123*K123</f>
        <v>0</v>
      </c>
      <c r="Z123" s="156">
        <v>0.316</v>
      </c>
      <c r="AA123" s="157">
        <f>Z123*K123</f>
        <v>1051.016</v>
      </c>
      <c r="AR123" s="5" t="s">
        <v>155</v>
      </c>
      <c r="AT123" s="5" t="s">
        <v>151</v>
      </c>
      <c r="AU123" s="5" t="s">
        <v>110</v>
      </c>
      <c r="AY123" s="5" t="s">
        <v>150</v>
      </c>
      <c r="BE123" s="96">
        <f>IF(U123="základní",N123,0)</f>
        <v>0</v>
      </c>
      <c r="BF123" s="96">
        <f>IF(U123="snížená",N123,0)</f>
        <v>0</v>
      </c>
      <c r="BG123" s="96">
        <f>IF(U123="zákl. přenesená",N123,0)</f>
        <v>0</v>
      </c>
      <c r="BH123" s="96">
        <f>IF(U123="sníž. přenesená",N123,0)</f>
        <v>0</v>
      </c>
      <c r="BI123" s="96">
        <f>IF(U123="nulová",N123,0)</f>
        <v>0</v>
      </c>
      <c r="BJ123" s="5" t="s">
        <v>22</v>
      </c>
      <c r="BK123" s="96">
        <f>ROUND(L123*K123,2)</f>
        <v>0</v>
      </c>
      <c r="BL123" s="5" t="s">
        <v>155</v>
      </c>
      <c r="BM123" s="5" t="s">
        <v>156</v>
      </c>
    </row>
    <row r="124" spans="2:51" s="158" customFormat="1" ht="22.5" customHeight="1">
      <c r="B124" s="159"/>
      <c r="C124" s="160"/>
      <c r="D124" s="160"/>
      <c r="E124" s="161"/>
      <c r="F124" s="234" t="s">
        <v>157</v>
      </c>
      <c r="G124" s="234"/>
      <c r="H124" s="234"/>
      <c r="I124" s="234"/>
      <c r="J124" s="160"/>
      <c r="K124" s="162">
        <v>3326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158</v>
      </c>
      <c r="AU124" s="166" t="s">
        <v>110</v>
      </c>
      <c r="AV124" s="158" t="s">
        <v>110</v>
      </c>
      <c r="AW124" s="158" t="s">
        <v>37</v>
      </c>
      <c r="AX124" s="158" t="s">
        <v>22</v>
      </c>
      <c r="AY124" s="166" t="s">
        <v>150</v>
      </c>
    </row>
    <row r="125" spans="2:65" s="22" customFormat="1" ht="31.5" customHeight="1">
      <c r="B125" s="119"/>
      <c r="C125" s="151" t="s">
        <v>110</v>
      </c>
      <c r="D125" s="151" t="s">
        <v>151</v>
      </c>
      <c r="E125" s="152" t="s">
        <v>159</v>
      </c>
      <c r="F125" s="231" t="s">
        <v>160</v>
      </c>
      <c r="G125" s="231"/>
      <c r="H125" s="231"/>
      <c r="I125" s="231"/>
      <c r="J125" s="153" t="s">
        <v>154</v>
      </c>
      <c r="K125" s="154">
        <v>1541.5</v>
      </c>
      <c r="L125" s="232">
        <v>0</v>
      </c>
      <c r="M125" s="232"/>
      <c r="N125" s="233">
        <f>ROUND(L125*K125,2)</f>
        <v>0</v>
      </c>
      <c r="O125" s="233"/>
      <c r="P125" s="233"/>
      <c r="Q125" s="233"/>
      <c r="R125" s="121"/>
      <c r="T125" s="155"/>
      <c r="U125" s="33" t="s">
        <v>45</v>
      </c>
      <c r="V125" s="24"/>
      <c r="W125" s="156">
        <f>V125*K125</f>
        <v>0</v>
      </c>
      <c r="X125" s="156">
        <v>7E-05</v>
      </c>
      <c r="Y125" s="156">
        <f>X125*K125</f>
        <v>0.10790499999999999</v>
      </c>
      <c r="Z125" s="156">
        <v>0.128</v>
      </c>
      <c r="AA125" s="157">
        <f>Z125*K125</f>
        <v>197.312</v>
      </c>
      <c r="AR125" s="5" t="s">
        <v>155</v>
      </c>
      <c r="AT125" s="5" t="s">
        <v>151</v>
      </c>
      <c r="AU125" s="5" t="s">
        <v>110</v>
      </c>
      <c r="AY125" s="5" t="s">
        <v>150</v>
      </c>
      <c r="BE125" s="96">
        <f>IF(U125="základní",N125,0)</f>
        <v>0</v>
      </c>
      <c r="BF125" s="96">
        <f>IF(U125="snížená",N125,0)</f>
        <v>0</v>
      </c>
      <c r="BG125" s="96">
        <f>IF(U125="zákl. přenesená",N125,0)</f>
        <v>0</v>
      </c>
      <c r="BH125" s="96">
        <f>IF(U125="sníž. přenesená",N125,0)</f>
        <v>0</v>
      </c>
      <c r="BI125" s="96">
        <f>IF(U125="nulová",N125,0)</f>
        <v>0</v>
      </c>
      <c r="BJ125" s="5" t="s">
        <v>22</v>
      </c>
      <c r="BK125" s="96">
        <f>ROUND(L125*K125,2)</f>
        <v>0</v>
      </c>
      <c r="BL125" s="5" t="s">
        <v>155</v>
      </c>
      <c r="BM125" s="5" t="s">
        <v>161</v>
      </c>
    </row>
    <row r="126" spans="2:51" s="158" customFormat="1" ht="22.5" customHeight="1">
      <c r="B126" s="159"/>
      <c r="C126" s="160"/>
      <c r="D126" s="160"/>
      <c r="E126" s="161"/>
      <c r="F126" s="234" t="s">
        <v>162</v>
      </c>
      <c r="G126" s="234"/>
      <c r="H126" s="234"/>
      <c r="I126" s="234"/>
      <c r="J126" s="160"/>
      <c r="K126" s="162">
        <v>96.5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158</v>
      </c>
      <c r="AU126" s="166" t="s">
        <v>110</v>
      </c>
      <c r="AV126" s="158" t="s">
        <v>110</v>
      </c>
      <c r="AW126" s="158" t="s">
        <v>37</v>
      </c>
      <c r="AX126" s="158" t="s">
        <v>80</v>
      </c>
      <c r="AY126" s="166" t="s">
        <v>150</v>
      </c>
    </row>
    <row r="127" spans="2:51" s="158" customFormat="1" ht="22.5" customHeight="1">
      <c r="B127" s="159"/>
      <c r="C127" s="160"/>
      <c r="D127" s="160"/>
      <c r="E127" s="161"/>
      <c r="F127" s="235" t="s">
        <v>163</v>
      </c>
      <c r="G127" s="235"/>
      <c r="H127" s="235"/>
      <c r="I127" s="235"/>
      <c r="J127" s="160"/>
      <c r="K127" s="162">
        <v>1445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158</v>
      </c>
      <c r="AU127" s="166" t="s">
        <v>110</v>
      </c>
      <c r="AV127" s="158" t="s">
        <v>110</v>
      </c>
      <c r="AW127" s="158" t="s">
        <v>37</v>
      </c>
      <c r="AX127" s="158" t="s">
        <v>80</v>
      </c>
      <c r="AY127" s="166" t="s">
        <v>150</v>
      </c>
    </row>
    <row r="128" spans="2:65" s="22" customFormat="1" ht="31.5" customHeight="1">
      <c r="B128" s="119"/>
      <c r="C128" s="151" t="s">
        <v>164</v>
      </c>
      <c r="D128" s="151" t="s">
        <v>151</v>
      </c>
      <c r="E128" s="152" t="s">
        <v>165</v>
      </c>
      <c r="F128" s="231" t="s">
        <v>166</v>
      </c>
      <c r="G128" s="231"/>
      <c r="H128" s="231"/>
      <c r="I128" s="231"/>
      <c r="J128" s="153" t="s">
        <v>154</v>
      </c>
      <c r="K128" s="154">
        <v>3326</v>
      </c>
      <c r="L128" s="232">
        <v>0</v>
      </c>
      <c r="M128" s="232"/>
      <c r="N128" s="233">
        <f>ROUND(L128*K128,2)</f>
        <v>0</v>
      </c>
      <c r="O128" s="233"/>
      <c r="P128" s="233"/>
      <c r="Q128" s="233"/>
      <c r="R128" s="121"/>
      <c r="T128" s="155"/>
      <c r="U128" s="33" t="s">
        <v>45</v>
      </c>
      <c r="V128" s="24"/>
      <c r="W128" s="156">
        <f>V128*K128</f>
        <v>0</v>
      </c>
      <c r="X128" s="156">
        <v>0.00013</v>
      </c>
      <c r="Y128" s="156">
        <f>X128*K128</f>
        <v>0.43238</v>
      </c>
      <c r="Z128" s="156">
        <v>0.256</v>
      </c>
      <c r="AA128" s="157">
        <f>Z128*K128</f>
        <v>851.456</v>
      </c>
      <c r="AR128" s="5" t="s">
        <v>155</v>
      </c>
      <c r="AT128" s="5" t="s">
        <v>151</v>
      </c>
      <c r="AU128" s="5" t="s">
        <v>110</v>
      </c>
      <c r="AY128" s="5" t="s">
        <v>150</v>
      </c>
      <c r="BE128" s="96">
        <f>IF(U128="základní",N128,0)</f>
        <v>0</v>
      </c>
      <c r="BF128" s="96">
        <f>IF(U128="snížená",N128,0)</f>
        <v>0</v>
      </c>
      <c r="BG128" s="96">
        <f>IF(U128="zákl. přenesená",N128,0)</f>
        <v>0</v>
      </c>
      <c r="BH128" s="96">
        <f>IF(U128="sníž. přenesená",N128,0)</f>
        <v>0</v>
      </c>
      <c r="BI128" s="96">
        <f>IF(U128="nulová",N128,0)</f>
        <v>0</v>
      </c>
      <c r="BJ128" s="5" t="s">
        <v>22</v>
      </c>
      <c r="BK128" s="96">
        <f>ROUND(L128*K128,2)</f>
        <v>0</v>
      </c>
      <c r="BL128" s="5" t="s">
        <v>155</v>
      </c>
      <c r="BM128" s="5" t="s">
        <v>167</v>
      </c>
    </row>
    <row r="129" spans="2:51" s="158" customFormat="1" ht="22.5" customHeight="1">
      <c r="B129" s="159"/>
      <c r="C129" s="160"/>
      <c r="D129" s="160"/>
      <c r="E129" s="161"/>
      <c r="F129" s="234" t="s">
        <v>168</v>
      </c>
      <c r="G129" s="234"/>
      <c r="H129" s="234"/>
      <c r="I129" s="234"/>
      <c r="J129" s="160"/>
      <c r="K129" s="162">
        <v>3326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158</v>
      </c>
      <c r="AU129" s="166" t="s">
        <v>110</v>
      </c>
      <c r="AV129" s="158" t="s">
        <v>110</v>
      </c>
      <c r="AW129" s="158" t="s">
        <v>37</v>
      </c>
      <c r="AX129" s="158" t="s">
        <v>22</v>
      </c>
      <c r="AY129" s="166" t="s">
        <v>150</v>
      </c>
    </row>
    <row r="130" spans="2:65" s="22" customFormat="1" ht="22.5" customHeight="1">
      <c r="B130" s="119"/>
      <c r="C130" s="151" t="s">
        <v>155</v>
      </c>
      <c r="D130" s="151" t="s">
        <v>151</v>
      </c>
      <c r="E130" s="152" t="s">
        <v>169</v>
      </c>
      <c r="F130" s="231" t="s">
        <v>170</v>
      </c>
      <c r="G130" s="231"/>
      <c r="H130" s="231"/>
      <c r="I130" s="231"/>
      <c r="J130" s="153" t="s">
        <v>171</v>
      </c>
      <c r="K130" s="154">
        <v>548.1</v>
      </c>
      <c r="L130" s="232">
        <v>0</v>
      </c>
      <c r="M130" s="232"/>
      <c r="N130" s="233">
        <f>ROUND(L130*K130,2)</f>
        <v>0</v>
      </c>
      <c r="O130" s="233"/>
      <c r="P130" s="233"/>
      <c r="Q130" s="233"/>
      <c r="R130" s="121"/>
      <c r="T130" s="155"/>
      <c r="U130" s="33" t="s">
        <v>45</v>
      </c>
      <c r="V130" s="24"/>
      <c r="W130" s="156">
        <f>V130*K130</f>
        <v>0</v>
      </c>
      <c r="X130" s="156">
        <v>0</v>
      </c>
      <c r="Y130" s="156">
        <f>X130*K130</f>
        <v>0</v>
      </c>
      <c r="Z130" s="156">
        <v>0.205</v>
      </c>
      <c r="AA130" s="157">
        <f>Z130*K130</f>
        <v>112.3605</v>
      </c>
      <c r="AR130" s="5" t="s">
        <v>155</v>
      </c>
      <c r="AT130" s="5" t="s">
        <v>151</v>
      </c>
      <c r="AU130" s="5" t="s">
        <v>110</v>
      </c>
      <c r="AY130" s="5" t="s">
        <v>150</v>
      </c>
      <c r="BE130" s="96">
        <f>IF(U130="základní",N130,0)</f>
        <v>0</v>
      </c>
      <c r="BF130" s="96">
        <f>IF(U130="snížená",N130,0)</f>
        <v>0</v>
      </c>
      <c r="BG130" s="96">
        <f>IF(U130="zákl. přenesená",N130,0)</f>
        <v>0</v>
      </c>
      <c r="BH130" s="96">
        <f>IF(U130="sníž. přenesená",N130,0)</f>
        <v>0</v>
      </c>
      <c r="BI130" s="96">
        <f>IF(U130="nulová",N130,0)</f>
        <v>0</v>
      </c>
      <c r="BJ130" s="5" t="s">
        <v>22</v>
      </c>
      <c r="BK130" s="96">
        <f>ROUND(L130*K130,2)</f>
        <v>0</v>
      </c>
      <c r="BL130" s="5" t="s">
        <v>155</v>
      </c>
      <c r="BM130" s="5" t="s">
        <v>172</v>
      </c>
    </row>
    <row r="131" spans="2:51" s="158" customFormat="1" ht="31.5" customHeight="1">
      <c r="B131" s="159"/>
      <c r="C131" s="160"/>
      <c r="D131" s="160"/>
      <c r="E131" s="161"/>
      <c r="F131" s="234" t="s">
        <v>173</v>
      </c>
      <c r="G131" s="234"/>
      <c r="H131" s="234"/>
      <c r="I131" s="234"/>
      <c r="J131" s="160"/>
      <c r="K131" s="162">
        <v>548.1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158</v>
      </c>
      <c r="AU131" s="166" t="s">
        <v>110</v>
      </c>
      <c r="AV131" s="158" t="s">
        <v>110</v>
      </c>
      <c r="AW131" s="158" t="s">
        <v>37</v>
      </c>
      <c r="AX131" s="158" t="s">
        <v>22</v>
      </c>
      <c r="AY131" s="166" t="s">
        <v>150</v>
      </c>
    </row>
    <row r="132" spans="2:65" s="22" customFormat="1" ht="22.5" customHeight="1">
      <c r="B132" s="119"/>
      <c r="C132" s="151" t="s">
        <v>174</v>
      </c>
      <c r="D132" s="151" t="s">
        <v>151</v>
      </c>
      <c r="E132" s="152" t="s">
        <v>175</v>
      </c>
      <c r="F132" s="231" t="s">
        <v>176</v>
      </c>
      <c r="G132" s="231"/>
      <c r="H132" s="231"/>
      <c r="I132" s="231"/>
      <c r="J132" s="153" t="s">
        <v>171</v>
      </c>
      <c r="K132" s="154">
        <v>202.1</v>
      </c>
      <c r="L132" s="232">
        <v>0</v>
      </c>
      <c r="M132" s="232"/>
      <c r="N132" s="233">
        <f>ROUND(L132*K132,2)</f>
        <v>0</v>
      </c>
      <c r="O132" s="233"/>
      <c r="P132" s="233"/>
      <c r="Q132" s="233"/>
      <c r="R132" s="121"/>
      <c r="T132" s="155"/>
      <c r="U132" s="33" t="s">
        <v>45</v>
      </c>
      <c r="V132" s="24"/>
      <c r="W132" s="156">
        <f>V132*K132</f>
        <v>0</v>
      </c>
      <c r="X132" s="156">
        <v>0</v>
      </c>
      <c r="Y132" s="156">
        <f>X132*K132</f>
        <v>0</v>
      </c>
      <c r="Z132" s="156">
        <v>0.04</v>
      </c>
      <c r="AA132" s="157">
        <f>Z132*K132</f>
        <v>8.084</v>
      </c>
      <c r="AR132" s="5" t="s">
        <v>155</v>
      </c>
      <c r="AT132" s="5" t="s">
        <v>151</v>
      </c>
      <c r="AU132" s="5" t="s">
        <v>110</v>
      </c>
      <c r="AY132" s="5" t="s">
        <v>150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5" t="s">
        <v>22</v>
      </c>
      <c r="BK132" s="96">
        <f>ROUND(L132*K132,2)</f>
        <v>0</v>
      </c>
      <c r="BL132" s="5" t="s">
        <v>155</v>
      </c>
      <c r="BM132" s="5" t="s">
        <v>177</v>
      </c>
    </row>
    <row r="133" spans="2:51" s="158" customFormat="1" ht="31.5" customHeight="1">
      <c r="B133" s="159"/>
      <c r="C133" s="160"/>
      <c r="D133" s="160"/>
      <c r="E133" s="161"/>
      <c r="F133" s="234" t="s">
        <v>178</v>
      </c>
      <c r="G133" s="234"/>
      <c r="H133" s="234"/>
      <c r="I133" s="234"/>
      <c r="J133" s="160"/>
      <c r="K133" s="162">
        <v>202.1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158</v>
      </c>
      <c r="AU133" s="166" t="s">
        <v>110</v>
      </c>
      <c r="AV133" s="158" t="s">
        <v>110</v>
      </c>
      <c r="AW133" s="158" t="s">
        <v>37</v>
      </c>
      <c r="AX133" s="158" t="s">
        <v>22</v>
      </c>
      <c r="AY133" s="166" t="s">
        <v>150</v>
      </c>
    </row>
    <row r="134" spans="2:63" s="139" customFormat="1" ht="29.25" customHeight="1">
      <c r="B134" s="140"/>
      <c r="C134" s="141"/>
      <c r="D134" s="150" t="s">
        <v>123</v>
      </c>
      <c r="E134" s="150"/>
      <c r="F134" s="150"/>
      <c r="G134" s="150"/>
      <c r="H134" s="150"/>
      <c r="I134" s="150"/>
      <c r="J134" s="150"/>
      <c r="K134" s="150"/>
      <c r="L134" s="150"/>
      <c r="M134" s="150"/>
      <c r="N134" s="230">
        <f>BK134</f>
        <v>0</v>
      </c>
      <c r="O134" s="230"/>
      <c r="P134" s="230"/>
      <c r="Q134" s="230"/>
      <c r="R134" s="143"/>
      <c r="T134" s="144"/>
      <c r="U134" s="141"/>
      <c r="V134" s="141"/>
      <c r="W134" s="145">
        <f>SUM(W135:W143)</f>
        <v>0</v>
      </c>
      <c r="X134" s="141"/>
      <c r="Y134" s="145">
        <f>SUM(Y135:Y143)</f>
        <v>0.000145418</v>
      </c>
      <c r="Z134" s="141"/>
      <c r="AA134" s="146">
        <f>SUM(AA135:AA143)</f>
        <v>3.5169999999999995</v>
      </c>
      <c r="AR134" s="147" t="s">
        <v>22</v>
      </c>
      <c r="AT134" s="148" t="s">
        <v>79</v>
      </c>
      <c r="AU134" s="148" t="s">
        <v>22</v>
      </c>
      <c r="AY134" s="147" t="s">
        <v>150</v>
      </c>
      <c r="BK134" s="149">
        <f>SUM(BK135:BK143)</f>
        <v>0</v>
      </c>
    </row>
    <row r="135" spans="2:65" s="22" customFormat="1" ht="22.5" customHeight="1">
      <c r="B135" s="119"/>
      <c r="C135" s="151" t="s">
        <v>179</v>
      </c>
      <c r="D135" s="151" t="s">
        <v>151</v>
      </c>
      <c r="E135" s="152" t="s">
        <v>180</v>
      </c>
      <c r="F135" s="231" t="s">
        <v>181</v>
      </c>
      <c r="G135" s="231"/>
      <c r="H135" s="231"/>
      <c r="I135" s="231"/>
      <c r="J135" s="153" t="s">
        <v>182</v>
      </c>
      <c r="K135" s="154">
        <v>3</v>
      </c>
      <c r="L135" s="232">
        <v>0</v>
      </c>
      <c r="M135" s="232"/>
      <c r="N135" s="233">
        <f>ROUND(L135*K135,2)</f>
        <v>0</v>
      </c>
      <c r="O135" s="233"/>
      <c r="P135" s="233"/>
      <c r="Q135" s="233"/>
      <c r="R135" s="121"/>
      <c r="T135" s="155"/>
      <c r="U135" s="33" t="s">
        <v>45</v>
      </c>
      <c r="V135" s="24"/>
      <c r="W135" s="156">
        <f>V135*K135</f>
        <v>0</v>
      </c>
      <c r="X135" s="156">
        <v>0</v>
      </c>
      <c r="Y135" s="156">
        <f>X135*K135</f>
        <v>0</v>
      </c>
      <c r="Z135" s="156">
        <v>0.128</v>
      </c>
      <c r="AA135" s="157">
        <f>Z135*K135</f>
        <v>0.384</v>
      </c>
      <c r="AR135" s="5" t="s">
        <v>155</v>
      </c>
      <c r="AT135" s="5" t="s">
        <v>151</v>
      </c>
      <c r="AU135" s="5" t="s">
        <v>110</v>
      </c>
      <c r="AY135" s="5" t="s">
        <v>150</v>
      </c>
      <c r="BE135" s="96">
        <f>IF(U135="základní",N135,0)</f>
        <v>0</v>
      </c>
      <c r="BF135" s="96">
        <f>IF(U135="snížená",N135,0)</f>
        <v>0</v>
      </c>
      <c r="BG135" s="96">
        <f>IF(U135="zákl. přenesená",N135,0)</f>
        <v>0</v>
      </c>
      <c r="BH135" s="96">
        <f>IF(U135="sníž. přenesená",N135,0)</f>
        <v>0</v>
      </c>
      <c r="BI135" s="96">
        <f>IF(U135="nulová",N135,0)</f>
        <v>0</v>
      </c>
      <c r="BJ135" s="5" t="s">
        <v>22</v>
      </c>
      <c r="BK135" s="96">
        <f>ROUND(L135*K135,2)</f>
        <v>0</v>
      </c>
      <c r="BL135" s="5" t="s">
        <v>155</v>
      </c>
      <c r="BM135" s="5" t="s">
        <v>183</v>
      </c>
    </row>
    <row r="136" spans="2:51" s="158" customFormat="1" ht="22.5" customHeight="1">
      <c r="B136" s="159"/>
      <c r="C136" s="160"/>
      <c r="D136" s="160"/>
      <c r="E136" s="161"/>
      <c r="F136" s="234" t="s">
        <v>184</v>
      </c>
      <c r="G136" s="234"/>
      <c r="H136" s="234"/>
      <c r="I136" s="234"/>
      <c r="J136" s="160"/>
      <c r="K136" s="162">
        <v>3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158</v>
      </c>
      <c r="AU136" s="166" t="s">
        <v>110</v>
      </c>
      <c r="AV136" s="158" t="s">
        <v>110</v>
      </c>
      <c r="AW136" s="158" t="s">
        <v>37</v>
      </c>
      <c r="AX136" s="158" t="s">
        <v>22</v>
      </c>
      <c r="AY136" s="166" t="s">
        <v>150</v>
      </c>
    </row>
    <row r="137" spans="2:65" s="22" customFormat="1" ht="22.5" customHeight="1">
      <c r="B137" s="119"/>
      <c r="C137" s="151" t="s">
        <v>185</v>
      </c>
      <c r="D137" s="151" t="s">
        <v>151</v>
      </c>
      <c r="E137" s="152" t="s">
        <v>186</v>
      </c>
      <c r="F137" s="231" t="s">
        <v>187</v>
      </c>
      <c r="G137" s="231"/>
      <c r="H137" s="231"/>
      <c r="I137" s="231"/>
      <c r="J137" s="153" t="s">
        <v>171</v>
      </c>
      <c r="K137" s="154">
        <v>88.4</v>
      </c>
      <c r="L137" s="232">
        <v>0</v>
      </c>
      <c r="M137" s="232"/>
      <c r="N137" s="233">
        <f>ROUND(L137*K137,2)</f>
        <v>0</v>
      </c>
      <c r="O137" s="233"/>
      <c r="P137" s="233"/>
      <c r="Q137" s="233"/>
      <c r="R137" s="121"/>
      <c r="T137" s="155"/>
      <c r="U137" s="33" t="s">
        <v>45</v>
      </c>
      <c r="V137" s="24"/>
      <c r="W137" s="156">
        <f>V137*K137</f>
        <v>0</v>
      </c>
      <c r="X137" s="156">
        <v>1.645E-06</v>
      </c>
      <c r="Y137" s="156">
        <f>X137*K137</f>
        <v>0.000145418</v>
      </c>
      <c r="Z137" s="156">
        <v>0</v>
      </c>
      <c r="AA137" s="157">
        <f>Z137*K137</f>
        <v>0</v>
      </c>
      <c r="AR137" s="5" t="s">
        <v>155</v>
      </c>
      <c r="AT137" s="5" t="s">
        <v>151</v>
      </c>
      <c r="AU137" s="5" t="s">
        <v>110</v>
      </c>
      <c r="AY137" s="5" t="s">
        <v>150</v>
      </c>
      <c r="BE137" s="96">
        <f>IF(U137="základní",N137,0)</f>
        <v>0</v>
      </c>
      <c r="BF137" s="96">
        <f>IF(U137="snížená",N137,0)</f>
        <v>0</v>
      </c>
      <c r="BG137" s="96">
        <f>IF(U137="zákl. přenesená",N137,0)</f>
        <v>0</v>
      </c>
      <c r="BH137" s="96">
        <f>IF(U137="sníž. přenesená",N137,0)</f>
        <v>0</v>
      </c>
      <c r="BI137" s="96">
        <f>IF(U137="nulová",N137,0)</f>
        <v>0</v>
      </c>
      <c r="BJ137" s="5" t="s">
        <v>22</v>
      </c>
      <c r="BK137" s="96">
        <f>ROUND(L137*K137,2)</f>
        <v>0</v>
      </c>
      <c r="BL137" s="5" t="s">
        <v>155</v>
      </c>
      <c r="BM137" s="5" t="s">
        <v>188</v>
      </c>
    </row>
    <row r="138" spans="2:51" s="158" customFormat="1" ht="22.5" customHeight="1">
      <c r="B138" s="159"/>
      <c r="C138" s="160"/>
      <c r="D138" s="160"/>
      <c r="E138" s="161"/>
      <c r="F138" s="234" t="s">
        <v>189</v>
      </c>
      <c r="G138" s="234"/>
      <c r="H138" s="234"/>
      <c r="I138" s="234"/>
      <c r="J138" s="160"/>
      <c r="K138" s="162">
        <v>88.4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158</v>
      </c>
      <c r="AU138" s="166" t="s">
        <v>110</v>
      </c>
      <c r="AV138" s="158" t="s">
        <v>110</v>
      </c>
      <c r="AW138" s="158" t="s">
        <v>37</v>
      </c>
      <c r="AX138" s="158" t="s">
        <v>80</v>
      </c>
      <c r="AY138" s="166" t="s">
        <v>150</v>
      </c>
    </row>
    <row r="139" spans="2:65" s="22" customFormat="1" ht="22.5" customHeight="1">
      <c r="B139" s="119"/>
      <c r="C139" s="151" t="s">
        <v>190</v>
      </c>
      <c r="D139" s="151" t="s">
        <v>151</v>
      </c>
      <c r="E139" s="152" t="s">
        <v>191</v>
      </c>
      <c r="F139" s="231" t="s">
        <v>192</v>
      </c>
      <c r="G139" s="231"/>
      <c r="H139" s="231"/>
      <c r="I139" s="231"/>
      <c r="J139" s="153" t="s">
        <v>182</v>
      </c>
      <c r="K139" s="154">
        <v>3</v>
      </c>
      <c r="L139" s="232">
        <v>0</v>
      </c>
      <c r="M139" s="232"/>
      <c r="N139" s="233">
        <f>ROUND(L139*K139,2)</f>
        <v>0</v>
      </c>
      <c r="O139" s="233"/>
      <c r="P139" s="233"/>
      <c r="Q139" s="233"/>
      <c r="R139" s="121"/>
      <c r="T139" s="155"/>
      <c r="U139" s="33" t="s">
        <v>45</v>
      </c>
      <c r="V139" s="24"/>
      <c r="W139" s="156">
        <f>V139*K139</f>
        <v>0</v>
      </c>
      <c r="X139" s="156">
        <v>0</v>
      </c>
      <c r="Y139" s="156">
        <f>X139*K139</f>
        <v>0</v>
      </c>
      <c r="Z139" s="156">
        <v>0.689</v>
      </c>
      <c r="AA139" s="157">
        <f>Z139*K139</f>
        <v>2.0669999999999997</v>
      </c>
      <c r="AR139" s="5" t="s">
        <v>155</v>
      </c>
      <c r="AT139" s="5" t="s">
        <v>151</v>
      </c>
      <c r="AU139" s="5" t="s">
        <v>110</v>
      </c>
      <c r="AY139" s="5" t="s">
        <v>150</v>
      </c>
      <c r="BE139" s="96">
        <f>IF(U139="základní",N139,0)</f>
        <v>0</v>
      </c>
      <c r="BF139" s="96">
        <f>IF(U139="snížená",N139,0)</f>
        <v>0</v>
      </c>
      <c r="BG139" s="96">
        <f>IF(U139="zákl. přenesená",N139,0)</f>
        <v>0</v>
      </c>
      <c r="BH139" s="96">
        <f>IF(U139="sníž. přenesená",N139,0)</f>
        <v>0</v>
      </c>
      <c r="BI139" s="96">
        <f>IF(U139="nulová",N139,0)</f>
        <v>0</v>
      </c>
      <c r="BJ139" s="5" t="s">
        <v>22</v>
      </c>
      <c r="BK139" s="96">
        <f>ROUND(L139*K139,2)</f>
        <v>0</v>
      </c>
      <c r="BL139" s="5" t="s">
        <v>155</v>
      </c>
      <c r="BM139" s="5" t="s">
        <v>193</v>
      </c>
    </row>
    <row r="140" spans="2:51" s="158" customFormat="1" ht="22.5" customHeight="1">
      <c r="B140" s="159"/>
      <c r="C140" s="160"/>
      <c r="D140" s="160"/>
      <c r="E140" s="161"/>
      <c r="F140" s="234" t="s">
        <v>194</v>
      </c>
      <c r="G140" s="234"/>
      <c r="H140" s="234"/>
      <c r="I140" s="234"/>
      <c r="J140" s="160"/>
      <c r="K140" s="162">
        <v>3</v>
      </c>
      <c r="L140" s="160"/>
      <c r="M140" s="160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158</v>
      </c>
      <c r="AU140" s="166" t="s">
        <v>110</v>
      </c>
      <c r="AV140" s="158" t="s">
        <v>110</v>
      </c>
      <c r="AW140" s="158" t="s">
        <v>37</v>
      </c>
      <c r="AX140" s="158" t="s">
        <v>22</v>
      </c>
      <c r="AY140" s="166" t="s">
        <v>150</v>
      </c>
    </row>
    <row r="141" spans="2:65" s="22" customFormat="1" ht="31.5" customHeight="1">
      <c r="B141" s="119"/>
      <c r="C141" s="151" t="s">
        <v>195</v>
      </c>
      <c r="D141" s="151" t="s">
        <v>151</v>
      </c>
      <c r="E141" s="152" t="s">
        <v>196</v>
      </c>
      <c r="F141" s="231" t="s">
        <v>197</v>
      </c>
      <c r="G141" s="231"/>
      <c r="H141" s="231"/>
      <c r="I141" s="231"/>
      <c r="J141" s="153" t="s">
        <v>182</v>
      </c>
      <c r="K141" s="154">
        <v>13</v>
      </c>
      <c r="L141" s="232">
        <v>0</v>
      </c>
      <c r="M141" s="232"/>
      <c r="N141" s="233">
        <f>ROUND(L141*K141,2)</f>
        <v>0</v>
      </c>
      <c r="O141" s="233"/>
      <c r="P141" s="233"/>
      <c r="Q141" s="233"/>
      <c r="R141" s="121"/>
      <c r="T141" s="155"/>
      <c r="U141" s="33" t="s">
        <v>45</v>
      </c>
      <c r="V141" s="24"/>
      <c r="W141" s="156">
        <f>V141*K141</f>
        <v>0</v>
      </c>
      <c r="X141" s="156">
        <v>0</v>
      </c>
      <c r="Y141" s="156">
        <f>X141*K141</f>
        <v>0</v>
      </c>
      <c r="Z141" s="156">
        <v>0.082</v>
      </c>
      <c r="AA141" s="157">
        <f>Z141*K141</f>
        <v>1.066</v>
      </c>
      <c r="AR141" s="5" t="s">
        <v>155</v>
      </c>
      <c r="AT141" s="5" t="s">
        <v>151</v>
      </c>
      <c r="AU141" s="5" t="s">
        <v>110</v>
      </c>
      <c r="AY141" s="5" t="s">
        <v>150</v>
      </c>
      <c r="BE141" s="96">
        <f>IF(U141="základní",N141,0)</f>
        <v>0</v>
      </c>
      <c r="BF141" s="96">
        <f>IF(U141="snížená",N141,0)</f>
        <v>0</v>
      </c>
      <c r="BG141" s="96">
        <f>IF(U141="zákl. přenesená",N141,0)</f>
        <v>0</v>
      </c>
      <c r="BH141" s="96">
        <f>IF(U141="sníž. přenesená",N141,0)</f>
        <v>0</v>
      </c>
      <c r="BI141" s="96">
        <f>IF(U141="nulová",N141,0)</f>
        <v>0</v>
      </c>
      <c r="BJ141" s="5" t="s">
        <v>22</v>
      </c>
      <c r="BK141" s="96">
        <f>ROUND(L141*K141,2)</f>
        <v>0</v>
      </c>
      <c r="BL141" s="5" t="s">
        <v>155</v>
      </c>
      <c r="BM141" s="5" t="s">
        <v>198</v>
      </c>
    </row>
    <row r="142" spans="2:51" s="158" customFormat="1" ht="22.5" customHeight="1">
      <c r="B142" s="159"/>
      <c r="C142" s="160"/>
      <c r="D142" s="160"/>
      <c r="E142" s="161"/>
      <c r="F142" s="234" t="s">
        <v>199</v>
      </c>
      <c r="G142" s="234"/>
      <c r="H142" s="234"/>
      <c r="I142" s="234"/>
      <c r="J142" s="160"/>
      <c r="K142" s="162">
        <v>1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158</v>
      </c>
      <c r="AU142" s="166" t="s">
        <v>110</v>
      </c>
      <c r="AV142" s="158" t="s">
        <v>110</v>
      </c>
      <c r="AW142" s="158" t="s">
        <v>37</v>
      </c>
      <c r="AX142" s="158" t="s">
        <v>80</v>
      </c>
      <c r="AY142" s="166" t="s">
        <v>150</v>
      </c>
    </row>
    <row r="143" spans="2:51" s="158" customFormat="1" ht="22.5" customHeight="1">
      <c r="B143" s="159"/>
      <c r="C143" s="160"/>
      <c r="D143" s="160"/>
      <c r="E143" s="161"/>
      <c r="F143" s="235" t="s">
        <v>200</v>
      </c>
      <c r="G143" s="235"/>
      <c r="H143" s="235"/>
      <c r="I143" s="235"/>
      <c r="J143" s="160"/>
      <c r="K143" s="162">
        <v>12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158</v>
      </c>
      <c r="AU143" s="166" t="s">
        <v>110</v>
      </c>
      <c r="AV143" s="158" t="s">
        <v>110</v>
      </c>
      <c r="AW143" s="158" t="s">
        <v>37</v>
      </c>
      <c r="AX143" s="158" t="s">
        <v>80</v>
      </c>
      <c r="AY143" s="166" t="s">
        <v>150</v>
      </c>
    </row>
    <row r="144" spans="2:63" s="139" customFormat="1" ht="18.75" customHeight="1">
      <c r="B144" s="140"/>
      <c r="C144" s="141"/>
      <c r="D144" s="150" t="s">
        <v>124</v>
      </c>
      <c r="E144" s="150"/>
      <c r="F144" s="150"/>
      <c r="G144" s="150"/>
      <c r="H144" s="150"/>
      <c r="I144" s="150"/>
      <c r="J144" s="150"/>
      <c r="K144" s="150"/>
      <c r="L144" s="150"/>
      <c r="M144" s="150"/>
      <c r="N144" s="230">
        <f>BK144</f>
        <v>0</v>
      </c>
      <c r="O144" s="230"/>
      <c r="P144" s="230"/>
      <c r="Q144" s="230"/>
      <c r="R144" s="143"/>
      <c r="T144" s="144"/>
      <c r="U144" s="141"/>
      <c r="V144" s="141"/>
      <c r="W144" s="145">
        <f>SUM(W145:W153)</f>
        <v>0</v>
      </c>
      <c r="X144" s="141"/>
      <c r="Y144" s="145">
        <f>SUM(Y145:Y153)</f>
        <v>0</v>
      </c>
      <c r="Z144" s="141"/>
      <c r="AA144" s="146">
        <f>SUM(AA145:AA153)</f>
        <v>0</v>
      </c>
      <c r="AR144" s="147" t="s">
        <v>22</v>
      </c>
      <c r="AT144" s="148" t="s">
        <v>79</v>
      </c>
      <c r="AU144" s="148" t="s">
        <v>22</v>
      </c>
      <c r="AY144" s="147" t="s">
        <v>150</v>
      </c>
      <c r="BK144" s="149">
        <f>SUM(BK145:BK153)</f>
        <v>0</v>
      </c>
    </row>
    <row r="145" spans="2:65" s="22" customFormat="1" ht="22.5" customHeight="1">
      <c r="B145" s="119"/>
      <c r="C145" s="151" t="s">
        <v>27</v>
      </c>
      <c r="D145" s="151" t="s">
        <v>151</v>
      </c>
      <c r="E145" s="152" t="s">
        <v>201</v>
      </c>
      <c r="F145" s="231" t="s">
        <v>202</v>
      </c>
      <c r="G145" s="231"/>
      <c r="H145" s="231"/>
      <c r="I145" s="231"/>
      <c r="J145" s="153" t="s">
        <v>203</v>
      </c>
      <c r="K145" s="154">
        <v>2087.432</v>
      </c>
      <c r="L145" s="232">
        <v>0</v>
      </c>
      <c r="M145" s="232"/>
      <c r="N145" s="233">
        <f>ROUND(L145*K145,2)</f>
        <v>0</v>
      </c>
      <c r="O145" s="233"/>
      <c r="P145" s="233"/>
      <c r="Q145" s="233"/>
      <c r="R145" s="121"/>
      <c r="T145" s="155"/>
      <c r="U145" s="33" t="s">
        <v>45</v>
      </c>
      <c r="V145" s="24"/>
      <c r="W145" s="156">
        <f>V145*K145</f>
        <v>0</v>
      </c>
      <c r="X145" s="156">
        <v>0</v>
      </c>
      <c r="Y145" s="156">
        <f>X145*K145</f>
        <v>0</v>
      </c>
      <c r="Z145" s="156">
        <v>0</v>
      </c>
      <c r="AA145" s="157">
        <f>Z145*K145</f>
        <v>0</v>
      </c>
      <c r="AR145" s="5" t="s">
        <v>155</v>
      </c>
      <c r="AT145" s="5" t="s">
        <v>151</v>
      </c>
      <c r="AU145" s="5" t="s">
        <v>110</v>
      </c>
      <c r="AY145" s="5" t="s">
        <v>150</v>
      </c>
      <c r="BE145" s="96">
        <f>IF(U145="základní",N145,0)</f>
        <v>0</v>
      </c>
      <c r="BF145" s="96">
        <f>IF(U145="snížená",N145,0)</f>
        <v>0</v>
      </c>
      <c r="BG145" s="96">
        <f>IF(U145="zákl. přenesená",N145,0)</f>
        <v>0</v>
      </c>
      <c r="BH145" s="96">
        <f>IF(U145="sníž. přenesená",N145,0)</f>
        <v>0</v>
      </c>
      <c r="BI145" s="96">
        <f>IF(U145="nulová",N145,0)</f>
        <v>0</v>
      </c>
      <c r="BJ145" s="5" t="s">
        <v>22</v>
      </c>
      <c r="BK145" s="96">
        <f>ROUND(L145*K145,2)</f>
        <v>0</v>
      </c>
      <c r="BL145" s="5" t="s">
        <v>155</v>
      </c>
      <c r="BM145" s="5" t="s">
        <v>204</v>
      </c>
    </row>
    <row r="146" spans="2:51" s="158" customFormat="1" ht="22.5" customHeight="1">
      <c r="B146" s="159"/>
      <c r="C146" s="160"/>
      <c r="D146" s="160"/>
      <c r="E146" s="161"/>
      <c r="F146" s="234" t="s">
        <v>205</v>
      </c>
      <c r="G146" s="234"/>
      <c r="H146" s="234"/>
      <c r="I146" s="234"/>
      <c r="J146" s="160"/>
      <c r="K146" s="162">
        <v>2087.432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158</v>
      </c>
      <c r="AU146" s="166" t="s">
        <v>110</v>
      </c>
      <c r="AV146" s="158" t="s">
        <v>110</v>
      </c>
      <c r="AW146" s="158" t="s">
        <v>37</v>
      </c>
      <c r="AX146" s="158" t="s">
        <v>80</v>
      </c>
      <c r="AY146" s="166" t="s">
        <v>150</v>
      </c>
    </row>
    <row r="147" spans="2:65" s="22" customFormat="1" ht="31.5" customHeight="1">
      <c r="B147" s="119"/>
      <c r="C147" s="151" t="s">
        <v>206</v>
      </c>
      <c r="D147" s="151" t="s">
        <v>151</v>
      </c>
      <c r="E147" s="152" t="s">
        <v>207</v>
      </c>
      <c r="F147" s="231" t="s">
        <v>208</v>
      </c>
      <c r="G147" s="231"/>
      <c r="H147" s="231"/>
      <c r="I147" s="231"/>
      <c r="J147" s="153" t="s">
        <v>203</v>
      </c>
      <c r="K147" s="154">
        <v>8349.728</v>
      </c>
      <c r="L147" s="232">
        <v>0</v>
      </c>
      <c r="M147" s="232"/>
      <c r="N147" s="233">
        <f>ROUND(L147*K147,2)</f>
        <v>0</v>
      </c>
      <c r="O147" s="233"/>
      <c r="P147" s="233"/>
      <c r="Q147" s="233"/>
      <c r="R147" s="121"/>
      <c r="T147" s="155"/>
      <c r="U147" s="33" t="s">
        <v>45</v>
      </c>
      <c r="V147" s="24"/>
      <c r="W147" s="156">
        <f>V147*K147</f>
        <v>0</v>
      </c>
      <c r="X147" s="156">
        <v>0</v>
      </c>
      <c r="Y147" s="156">
        <f>X147*K147</f>
        <v>0</v>
      </c>
      <c r="Z147" s="156">
        <v>0</v>
      </c>
      <c r="AA147" s="157">
        <f>Z147*K147</f>
        <v>0</v>
      </c>
      <c r="AR147" s="5" t="s">
        <v>155</v>
      </c>
      <c r="AT147" s="5" t="s">
        <v>151</v>
      </c>
      <c r="AU147" s="5" t="s">
        <v>110</v>
      </c>
      <c r="AY147" s="5" t="s">
        <v>150</v>
      </c>
      <c r="BE147" s="96">
        <f>IF(U147="základní",N147,0)</f>
        <v>0</v>
      </c>
      <c r="BF147" s="96">
        <f>IF(U147="snížená",N147,0)</f>
        <v>0</v>
      </c>
      <c r="BG147" s="96">
        <f>IF(U147="zákl. přenesená",N147,0)</f>
        <v>0</v>
      </c>
      <c r="BH147" s="96">
        <f>IF(U147="sníž. přenesená",N147,0)</f>
        <v>0</v>
      </c>
      <c r="BI147" s="96">
        <f>IF(U147="nulová",N147,0)</f>
        <v>0</v>
      </c>
      <c r="BJ147" s="5" t="s">
        <v>22</v>
      </c>
      <c r="BK147" s="96">
        <f>ROUND(L147*K147,2)</f>
        <v>0</v>
      </c>
      <c r="BL147" s="5" t="s">
        <v>155</v>
      </c>
      <c r="BM147" s="5" t="s">
        <v>209</v>
      </c>
    </row>
    <row r="148" spans="2:65" s="22" customFormat="1" ht="22.5" customHeight="1">
      <c r="B148" s="119"/>
      <c r="C148" s="151" t="s">
        <v>210</v>
      </c>
      <c r="D148" s="151" t="s">
        <v>151</v>
      </c>
      <c r="E148" s="152" t="s">
        <v>211</v>
      </c>
      <c r="F148" s="231" t="s">
        <v>212</v>
      </c>
      <c r="G148" s="231"/>
      <c r="H148" s="231"/>
      <c r="I148" s="231"/>
      <c r="J148" s="153" t="s">
        <v>203</v>
      </c>
      <c r="K148" s="154">
        <v>120.445</v>
      </c>
      <c r="L148" s="232">
        <v>0</v>
      </c>
      <c r="M148" s="232"/>
      <c r="N148" s="233">
        <f>ROUND(L148*K148,2)</f>
        <v>0</v>
      </c>
      <c r="O148" s="233"/>
      <c r="P148" s="233"/>
      <c r="Q148" s="233"/>
      <c r="R148" s="121"/>
      <c r="T148" s="155"/>
      <c r="U148" s="33" t="s">
        <v>45</v>
      </c>
      <c r="V148" s="24"/>
      <c r="W148" s="156">
        <f>V148*K148</f>
        <v>0</v>
      </c>
      <c r="X148" s="156">
        <v>0</v>
      </c>
      <c r="Y148" s="156">
        <f>X148*K148</f>
        <v>0</v>
      </c>
      <c r="Z148" s="156">
        <v>0</v>
      </c>
      <c r="AA148" s="157">
        <f>Z148*K148</f>
        <v>0</v>
      </c>
      <c r="AR148" s="5" t="s">
        <v>155</v>
      </c>
      <c r="AT148" s="5" t="s">
        <v>151</v>
      </c>
      <c r="AU148" s="5" t="s">
        <v>110</v>
      </c>
      <c r="AY148" s="5" t="s">
        <v>150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5" t="s">
        <v>22</v>
      </c>
      <c r="BK148" s="96">
        <f>ROUND(L148*K148,2)</f>
        <v>0</v>
      </c>
      <c r="BL148" s="5" t="s">
        <v>155</v>
      </c>
      <c r="BM148" s="5" t="s">
        <v>213</v>
      </c>
    </row>
    <row r="149" spans="2:51" s="158" customFormat="1" ht="22.5" customHeight="1">
      <c r="B149" s="159"/>
      <c r="C149" s="160"/>
      <c r="D149" s="160"/>
      <c r="E149" s="161"/>
      <c r="F149" s="234" t="s">
        <v>214</v>
      </c>
      <c r="G149" s="234"/>
      <c r="H149" s="234"/>
      <c r="I149" s="234"/>
      <c r="J149" s="160"/>
      <c r="K149" s="162">
        <v>120.445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158</v>
      </c>
      <c r="AU149" s="166" t="s">
        <v>110</v>
      </c>
      <c r="AV149" s="158" t="s">
        <v>110</v>
      </c>
      <c r="AW149" s="158" t="s">
        <v>37</v>
      </c>
      <c r="AX149" s="158" t="s">
        <v>22</v>
      </c>
      <c r="AY149" s="166" t="s">
        <v>150</v>
      </c>
    </row>
    <row r="150" spans="2:65" s="22" customFormat="1" ht="31.5" customHeight="1">
      <c r="B150" s="119"/>
      <c r="C150" s="151" t="s">
        <v>215</v>
      </c>
      <c r="D150" s="151" t="s">
        <v>151</v>
      </c>
      <c r="E150" s="152" t="s">
        <v>216</v>
      </c>
      <c r="F150" s="231" t="s">
        <v>217</v>
      </c>
      <c r="G150" s="231"/>
      <c r="H150" s="231"/>
      <c r="I150" s="231"/>
      <c r="J150" s="153" t="s">
        <v>203</v>
      </c>
      <c r="K150" s="154">
        <v>481.78</v>
      </c>
      <c r="L150" s="232">
        <v>0</v>
      </c>
      <c r="M150" s="232"/>
      <c r="N150" s="233">
        <f>ROUND(L150*K150,2)</f>
        <v>0</v>
      </c>
      <c r="O150" s="233"/>
      <c r="P150" s="233"/>
      <c r="Q150" s="233"/>
      <c r="R150" s="121"/>
      <c r="T150" s="155"/>
      <c r="U150" s="33" t="s">
        <v>45</v>
      </c>
      <c r="V150" s="24"/>
      <c r="W150" s="156">
        <f>V150*K150</f>
        <v>0</v>
      </c>
      <c r="X150" s="156">
        <v>0</v>
      </c>
      <c r="Y150" s="156">
        <f>X150*K150</f>
        <v>0</v>
      </c>
      <c r="Z150" s="156">
        <v>0</v>
      </c>
      <c r="AA150" s="157">
        <f>Z150*K150</f>
        <v>0</v>
      </c>
      <c r="AR150" s="5" t="s">
        <v>155</v>
      </c>
      <c r="AT150" s="5" t="s">
        <v>151</v>
      </c>
      <c r="AU150" s="5" t="s">
        <v>110</v>
      </c>
      <c r="AY150" s="5" t="s">
        <v>150</v>
      </c>
      <c r="BE150" s="96">
        <f>IF(U150="základní",N150,0)</f>
        <v>0</v>
      </c>
      <c r="BF150" s="96">
        <f>IF(U150="snížená",N150,0)</f>
        <v>0</v>
      </c>
      <c r="BG150" s="96">
        <f>IF(U150="zákl. přenesená",N150,0)</f>
        <v>0</v>
      </c>
      <c r="BH150" s="96">
        <f>IF(U150="sníž. přenesená",N150,0)</f>
        <v>0</v>
      </c>
      <c r="BI150" s="96">
        <f>IF(U150="nulová",N150,0)</f>
        <v>0</v>
      </c>
      <c r="BJ150" s="5" t="s">
        <v>22</v>
      </c>
      <c r="BK150" s="96">
        <f>ROUND(L150*K150,2)</f>
        <v>0</v>
      </c>
      <c r="BL150" s="5" t="s">
        <v>155</v>
      </c>
      <c r="BM150" s="5" t="s">
        <v>218</v>
      </c>
    </row>
    <row r="151" spans="2:65" s="22" customFormat="1" ht="22.5" customHeight="1">
      <c r="B151" s="119"/>
      <c r="C151" s="151" t="s">
        <v>219</v>
      </c>
      <c r="D151" s="151" t="s">
        <v>151</v>
      </c>
      <c r="E151" s="152" t="s">
        <v>220</v>
      </c>
      <c r="F151" s="231" t="s">
        <v>221</v>
      </c>
      <c r="G151" s="231"/>
      <c r="H151" s="231"/>
      <c r="I151" s="231"/>
      <c r="J151" s="153" t="s">
        <v>203</v>
      </c>
      <c r="K151" s="154">
        <v>3.517</v>
      </c>
      <c r="L151" s="232">
        <v>0</v>
      </c>
      <c r="M151" s="232"/>
      <c r="N151" s="233">
        <f>ROUND(L151*K151,2)</f>
        <v>0</v>
      </c>
      <c r="O151" s="233"/>
      <c r="P151" s="233"/>
      <c r="Q151" s="233"/>
      <c r="R151" s="121"/>
      <c r="T151" s="155"/>
      <c r="U151" s="33" t="s">
        <v>45</v>
      </c>
      <c r="V151" s="24"/>
      <c r="W151" s="156">
        <f>V151*K151</f>
        <v>0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5" t="s">
        <v>155</v>
      </c>
      <c r="AT151" s="5" t="s">
        <v>151</v>
      </c>
      <c r="AU151" s="5" t="s">
        <v>110</v>
      </c>
      <c r="AY151" s="5" t="s">
        <v>150</v>
      </c>
      <c r="BE151" s="96">
        <f>IF(U151="základní",N151,0)</f>
        <v>0</v>
      </c>
      <c r="BF151" s="96">
        <f>IF(U151="snížená",N151,0)</f>
        <v>0</v>
      </c>
      <c r="BG151" s="96">
        <f>IF(U151="zákl. přenesená",N151,0)</f>
        <v>0</v>
      </c>
      <c r="BH151" s="96">
        <f>IF(U151="sníž. přenesená",N151,0)</f>
        <v>0</v>
      </c>
      <c r="BI151" s="96">
        <f>IF(U151="nulová",N151,0)</f>
        <v>0</v>
      </c>
      <c r="BJ151" s="5" t="s">
        <v>22</v>
      </c>
      <c r="BK151" s="96">
        <f>ROUND(L151*K151,2)</f>
        <v>0</v>
      </c>
      <c r="BL151" s="5" t="s">
        <v>155</v>
      </c>
      <c r="BM151" s="5" t="s">
        <v>222</v>
      </c>
    </row>
    <row r="152" spans="2:51" s="158" customFormat="1" ht="22.5" customHeight="1">
      <c r="B152" s="159"/>
      <c r="C152" s="160"/>
      <c r="D152" s="160"/>
      <c r="E152" s="161"/>
      <c r="F152" s="234" t="s">
        <v>223</v>
      </c>
      <c r="G152" s="234"/>
      <c r="H152" s="234"/>
      <c r="I152" s="234"/>
      <c r="J152" s="160"/>
      <c r="K152" s="162">
        <v>3.517</v>
      </c>
      <c r="L152" s="160"/>
      <c r="M152" s="160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158</v>
      </c>
      <c r="AU152" s="166" t="s">
        <v>110</v>
      </c>
      <c r="AV152" s="158" t="s">
        <v>110</v>
      </c>
      <c r="AW152" s="158" t="s">
        <v>37</v>
      </c>
      <c r="AX152" s="158" t="s">
        <v>22</v>
      </c>
      <c r="AY152" s="166" t="s">
        <v>150</v>
      </c>
    </row>
    <row r="153" spans="2:65" s="22" customFormat="1" ht="31.5" customHeight="1">
      <c r="B153" s="119"/>
      <c r="C153" s="151" t="s">
        <v>9</v>
      </c>
      <c r="D153" s="151" t="s">
        <v>151</v>
      </c>
      <c r="E153" s="152" t="s">
        <v>224</v>
      </c>
      <c r="F153" s="231" t="s">
        <v>225</v>
      </c>
      <c r="G153" s="231"/>
      <c r="H153" s="231"/>
      <c r="I153" s="231"/>
      <c r="J153" s="153" t="s">
        <v>203</v>
      </c>
      <c r="K153" s="154">
        <v>14.068</v>
      </c>
      <c r="L153" s="232">
        <v>0</v>
      </c>
      <c r="M153" s="232"/>
      <c r="N153" s="233">
        <f>ROUND(L153*K153,2)</f>
        <v>0</v>
      </c>
      <c r="O153" s="233"/>
      <c r="P153" s="233"/>
      <c r="Q153" s="233"/>
      <c r="R153" s="121"/>
      <c r="T153" s="155"/>
      <c r="U153" s="33" t="s">
        <v>45</v>
      </c>
      <c r="V153" s="24"/>
      <c r="W153" s="156">
        <f>V153*K153</f>
        <v>0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5" t="s">
        <v>155</v>
      </c>
      <c r="AT153" s="5" t="s">
        <v>151</v>
      </c>
      <c r="AU153" s="5" t="s">
        <v>110</v>
      </c>
      <c r="AY153" s="5" t="s">
        <v>150</v>
      </c>
      <c r="BE153" s="96">
        <f>IF(U153="základní",N153,0)</f>
        <v>0</v>
      </c>
      <c r="BF153" s="96">
        <f>IF(U153="snížená",N153,0)</f>
        <v>0</v>
      </c>
      <c r="BG153" s="96">
        <f>IF(U153="zákl. přenesená",N153,0)</f>
        <v>0</v>
      </c>
      <c r="BH153" s="96">
        <f>IF(U153="sníž. přenesená",N153,0)</f>
        <v>0</v>
      </c>
      <c r="BI153" s="96">
        <f>IF(U153="nulová",N153,0)</f>
        <v>0</v>
      </c>
      <c r="BJ153" s="5" t="s">
        <v>22</v>
      </c>
      <c r="BK153" s="96">
        <f>ROUND(L153*K153,2)</f>
        <v>0</v>
      </c>
      <c r="BL153" s="5" t="s">
        <v>155</v>
      </c>
      <c r="BM153" s="5" t="s">
        <v>226</v>
      </c>
    </row>
    <row r="154" spans="2:63" s="22" customFormat="1" ht="49.5" customHeight="1">
      <c r="B154" s="23"/>
      <c r="C154" s="24"/>
      <c r="D154" s="142" t="s">
        <v>227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36">
        <f aca="true" t="shared" si="5" ref="N154:N159">BK154</f>
        <v>0</v>
      </c>
      <c r="O154" s="236"/>
      <c r="P154" s="236"/>
      <c r="Q154" s="236"/>
      <c r="R154" s="25"/>
      <c r="T154" s="167"/>
      <c r="U154" s="24"/>
      <c r="V154" s="24"/>
      <c r="W154" s="24"/>
      <c r="X154" s="24"/>
      <c r="Y154" s="24"/>
      <c r="Z154" s="24"/>
      <c r="AA154" s="65"/>
      <c r="AT154" s="5" t="s">
        <v>79</v>
      </c>
      <c r="AU154" s="5" t="s">
        <v>80</v>
      </c>
      <c r="AY154" s="5" t="s">
        <v>228</v>
      </c>
      <c r="BK154" s="96">
        <f>SUM(BK155:BK159)</f>
        <v>0</v>
      </c>
    </row>
    <row r="155" spans="2:63" s="22" customFormat="1" ht="21.75" customHeight="1">
      <c r="B155" s="23"/>
      <c r="C155" s="168"/>
      <c r="D155" s="168" t="s">
        <v>151</v>
      </c>
      <c r="E155" s="169"/>
      <c r="F155" s="237"/>
      <c r="G155" s="237"/>
      <c r="H155" s="237"/>
      <c r="I155" s="237"/>
      <c r="J155" s="170"/>
      <c r="K155" s="171"/>
      <c r="L155" s="232"/>
      <c r="M155" s="232"/>
      <c r="N155" s="238">
        <f t="shared" si="5"/>
        <v>0</v>
      </c>
      <c r="O155" s="238"/>
      <c r="P155" s="238"/>
      <c r="Q155" s="238"/>
      <c r="R155" s="25"/>
      <c r="T155" s="155"/>
      <c r="U155" s="172" t="s">
        <v>45</v>
      </c>
      <c r="V155" s="24"/>
      <c r="W155" s="24"/>
      <c r="X155" s="24"/>
      <c r="Y155" s="24"/>
      <c r="Z155" s="24"/>
      <c r="AA155" s="65"/>
      <c r="AT155" s="5" t="s">
        <v>228</v>
      </c>
      <c r="AU155" s="5" t="s">
        <v>22</v>
      </c>
      <c r="AY155" s="5" t="s">
        <v>228</v>
      </c>
      <c r="BE155" s="96">
        <f>IF(U155="základní",N155,0)</f>
        <v>0</v>
      </c>
      <c r="BF155" s="96">
        <f>IF(U155="snížená",N155,0)</f>
        <v>0</v>
      </c>
      <c r="BG155" s="96">
        <f>IF(U155="zákl. přenesená",N155,0)</f>
        <v>0</v>
      </c>
      <c r="BH155" s="96">
        <f>IF(U155="sníž. přenesená",N155,0)</f>
        <v>0</v>
      </c>
      <c r="BI155" s="96">
        <f>IF(U155="nulová",N155,0)</f>
        <v>0</v>
      </c>
      <c r="BJ155" s="5" t="s">
        <v>22</v>
      </c>
      <c r="BK155" s="96">
        <f>L155*K155</f>
        <v>0</v>
      </c>
    </row>
    <row r="156" spans="2:63" s="22" customFormat="1" ht="21.75" customHeight="1">
      <c r="B156" s="23"/>
      <c r="C156" s="168"/>
      <c r="D156" s="168" t="s">
        <v>151</v>
      </c>
      <c r="E156" s="169"/>
      <c r="F156" s="237"/>
      <c r="G156" s="237"/>
      <c r="H156" s="237"/>
      <c r="I156" s="237"/>
      <c r="J156" s="170"/>
      <c r="K156" s="171"/>
      <c r="L156" s="232"/>
      <c r="M156" s="232"/>
      <c r="N156" s="238">
        <f t="shared" si="5"/>
        <v>0</v>
      </c>
      <c r="O156" s="238"/>
      <c r="P156" s="238"/>
      <c r="Q156" s="238"/>
      <c r="R156" s="25"/>
      <c r="T156" s="155"/>
      <c r="U156" s="172" t="s">
        <v>45</v>
      </c>
      <c r="V156" s="24"/>
      <c r="W156" s="24"/>
      <c r="X156" s="24"/>
      <c r="Y156" s="24"/>
      <c r="Z156" s="24"/>
      <c r="AA156" s="65"/>
      <c r="AT156" s="5" t="s">
        <v>228</v>
      </c>
      <c r="AU156" s="5" t="s">
        <v>22</v>
      </c>
      <c r="AY156" s="5" t="s">
        <v>228</v>
      </c>
      <c r="BE156" s="96">
        <f>IF(U156="základní",N156,0)</f>
        <v>0</v>
      </c>
      <c r="BF156" s="96">
        <f>IF(U156="snížená",N156,0)</f>
        <v>0</v>
      </c>
      <c r="BG156" s="96">
        <f>IF(U156="zákl. přenesená",N156,0)</f>
        <v>0</v>
      </c>
      <c r="BH156" s="96">
        <f>IF(U156="sníž. přenesená",N156,0)</f>
        <v>0</v>
      </c>
      <c r="BI156" s="96">
        <f>IF(U156="nulová",N156,0)</f>
        <v>0</v>
      </c>
      <c r="BJ156" s="5" t="s">
        <v>22</v>
      </c>
      <c r="BK156" s="96">
        <f>L156*K156</f>
        <v>0</v>
      </c>
    </row>
    <row r="157" spans="2:63" s="22" customFormat="1" ht="21.75" customHeight="1">
      <c r="B157" s="23"/>
      <c r="C157" s="168"/>
      <c r="D157" s="168" t="s">
        <v>151</v>
      </c>
      <c r="E157" s="169"/>
      <c r="F157" s="237"/>
      <c r="G157" s="237"/>
      <c r="H157" s="237"/>
      <c r="I157" s="237"/>
      <c r="J157" s="170"/>
      <c r="K157" s="171"/>
      <c r="L157" s="232"/>
      <c r="M157" s="232"/>
      <c r="N157" s="238">
        <f t="shared" si="5"/>
        <v>0</v>
      </c>
      <c r="O157" s="238"/>
      <c r="P157" s="238"/>
      <c r="Q157" s="238"/>
      <c r="R157" s="25"/>
      <c r="T157" s="155"/>
      <c r="U157" s="172" t="s">
        <v>45</v>
      </c>
      <c r="V157" s="24"/>
      <c r="W157" s="24"/>
      <c r="X157" s="24"/>
      <c r="Y157" s="24"/>
      <c r="Z157" s="24"/>
      <c r="AA157" s="65"/>
      <c r="AT157" s="5" t="s">
        <v>228</v>
      </c>
      <c r="AU157" s="5" t="s">
        <v>22</v>
      </c>
      <c r="AY157" s="5" t="s">
        <v>228</v>
      </c>
      <c r="BE157" s="96">
        <f>IF(U157="základní",N157,0)</f>
        <v>0</v>
      </c>
      <c r="BF157" s="96">
        <f>IF(U157="snížená",N157,0)</f>
        <v>0</v>
      </c>
      <c r="BG157" s="96">
        <f>IF(U157="zákl. přenesená",N157,0)</f>
        <v>0</v>
      </c>
      <c r="BH157" s="96">
        <f>IF(U157="sníž. přenesená",N157,0)</f>
        <v>0</v>
      </c>
      <c r="BI157" s="96">
        <f>IF(U157="nulová",N157,0)</f>
        <v>0</v>
      </c>
      <c r="BJ157" s="5" t="s">
        <v>22</v>
      </c>
      <c r="BK157" s="96">
        <f>L157*K157</f>
        <v>0</v>
      </c>
    </row>
    <row r="158" spans="2:63" s="22" customFormat="1" ht="21.75" customHeight="1">
      <c r="B158" s="23"/>
      <c r="C158" s="168"/>
      <c r="D158" s="168" t="s">
        <v>151</v>
      </c>
      <c r="E158" s="169"/>
      <c r="F158" s="237"/>
      <c r="G158" s="237"/>
      <c r="H158" s="237"/>
      <c r="I158" s="237"/>
      <c r="J158" s="170"/>
      <c r="K158" s="171"/>
      <c r="L158" s="232"/>
      <c r="M158" s="232"/>
      <c r="N158" s="238">
        <f t="shared" si="5"/>
        <v>0</v>
      </c>
      <c r="O158" s="238"/>
      <c r="P158" s="238"/>
      <c r="Q158" s="238"/>
      <c r="R158" s="25"/>
      <c r="T158" s="155"/>
      <c r="U158" s="172" t="s">
        <v>45</v>
      </c>
      <c r="V158" s="24"/>
      <c r="W158" s="24"/>
      <c r="X158" s="24"/>
      <c r="Y158" s="24"/>
      <c r="Z158" s="24"/>
      <c r="AA158" s="65"/>
      <c r="AT158" s="5" t="s">
        <v>228</v>
      </c>
      <c r="AU158" s="5" t="s">
        <v>22</v>
      </c>
      <c r="AY158" s="5" t="s">
        <v>228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5" t="s">
        <v>22</v>
      </c>
      <c r="BK158" s="96">
        <f>L158*K158</f>
        <v>0</v>
      </c>
    </row>
    <row r="159" spans="2:63" s="22" customFormat="1" ht="21.75" customHeight="1">
      <c r="B159" s="23"/>
      <c r="C159" s="168"/>
      <c r="D159" s="168" t="s">
        <v>151</v>
      </c>
      <c r="E159" s="169"/>
      <c r="F159" s="237"/>
      <c r="G159" s="237"/>
      <c r="H159" s="237"/>
      <c r="I159" s="237"/>
      <c r="J159" s="170"/>
      <c r="K159" s="171"/>
      <c r="L159" s="232"/>
      <c r="M159" s="232"/>
      <c r="N159" s="238">
        <f t="shared" si="5"/>
        <v>0</v>
      </c>
      <c r="O159" s="238"/>
      <c r="P159" s="238"/>
      <c r="Q159" s="238"/>
      <c r="R159" s="25"/>
      <c r="T159" s="155"/>
      <c r="U159" s="172" t="s">
        <v>45</v>
      </c>
      <c r="V159" s="45"/>
      <c r="W159" s="45"/>
      <c r="X159" s="45"/>
      <c r="Y159" s="45"/>
      <c r="Z159" s="45"/>
      <c r="AA159" s="47"/>
      <c r="AT159" s="5" t="s">
        <v>228</v>
      </c>
      <c r="AU159" s="5" t="s">
        <v>22</v>
      </c>
      <c r="AY159" s="5" t="s">
        <v>228</v>
      </c>
      <c r="BE159" s="96">
        <f>IF(U159="základní",N159,0)</f>
        <v>0</v>
      </c>
      <c r="BF159" s="96">
        <f>IF(U159="snížená",N159,0)</f>
        <v>0</v>
      </c>
      <c r="BG159" s="96">
        <f>IF(U159="zákl. přenesená",N159,0)</f>
        <v>0</v>
      </c>
      <c r="BH159" s="96">
        <f>IF(U159="sníž. přenesená",N159,0)</f>
        <v>0</v>
      </c>
      <c r="BI159" s="96">
        <f>IF(U159="nulová",N159,0)</f>
        <v>0</v>
      </c>
      <c r="BJ159" s="5" t="s">
        <v>22</v>
      </c>
      <c r="BK159" s="96">
        <f>L159*K159</f>
        <v>0</v>
      </c>
    </row>
    <row r="160" spans="2:18" s="22" customFormat="1" ht="6.75" customHeight="1"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50"/>
    </row>
  </sheetData>
  <sheetProtection/>
  <mergeCells count="147"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2:I152"/>
    <mergeCell ref="F153:I153"/>
    <mergeCell ref="L153:M153"/>
    <mergeCell ref="N153:Q153"/>
    <mergeCell ref="N154:Q154"/>
    <mergeCell ref="F155:I155"/>
    <mergeCell ref="L155:M155"/>
    <mergeCell ref="N155:Q155"/>
    <mergeCell ref="F149:I149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L147:M147"/>
    <mergeCell ref="N147:Q147"/>
    <mergeCell ref="F148:I148"/>
    <mergeCell ref="L148:M148"/>
    <mergeCell ref="N148:Q148"/>
    <mergeCell ref="F142:I142"/>
    <mergeCell ref="F143:I143"/>
    <mergeCell ref="N144:Q144"/>
    <mergeCell ref="F145:I145"/>
    <mergeCell ref="L145:M145"/>
    <mergeCell ref="N145:Q145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5:I135"/>
    <mergeCell ref="L135:M135"/>
    <mergeCell ref="N135:Q135"/>
    <mergeCell ref="F136:I136"/>
    <mergeCell ref="F137:I137"/>
    <mergeCell ref="L137:M137"/>
    <mergeCell ref="N137:Q137"/>
    <mergeCell ref="F131:I131"/>
    <mergeCell ref="F132:I132"/>
    <mergeCell ref="L132:M132"/>
    <mergeCell ref="N132:Q132"/>
    <mergeCell ref="F133:I133"/>
    <mergeCell ref="N134:Q134"/>
    <mergeCell ref="F128:I128"/>
    <mergeCell ref="L128:M128"/>
    <mergeCell ref="N128:Q128"/>
    <mergeCell ref="F129:I129"/>
    <mergeCell ref="F130:I130"/>
    <mergeCell ref="L130:M130"/>
    <mergeCell ref="N130:Q130"/>
    <mergeCell ref="F124:I124"/>
    <mergeCell ref="F125:I125"/>
    <mergeCell ref="L125:M125"/>
    <mergeCell ref="N125:Q125"/>
    <mergeCell ref="F126:I126"/>
    <mergeCell ref="F127:I127"/>
    <mergeCell ref="N120:Q120"/>
    <mergeCell ref="N121:Q121"/>
    <mergeCell ref="N122:Q122"/>
    <mergeCell ref="F123:I123"/>
    <mergeCell ref="L123:M123"/>
    <mergeCell ref="N123:Q123"/>
    <mergeCell ref="F112:P112"/>
    <mergeCell ref="M114:P114"/>
    <mergeCell ref="M116:Q116"/>
    <mergeCell ref="M117:Q117"/>
    <mergeCell ref="F119:I119"/>
    <mergeCell ref="L119:M119"/>
    <mergeCell ref="N119:Q119"/>
    <mergeCell ref="D100:H100"/>
    <mergeCell ref="N100:Q100"/>
    <mergeCell ref="N101:Q101"/>
    <mergeCell ref="L103:Q103"/>
    <mergeCell ref="C109:Q109"/>
    <mergeCell ref="F111:P111"/>
    <mergeCell ref="D97:H97"/>
    <mergeCell ref="N97:Q97"/>
    <mergeCell ref="D98:H98"/>
    <mergeCell ref="N98:Q98"/>
    <mergeCell ref="D99:H99"/>
    <mergeCell ref="N99:Q99"/>
    <mergeCell ref="N91:Q91"/>
    <mergeCell ref="N92:Q92"/>
    <mergeCell ref="N93:Q93"/>
    <mergeCell ref="N95:Q95"/>
    <mergeCell ref="D96:H96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  <rowBreaks count="2" manualBreakCount="2">
    <brk id="71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6"/>
  <sheetViews>
    <sheetView showGridLines="0" zoomScalePageLayoutView="0" workbookViewId="0" topLeftCell="A1">
      <pane ySplit="1" topLeftCell="A275" activePane="bottomLeft" state="frozen"/>
      <selection pane="topLeft" activeCell="A1" sqref="A1"/>
      <selection pane="bottomLeft" activeCell="K280" sqref="K280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660156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7.83203125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19" width="10.66015625" style="0" customWidth="1"/>
    <col min="20" max="20" width="39.16015625" style="0" customWidth="1"/>
    <col min="21" max="21" width="21.66015625" style="0" customWidth="1"/>
    <col min="22" max="22" width="16.16015625" style="0" customWidth="1"/>
    <col min="23" max="23" width="21.66015625" style="0" customWidth="1"/>
    <col min="24" max="24" width="16.160156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66015625" style="0" customWidth="1"/>
    <col min="29" max="29" width="14.5" style="0" customWidth="1"/>
    <col min="30" max="30" width="19.83203125" style="0" customWidth="1"/>
    <col min="31" max="31" width="21.66015625" style="0" customWidth="1"/>
    <col min="32" max="43" width="12" style="0" customWidth="1"/>
    <col min="44" max="64" width="0" style="0" hidden="1" customWidth="1"/>
    <col min="65" max="16384" width="12" style="0" customWidth="1"/>
  </cols>
  <sheetData>
    <row r="1" spans="1:66" ht="21.75" customHeight="1">
      <c r="A1" s="2"/>
      <c r="B1" s="2"/>
      <c r="C1" s="2"/>
      <c r="D1" s="3" t="s">
        <v>1</v>
      </c>
      <c r="E1" s="2"/>
      <c r="F1" s="2"/>
      <c r="G1" s="2"/>
      <c r="H1" s="216"/>
      <c r="I1" s="216"/>
      <c r="J1" s="216"/>
      <c r="K1" s="216"/>
      <c r="L1" s="2"/>
      <c r="M1" s="2"/>
      <c r="N1" s="2"/>
      <c r="O1" s="3" t="s">
        <v>109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9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5" t="s">
        <v>90</v>
      </c>
    </row>
    <row r="3" spans="2:46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110</v>
      </c>
    </row>
    <row r="4" spans="2:46" ht="36.75" customHeight="1">
      <c r="B4" s="9"/>
      <c r="C4" s="190" t="s">
        <v>111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T4" s="11" t="s">
        <v>11</v>
      </c>
      <c r="AT4" s="5" t="s">
        <v>4</v>
      </c>
    </row>
    <row r="5" spans="2:18" ht="6.75" customHeight="1"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2:18" ht="24.75" customHeight="1">
      <c r="B6" s="9"/>
      <c r="C6" s="13"/>
      <c r="D6" s="17" t="s">
        <v>17</v>
      </c>
      <c r="E6" s="13"/>
      <c r="F6" s="217" t="str">
        <f>'Rekapitulace stavby'!K6</f>
        <v>Revitalizace původního autobusového nádraží Beroun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3"/>
      <c r="R6" s="10"/>
    </row>
    <row r="7" spans="2:18" s="22" customFormat="1" ht="32.25" customHeight="1">
      <c r="B7" s="23"/>
      <c r="C7" s="24"/>
      <c r="D7" s="16" t="s">
        <v>112</v>
      </c>
      <c r="E7" s="24"/>
      <c r="F7" s="193" t="s">
        <v>229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22" customFormat="1" ht="14.25" customHeight="1">
      <c r="B8" s="23"/>
      <c r="C8" s="24"/>
      <c r="D8" s="17" t="s">
        <v>20</v>
      </c>
      <c r="E8" s="24"/>
      <c r="F8" s="15" t="s">
        <v>114</v>
      </c>
      <c r="G8" s="24"/>
      <c r="H8" s="24"/>
      <c r="I8" s="24"/>
      <c r="J8" s="24"/>
      <c r="K8" s="24"/>
      <c r="L8" s="24"/>
      <c r="M8" s="17" t="s">
        <v>21</v>
      </c>
      <c r="N8" s="24"/>
      <c r="O8" s="15"/>
      <c r="P8" s="24"/>
      <c r="Q8" s="24"/>
      <c r="R8" s="25"/>
    </row>
    <row r="9" spans="2:18" s="22" customFormat="1" ht="14.25" customHeight="1">
      <c r="B9" s="23"/>
      <c r="C9" s="24"/>
      <c r="D9" s="17" t="s">
        <v>23</v>
      </c>
      <c r="E9" s="24"/>
      <c r="F9" s="15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18" t="str">
        <f>'Rekapitulace stavby'!AN8</f>
        <v>8.12.2015</v>
      </c>
      <c r="P9" s="218"/>
      <c r="Q9" s="24"/>
      <c r="R9" s="25"/>
    </row>
    <row r="10" spans="2:18" s="22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2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91"/>
      <c r="P11" s="191"/>
      <c r="Q11" s="24"/>
      <c r="R11" s="25"/>
    </row>
    <row r="12" spans="2:18" s="22" customFormat="1" ht="18" customHeight="1">
      <c r="B12" s="23"/>
      <c r="C12" s="24"/>
      <c r="D12" s="24"/>
      <c r="E12" s="15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91"/>
      <c r="P12" s="191"/>
      <c r="Q12" s="24"/>
      <c r="R12" s="25"/>
    </row>
    <row r="13" spans="2:18" s="22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2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19" t="str">
        <f>IF('Rekapitulace stavby'!AN13="","",'Rekapitulace stavby'!AN13)</f>
        <v>Vyplň údaj</v>
      </c>
      <c r="P14" s="219"/>
      <c r="Q14" s="24"/>
      <c r="R14" s="25"/>
    </row>
    <row r="15" spans="2:18" s="22" customFormat="1" ht="18" customHeight="1">
      <c r="B15" s="23"/>
      <c r="C15" s="24"/>
      <c r="D15" s="24"/>
      <c r="E15" s="219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17" t="s">
        <v>32</v>
      </c>
      <c r="N15" s="24"/>
      <c r="O15" s="219" t="str">
        <f>IF('Rekapitulace stavby'!AN14="","",'Rekapitulace stavby'!AN14)</f>
        <v>Vyplň údaj</v>
      </c>
      <c r="P15" s="219"/>
      <c r="Q15" s="24"/>
      <c r="R15" s="25"/>
    </row>
    <row r="16" spans="2:18" s="22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2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91"/>
      <c r="P17" s="191"/>
      <c r="Q17" s="24"/>
      <c r="R17" s="25"/>
    </row>
    <row r="18" spans="2:18" s="22" customFormat="1" ht="18" customHeight="1">
      <c r="B18" s="23"/>
      <c r="C18" s="24"/>
      <c r="D18" s="24"/>
      <c r="E18" s="15" t="s">
        <v>36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91"/>
      <c r="P18" s="191"/>
      <c r="Q18" s="24"/>
      <c r="R18" s="25"/>
    </row>
    <row r="19" spans="2:18" s="22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2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91"/>
      <c r="P20" s="191"/>
      <c r="Q20" s="24"/>
      <c r="R20" s="25"/>
    </row>
    <row r="21" spans="2:18" s="22" customFormat="1" ht="18" customHeight="1">
      <c r="B21" s="23"/>
      <c r="C21" s="24"/>
      <c r="D21" s="24"/>
      <c r="E21" s="15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91"/>
      <c r="P21" s="191"/>
      <c r="Q21" s="24"/>
      <c r="R21" s="25"/>
    </row>
    <row r="22" spans="2:18" s="22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2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>
      <c r="B24" s="23"/>
      <c r="C24" s="24"/>
      <c r="D24" s="24"/>
      <c r="E24" s="195"/>
      <c r="F24" s="195"/>
      <c r="G24" s="195"/>
      <c r="H24" s="195"/>
      <c r="I24" s="195"/>
      <c r="J24" s="195"/>
      <c r="K24" s="195"/>
      <c r="L24" s="195"/>
      <c r="M24" s="24"/>
      <c r="N24" s="24"/>
      <c r="O24" s="24"/>
      <c r="P24" s="24"/>
      <c r="Q24" s="24"/>
      <c r="R24" s="25"/>
    </row>
    <row r="25" spans="2:18" s="22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75" customHeight="1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25" customHeight="1">
      <c r="B27" s="23"/>
      <c r="C27" s="24"/>
      <c r="D27" s="104" t="s">
        <v>115</v>
      </c>
      <c r="E27" s="24"/>
      <c r="F27" s="24"/>
      <c r="G27" s="24"/>
      <c r="H27" s="24"/>
      <c r="I27" s="24"/>
      <c r="J27" s="24"/>
      <c r="K27" s="24"/>
      <c r="L27" s="24"/>
      <c r="M27" s="196">
        <f>N88</f>
        <v>0</v>
      </c>
      <c r="N27" s="196"/>
      <c r="O27" s="196"/>
      <c r="P27" s="196"/>
      <c r="Q27" s="24"/>
      <c r="R27" s="25"/>
    </row>
    <row r="28" spans="2:18" s="22" customFormat="1" ht="14.25" customHeight="1">
      <c r="B28" s="23"/>
      <c r="C28" s="24"/>
      <c r="D28" s="21" t="s">
        <v>103</v>
      </c>
      <c r="E28" s="24"/>
      <c r="F28" s="24"/>
      <c r="G28" s="24"/>
      <c r="H28" s="24"/>
      <c r="I28" s="24"/>
      <c r="J28" s="24"/>
      <c r="K28" s="24"/>
      <c r="L28" s="24"/>
      <c r="M28" s="196">
        <f>N97</f>
        <v>0</v>
      </c>
      <c r="N28" s="196"/>
      <c r="O28" s="196"/>
      <c r="P28" s="196"/>
      <c r="Q28" s="24"/>
      <c r="R28" s="25"/>
    </row>
    <row r="29" spans="2:18" s="22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4.75" customHeight="1">
      <c r="B30" s="23"/>
      <c r="C30" s="24"/>
      <c r="D30" s="105" t="s">
        <v>43</v>
      </c>
      <c r="E30" s="24"/>
      <c r="F30" s="24"/>
      <c r="G30" s="24"/>
      <c r="H30" s="24"/>
      <c r="I30" s="24"/>
      <c r="J30" s="24"/>
      <c r="K30" s="24"/>
      <c r="L30" s="24"/>
      <c r="M30" s="220">
        <f>ROUND(M27+M28,2)</f>
        <v>0</v>
      </c>
      <c r="N30" s="220"/>
      <c r="O30" s="220"/>
      <c r="P30" s="220"/>
      <c r="Q30" s="24"/>
      <c r="R30" s="25"/>
    </row>
    <row r="31" spans="2:18" s="22" customFormat="1" ht="6.75" customHeight="1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25" customHeight="1">
      <c r="B32" s="23"/>
      <c r="C32" s="24"/>
      <c r="D32" s="31" t="s">
        <v>44</v>
      </c>
      <c r="E32" s="31" t="s">
        <v>45</v>
      </c>
      <c r="F32" s="32">
        <v>0.21</v>
      </c>
      <c r="G32" s="106" t="s">
        <v>46</v>
      </c>
      <c r="H32" s="221">
        <f>ROUND((((SUM(BE97:BE104)+SUM(BE122:BE279))+SUM(BE281:BE285))),2)</f>
        <v>0</v>
      </c>
      <c r="I32" s="221"/>
      <c r="J32" s="221"/>
      <c r="K32" s="24"/>
      <c r="L32" s="24"/>
      <c r="M32" s="221">
        <f>ROUND(((ROUND((SUM(BE97:BE104)+SUM(BE122:BE279)),2)*F32)+SUM(BE281:BE285)*F32),2)</f>
        <v>0</v>
      </c>
      <c r="N32" s="221"/>
      <c r="O32" s="221"/>
      <c r="P32" s="221"/>
      <c r="Q32" s="24"/>
      <c r="R32" s="25"/>
    </row>
    <row r="33" spans="2:18" s="22" customFormat="1" ht="14.25" customHeight="1">
      <c r="B33" s="23"/>
      <c r="C33" s="24"/>
      <c r="D33" s="24"/>
      <c r="E33" s="31" t="s">
        <v>47</v>
      </c>
      <c r="F33" s="32">
        <v>0.15</v>
      </c>
      <c r="G33" s="106" t="s">
        <v>46</v>
      </c>
      <c r="H33" s="221">
        <f>ROUND((((SUM(BF97:BF104)+SUM(BF122:BF279))+SUM(BF281:BF285))),2)</f>
        <v>0</v>
      </c>
      <c r="I33" s="221"/>
      <c r="J33" s="221"/>
      <c r="K33" s="24"/>
      <c r="L33" s="24"/>
      <c r="M33" s="221">
        <f>ROUND(((ROUND((SUM(BF97:BF104)+SUM(BF122:BF279)),2)*F33)+SUM(BF281:BF285)*F33),2)</f>
        <v>0</v>
      </c>
      <c r="N33" s="221"/>
      <c r="O33" s="221"/>
      <c r="P33" s="221"/>
      <c r="Q33" s="24"/>
      <c r="R33" s="25"/>
    </row>
    <row r="34" spans="2:18" s="22" customFormat="1" ht="12.75" customHeight="1" hidden="1">
      <c r="B34" s="23"/>
      <c r="C34" s="24"/>
      <c r="D34" s="24"/>
      <c r="E34" s="31" t="s">
        <v>48</v>
      </c>
      <c r="F34" s="32">
        <v>0.21</v>
      </c>
      <c r="G34" s="106" t="s">
        <v>46</v>
      </c>
      <c r="H34" s="221">
        <f>ROUND((((SUM(BG97:BG104)+SUM(BG122:BG279))+SUM(BG281:BG285))),2)</f>
        <v>0</v>
      </c>
      <c r="I34" s="221"/>
      <c r="J34" s="221"/>
      <c r="K34" s="24"/>
      <c r="L34" s="24"/>
      <c r="M34" s="221">
        <v>0</v>
      </c>
      <c r="N34" s="221"/>
      <c r="O34" s="221"/>
      <c r="P34" s="221"/>
      <c r="Q34" s="24"/>
      <c r="R34" s="25"/>
    </row>
    <row r="35" spans="2:18" s="22" customFormat="1" ht="12.75" customHeight="1" hidden="1">
      <c r="B35" s="23"/>
      <c r="C35" s="24"/>
      <c r="D35" s="24"/>
      <c r="E35" s="31" t="s">
        <v>49</v>
      </c>
      <c r="F35" s="32">
        <v>0.15</v>
      </c>
      <c r="G35" s="106" t="s">
        <v>46</v>
      </c>
      <c r="H35" s="221">
        <f>ROUND((((SUM(BH97:BH104)+SUM(BH122:BH279))+SUM(BH281:BH285))),2)</f>
        <v>0</v>
      </c>
      <c r="I35" s="221"/>
      <c r="J35" s="221"/>
      <c r="K35" s="24"/>
      <c r="L35" s="24"/>
      <c r="M35" s="221">
        <v>0</v>
      </c>
      <c r="N35" s="221"/>
      <c r="O35" s="221"/>
      <c r="P35" s="221"/>
      <c r="Q35" s="24"/>
      <c r="R35" s="25"/>
    </row>
    <row r="36" spans="2:18" s="22" customFormat="1" ht="12.75" customHeight="1" hidden="1">
      <c r="B36" s="23"/>
      <c r="C36" s="24"/>
      <c r="D36" s="24"/>
      <c r="E36" s="31" t="s">
        <v>50</v>
      </c>
      <c r="F36" s="32">
        <v>0</v>
      </c>
      <c r="G36" s="106" t="s">
        <v>46</v>
      </c>
      <c r="H36" s="221">
        <f>ROUND((((SUM(BI97:BI104)+SUM(BI122:BI279))+SUM(BI281:BI285))),2)</f>
        <v>0</v>
      </c>
      <c r="I36" s="221"/>
      <c r="J36" s="221"/>
      <c r="K36" s="24"/>
      <c r="L36" s="24"/>
      <c r="M36" s="221">
        <v>0</v>
      </c>
      <c r="N36" s="221"/>
      <c r="O36" s="221"/>
      <c r="P36" s="221"/>
      <c r="Q36" s="24"/>
      <c r="R36" s="25"/>
    </row>
    <row r="37" spans="2:18" s="22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4.75" customHeight="1">
      <c r="B38" s="23"/>
      <c r="C38" s="35"/>
      <c r="D38" s="36" t="s">
        <v>51</v>
      </c>
      <c r="E38" s="37"/>
      <c r="F38" s="37"/>
      <c r="G38" s="107" t="s">
        <v>52</v>
      </c>
      <c r="H38" s="38" t="s">
        <v>53</v>
      </c>
      <c r="I38" s="37"/>
      <c r="J38" s="37"/>
      <c r="K38" s="37"/>
      <c r="L38" s="201">
        <f>SUM(M30:M36)</f>
        <v>0</v>
      </c>
      <c r="M38" s="201"/>
      <c r="N38" s="201"/>
      <c r="O38" s="201"/>
      <c r="P38" s="201"/>
      <c r="Q38" s="35"/>
      <c r="R38" s="25"/>
    </row>
    <row r="39" spans="2:18" s="22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2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2:18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</row>
    <row r="43" spans="2:18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/>
    </row>
    <row r="44" spans="2:18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/>
    </row>
    <row r="45" spans="2:18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0"/>
    </row>
    <row r="46" spans="2:18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</row>
    <row r="47" spans="2:18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0"/>
    </row>
    <row r="48" spans="2:18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</row>
    <row r="49" spans="2:18" ht="12"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/>
    </row>
    <row r="50" spans="2:18" s="22" customFormat="1" ht="13.5">
      <c r="B50" s="23"/>
      <c r="C50" s="24"/>
      <c r="D50" s="39" t="s">
        <v>54</v>
      </c>
      <c r="E50" s="40"/>
      <c r="F50" s="40"/>
      <c r="G50" s="40"/>
      <c r="H50" s="41"/>
      <c r="I50" s="24"/>
      <c r="J50" s="39" t="s">
        <v>55</v>
      </c>
      <c r="K50" s="40"/>
      <c r="L50" s="40"/>
      <c r="M50" s="40"/>
      <c r="N50" s="40"/>
      <c r="O50" s="40"/>
      <c r="P50" s="41"/>
      <c r="Q50" s="24"/>
      <c r="R50" s="25"/>
    </row>
    <row r="51" spans="2:18" ht="12">
      <c r="B51" s="9"/>
      <c r="C51" s="13"/>
      <c r="D51" s="42"/>
      <c r="E51" s="13"/>
      <c r="F51" s="13"/>
      <c r="G51" s="13"/>
      <c r="H51" s="43"/>
      <c r="I51" s="13"/>
      <c r="J51" s="42"/>
      <c r="K51" s="13"/>
      <c r="L51" s="13"/>
      <c r="M51" s="13"/>
      <c r="N51" s="13"/>
      <c r="O51" s="13"/>
      <c r="P51" s="43"/>
      <c r="Q51" s="13"/>
      <c r="R51" s="10"/>
    </row>
    <row r="52" spans="2:18" ht="12">
      <c r="B52" s="9"/>
      <c r="C52" s="13"/>
      <c r="D52" s="42"/>
      <c r="E52" s="13"/>
      <c r="F52" s="13"/>
      <c r="G52" s="13"/>
      <c r="H52" s="43"/>
      <c r="I52" s="13"/>
      <c r="J52" s="42"/>
      <c r="K52" s="13"/>
      <c r="L52" s="13"/>
      <c r="M52" s="13"/>
      <c r="N52" s="13"/>
      <c r="O52" s="13"/>
      <c r="P52" s="43"/>
      <c r="Q52" s="13"/>
      <c r="R52" s="10"/>
    </row>
    <row r="53" spans="2:18" ht="12">
      <c r="B53" s="9"/>
      <c r="C53" s="13"/>
      <c r="D53" s="42"/>
      <c r="E53" s="13"/>
      <c r="F53" s="13"/>
      <c r="G53" s="13"/>
      <c r="H53" s="43"/>
      <c r="I53" s="13"/>
      <c r="J53" s="42"/>
      <c r="K53" s="13"/>
      <c r="L53" s="13"/>
      <c r="M53" s="13"/>
      <c r="N53" s="13"/>
      <c r="O53" s="13"/>
      <c r="P53" s="43"/>
      <c r="Q53" s="13"/>
      <c r="R53" s="10"/>
    </row>
    <row r="54" spans="2:18" ht="12">
      <c r="B54" s="9"/>
      <c r="C54" s="13"/>
      <c r="D54" s="42"/>
      <c r="E54" s="13"/>
      <c r="F54" s="13"/>
      <c r="G54" s="13"/>
      <c r="H54" s="43"/>
      <c r="I54" s="13"/>
      <c r="J54" s="42"/>
      <c r="K54" s="13"/>
      <c r="L54" s="13"/>
      <c r="M54" s="13"/>
      <c r="N54" s="13"/>
      <c r="O54" s="13"/>
      <c r="P54" s="43"/>
      <c r="Q54" s="13"/>
      <c r="R54" s="10"/>
    </row>
    <row r="55" spans="2:18" ht="12">
      <c r="B55" s="9"/>
      <c r="C55" s="13"/>
      <c r="D55" s="42"/>
      <c r="E55" s="13"/>
      <c r="F55" s="13"/>
      <c r="G55" s="13"/>
      <c r="H55" s="43"/>
      <c r="I55" s="13"/>
      <c r="J55" s="42"/>
      <c r="K55" s="13"/>
      <c r="L55" s="13"/>
      <c r="M55" s="13"/>
      <c r="N55" s="13"/>
      <c r="O55" s="13"/>
      <c r="P55" s="43"/>
      <c r="Q55" s="13"/>
      <c r="R55" s="10"/>
    </row>
    <row r="56" spans="2:18" ht="12">
      <c r="B56" s="9"/>
      <c r="C56" s="13"/>
      <c r="D56" s="42"/>
      <c r="E56" s="13"/>
      <c r="F56" s="13"/>
      <c r="G56" s="13"/>
      <c r="H56" s="43"/>
      <c r="I56" s="13"/>
      <c r="J56" s="42"/>
      <c r="K56" s="13"/>
      <c r="L56" s="13"/>
      <c r="M56" s="13"/>
      <c r="N56" s="13"/>
      <c r="O56" s="13"/>
      <c r="P56" s="43"/>
      <c r="Q56" s="13"/>
      <c r="R56" s="10"/>
    </row>
    <row r="57" spans="2:18" ht="12">
      <c r="B57" s="9"/>
      <c r="C57" s="13"/>
      <c r="D57" s="42"/>
      <c r="E57" s="13"/>
      <c r="F57" s="13"/>
      <c r="G57" s="13"/>
      <c r="H57" s="43"/>
      <c r="I57" s="13"/>
      <c r="J57" s="42"/>
      <c r="K57" s="13"/>
      <c r="L57" s="13"/>
      <c r="M57" s="13"/>
      <c r="N57" s="13"/>
      <c r="O57" s="13"/>
      <c r="P57" s="43"/>
      <c r="Q57" s="13"/>
      <c r="R57" s="10"/>
    </row>
    <row r="58" spans="2:18" ht="12">
      <c r="B58" s="9"/>
      <c r="C58" s="13"/>
      <c r="D58" s="42"/>
      <c r="E58" s="13"/>
      <c r="F58" s="13"/>
      <c r="G58" s="13"/>
      <c r="H58" s="43"/>
      <c r="I58" s="13"/>
      <c r="J58" s="42"/>
      <c r="K58" s="13"/>
      <c r="L58" s="13"/>
      <c r="M58" s="13"/>
      <c r="N58" s="13"/>
      <c r="O58" s="13"/>
      <c r="P58" s="43"/>
      <c r="Q58" s="13"/>
      <c r="R58" s="10"/>
    </row>
    <row r="59" spans="2:18" s="22" customFormat="1" ht="13.5">
      <c r="B59" s="23"/>
      <c r="C59" s="24"/>
      <c r="D59" s="44" t="s">
        <v>56</v>
      </c>
      <c r="E59" s="45"/>
      <c r="F59" s="45"/>
      <c r="G59" s="46" t="s">
        <v>57</v>
      </c>
      <c r="H59" s="47"/>
      <c r="I59" s="24"/>
      <c r="J59" s="44" t="s">
        <v>56</v>
      </c>
      <c r="K59" s="45"/>
      <c r="L59" s="45"/>
      <c r="M59" s="45"/>
      <c r="N59" s="46" t="s">
        <v>57</v>
      </c>
      <c r="O59" s="45"/>
      <c r="P59" s="47"/>
      <c r="Q59" s="24"/>
      <c r="R59" s="25"/>
    </row>
    <row r="60" spans="2:18" ht="1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/>
    </row>
    <row r="61" spans="2:18" s="22" customFormat="1" ht="13.5">
      <c r="B61" s="23"/>
      <c r="C61" s="24"/>
      <c r="D61" s="39" t="s">
        <v>58</v>
      </c>
      <c r="E61" s="40"/>
      <c r="F61" s="40"/>
      <c r="G61" s="40"/>
      <c r="H61" s="41"/>
      <c r="I61" s="24"/>
      <c r="J61" s="39" t="s">
        <v>59</v>
      </c>
      <c r="K61" s="40"/>
      <c r="L61" s="40"/>
      <c r="M61" s="40"/>
      <c r="N61" s="40"/>
      <c r="O61" s="40"/>
      <c r="P61" s="41"/>
      <c r="Q61" s="24"/>
      <c r="R61" s="25"/>
    </row>
    <row r="62" spans="2:18" ht="12">
      <c r="B62" s="9"/>
      <c r="C62" s="13"/>
      <c r="D62" s="42"/>
      <c r="E62" s="13"/>
      <c r="F62" s="13"/>
      <c r="G62" s="13"/>
      <c r="H62" s="43"/>
      <c r="I62" s="13"/>
      <c r="J62" s="42"/>
      <c r="K62" s="13"/>
      <c r="L62" s="13"/>
      <c r="M62" s="13"/>
      <c r="N62" s="13"/>
      <c r="O62" s="13"/>
      <c r="P62" s="43"/>
      <c r="Q62" s="13"/>
      <c r="R62" s="10"/>
    </row>
    <row r="63" spans="2:18" ht="12">
      <c r="B63" s="9"/>
      <c r="C63" s="13"/>
      <c r="D63" s="42"/>
      <c r="E63" s="13"/>
      <c r="F63" s="13"/>
      <c r="G63" s="13"/>
      <c r="H63" s="43"/>
      <c r="I63" s="13"/>
      <c r="J63" s="42"/>
      <c r="K63" s="13"/>
      <c r="L63" s="13"/>
      <c r="M63" s="13"/>
      <c r="N63" s="13"/>
      <c r="O63" s="13"/>
      <c r="P63" s="43"/>
      <c r="Q63" s="13"/>
      <c r="R63" s="10"/>
    </row>
    <row r="64" spans="2:18" ht="12">
      <c r="B64" s="9"/>
      <c r="C64" s="13"/>
      <c r="D64" s="42"/>
      <c r="E64" s="13"/>
      <c r="F64" s="13"/>
      <c r="G64" s="13"/>
      <c r="H64" s="43"/>
      <c r="I64" s="13"/>
      <c r="J64" s="42"/>
      <c r="K64" s="13"/>
      <c r="L64" s="13"/>
      <c r="M64" s="13"/>
      <c r="N64" s="13"/>
      <c r="O64" s="13"/>
      <c r="P64" s="43"/>
      <c r="Q64" s="13"/>
      <c r="R64" s="10"/>
    </row>
    <row r="65" spans="2:18" ht="12">
      <c r="B65" s="9"/>
      <c r="C65" s="13"/>
      <c r="D65" s="42"/>
      <c r="E65" s="13"/>
      <c r="F65" s="13"/>
      <c r="G65" s="13"/>
      <c r="H65" s="43"/>
      <c r="I65" s="13"/>
      <c r="J65" s="42"/>
      <c r="K65" s="13"/>
      <c r="L65" s="13"/>
      <c r="M65" s="13"/>
      <c r="N65" s="13"/>
      <c r="O65" s="13"/>
      <c r="P65" s="43"/>
      <c r="Q65" s="13"/>
      <c r="R65" s="10"/>
    </row>
    <row r="66" spans="2:18" ht="12">
      <c r="B66" s="9"/>
      <c r="C66" s="13"/>
      <c r="D66" s="42"/>
      <c r="E66" s="13"/>
      <c r="F66" s="13"/>
      <c r="G66" s="13"/>
      <c r="H66" s="43"/>
      <c r="I66" s="13"/>
      <c r="J66" s="42"/>
      <c r="K66" s="13"/>
      <c r="L66" s="13"/>
      <c r="M66" s="13"/>
      <c r="N66" s="13"/>
      <c r="O66" s="13"/>
      <c r="P66" s="43"/>
      <c r="Q66" s="13"/>
      <c r="R66" s="10"/>
    </row>
    <row r="67" spans="2:18" ht="12">
      <c r="B67" s="9"/>
      <c r="C67" s="13"/>
      <c r="D67" s="42"/>
      <c r="E67" s="13"/>
      <c r="F67" s="13"/>
      <c r="G67" s="13"/>
      <c r="H67" s="43"/>
      <c r="I67" s="13"/>
      <c r="J67" s="42"/>
      <c r="K67" s="13"/>
      <c r="L67" s="13"/>
      <c r="M67" s="13"/>
      <c r="N67" s="13"/>
      <c r="O67" s="13"/>
      <c r="P67" s="43"/>
      <c r="Q67" s="13"/>
      <c r="R67" s="10"/>
    </row>
    <row r="68" spans="2:18" ht="12">
      <c r="B68" s="9"/>
      <c r="C68" s="13"/>
      <c r="D68" s="42"/>
      <c r="E68" s="13"/>
      <c r="F68" s="13"/>
      <c r="G68" s="13"/>
      <c r="H68" s="43"/>
      <c r="I68" s="13"/>
      <c r="J68" s="42"/>
      <c r="K68" s="13"/>
      <c r="L68" s="13"/>
      <c r="M68" s="13"/>
      <c r="N68" s="13"/>
      <c r="O68" s="13"/>
      <c r="P68" s="43"/>
      <c r="Q68" s="13"/>
      <c r="R68" s="10"/>
    </row>
    <row r="69" spans="2:18" ht="12">
      <c r="B69" s="9"/>
      <c r="C69" s="13"/>
      <c r="D69" s="42"/>
      <c r="E69" s="13"/>
      <c r="F69" s="13"/>
      <c r="G69" s="13"/>
      <c r="H69" s="43"/>
      <c r="I69" s="13"/>
      <c r="J69" s="42"/>
      <c r="K69" s="13"/>
      <c r="L69" s="13"/>
      <c r="M69" s="13"/>
      <c r="N69" s="13"/>
      <c r="O69" s="13"/>
      <c r="P69" s="43"/>
      <c r="Q69" s="13"/>
      <c r="R69" s="10"/>
    </row>
    <row r="70" spans="2:18" s="22" customFormat="1" ht="13.5">
      <c r="B70" s="23"/>
      <c r="C70" s="24"/>
      <c r="D70" s="44" t="s">
        <v>56</v>
      </c>
      <c r="E70" s="45"/>
      <c r="F70" s="45"/>
      <c r="G70" s="46" t="s">
        <v>57</v>
      </c>
      <c r="H70" s="47"/>
      <c r="I70" s="24"/>
      <c r="J70" s="44" t="s">
        <v>56</v>
      </c>
      <c r="K70" s="45"/>
      <c r="L70" s="45"/>
      <c r="M70" s="45"/>
      <c r="N70" s="46" t="s">
        <v>57</v>
      </c>
      <c r="O70" s="45"/>
      <c r="P70" s="47"/>
      <c r="Q70" s="24"/>
      <c r="R70" s="25"/>
    </row>
    <row r="71" spans="2:18" s="22" customFormat="1" ht="14.2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2:18" s="22" customFormat="1" ht="36.75" customHeight="1">
      <c r="B76" s="23"/>
      <c r="C76" s="190" t="s">
        <v>116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25"/>
    </row>
    <row r="77" spans="2:18" s="22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22" customFormat="1" ht="30" customHeight="1">
      <c r="B78" s="23"/>
      <c r="C78" s="17" t="s">
        <v>17</v>
      </c>
      <c r="D78" s="24"/>
      <c r="E78" s="24"/>
      <c r="F78" s="217" t="str">
        <f>F6</f>
        <v>Revitalizace původního autobusového nádraží Beroun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4"/>
      <c r="R78" s="25"/>
    </row>
    <row r="79" spans="2:18" s="22" customFormat="1" ht="36.75" customHeight="1">
      <c r="B79" s="23"/>
      <c r="C79" s="60" t="s">
        <v>112</v>
      </c>
      <c r="D79" s="24"/>
      <c r="E79" s="24"/>
      <c r="F79" s="202" t="str">
        <f>F7</f>
        <v>SO 100 - Parkoviště a zpevněné plochy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4"/>
      <c r="R79" s="25"/>
    </row>
    <row r="80" spans="2:18" s="22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22" customFormat="1" ht="18" customHeight="1">
      <c r="B81" s="23"/>
      <c r="C81" s="17" t="s">
        <v>23</v>
      </c>
      <c r="D81" s="24"/>
      <c r="E81" s="24"/>
      <c r="F81" s="15" t="str">
        <f>F9</f>
        <v>k.ú. Beroun</v>
      </c>
      <c r="G81" s="24"/>
      <c r="H81" s="24"/>
      <c r="I81" s="24"/>
      <c r="J81" s="24"/>
      <c r="K81" s="17" t="s">
        <v>25</v>
      </c>
      <c r="L81" s="24"/>
      <c r="M81" s="222" t="str">
        <f>IF(O9="","",O9)</f>
        <v>8.12.2015</v>
      </c>
      <c r="N81" s="222"/>
      <c r="O81" s="222"/>
      <c r="P81" s="222"/>
      <c r="Q81" s="24"/>
      <c r="R81" s="25"/>
    </row>
    <row r="82" spans="2:18" s="22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22" customFormat="1" ht="12">
      <c r="B83" s="23"/>
      <c r="C83" s="17" t="s">
        <v>29</v>
      </c>
      <c r="D83" s="24"/>
      <c r="E83" s="24"/>
      <c r="F83" s="15" t="str">
        <f>E12</f>
        <v>Revitali s.r.o.</v>
      </c>
      <c r="G83" s="24"/>
      <c r="H83" s="24"/>
      <c r="I83" s="24"/>
      <c r="J83" s="24"/>
      <c r="K83" s="17" t="s">
        <v>35</v>
      </c>
      <c r="L83" s="24"/>
      <c r="M83" s="191" t="str">
        <f>E18</f>
        <v>Ing.Jiří Křepinský - PRINKOM</v>
      </c>
      <c r="N83" s="191"/>
      <c r="O83" s="191"/>
      <c r="P83" s="191"/>
      <c r="Q83" s="191"/>
      <c r="R83" s="25"/>
    </row>
    <row r="84" spans="2:18" s="22" customFormat="1" ht="14.25" customHeight="1">
      <c r="B84" s="23"/>
      <c r="C84" s="17" t="s">
        <v>33</v>
      </c>
      <c r="D84" s="24"/>
      <c r="E84" s="24"/>
      <c r="F84" s="15" t="str">
        <f>IF(E15="","",E15)</f>
        <v>Vyplň údaj</v>
      </c>
      <c r="G84" s="24"/>
      <c r="H84" s="24"/>
      <c r="I84" s="24"/>
      <c r="J84" s="24"/>
      <c r="K84" s="17" t="s">
        <v>38</v>
      </c>
      <c r="L84" s="24"/>
      <c r="M84" s="191" t="str">
        <f>E21</f>
        <v>Ing.Jiří Křepinský - PRINKOM</v>
      </c>
      <c r="N84" s="191"/>
      <c r="O84" s="191"/>
      <c r="P84" s="191"/>
      <c r="Q84" s="191"/>
      <c r="R84" s="25"/>
    </row>
    <row r="85" spans="2:18" s="22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22" customFormat="1" ht="29.25" customHeight="1">
      <c r="B86" s="23"/>
      <c r="C86" s="223" t="s">
        <v>117</v>
      </c>
      <c r="D86" s="223"/>
      <c r="E86" s="223"/>
      <c r="F86" s="223"/>
      <c r="G86" s="223"/>
      <c r="H86" s="35"/>
      <c r="I86" s="35"/>
      <c r="J86" s="35"/>
      <c r="K86" s="35"/>
      <c r="L86" s="35"/>
      <c r="M86" s="35"/>
      <c r="N86" s="223" t="s">
        <v>118</v>
      </c>
      <c r="O86" s="223"/>
      <c r="P86" s="223"/>
      <c r="Q86" s="223"/>
      <c r="R86" s="25"/>
    </row>
    <row r="87" spans="2:18" s="22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22" customFormat="1" ht="29.25" customHeight="1">
      <c r="B88" s="23"/>
      <c r="C88" s="70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9">
        <f>N122</f>
        <v>0</v>
      </c>
      <c r="O88" s="209"/>
      <c r="P88" s="209"/>
      <c r="Q88" s="209"/>
      <c r="R88" s="25"/>
      <c r="AU88" s="5" t="s">
        <v>120</v>
      </c>
    </row>
    <row r="89" spans="2:18" s="108" customFormat="1" ht="24.75" customHeight="1">
      <c r="B89" s="109"/>
      <c r="C89" s="110"/>
      <c r="D89" s="111" t="s">
        <v>121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N123</f>
        <v>0</v>
      </c>
      <c r="O89" s="224"/>
      <c r="P89" s="224"/>
      <c r="Q89" s="224"/>
      <c r="R89" s="112"/>
    </row>
    <row r="90" spans="2:18" s="113" customFormat="1" ht="19.5" customHeight="1">
      <c r="B90" s="114"/>
      <c r="C90" s="115"/>
      <c r="D90" s="92" t="s">
        <v>122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3">
        <f>N124</f>
        <v>0</v>
      </c>
      <c r="O90" s="213"/>
      <c r="P90" s="213"/>
      <c r="Q90" s="213"/>
      <c r="R90" s="116"/>
    </row>
    <row r="91" spans="2:18" s="113" customFormat="1" ht="19.5" customHeight="1">
      <c r="B91" s="114"/>
      <c r="C91" s="115"/>
      <c r="D91" s="92" t="s">
        <v>230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3">
        <f>N149</f>
        <v>0</v>
      </c>
      <c r="O91" s="213"/>
      <c r="P91" s="213"/>
      <c r="Q91" s="213"/>
      <c r="R91" s="116"/>
    </row>
    <row r="92" spans="2:18" s="113" customFormat="1" ht="19.5" customHeight="1">
      <c r="B92" s="114"/>
      <c r="C92" s="115"/>
      <c r="D92" s="92" t="s">
        <v>231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3">
        <f>N163</f>
        <v>0</v>
      </c>
      <c r="O92" s="213"/>
      <c r="P92" s="213"/>
      <c r="Q92" s="213"/>
      <c r="R92" s="116"/>
    </row>
    <row r="93" spans="2:18" s="113" customFormat="1" ht="19.5" customHeight="1">
      <c r="B93" s="114"/>
      <c r="C93" s="115"/>
      <c r="D93" s="92" t="s">
        <v>232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13">
        <f>N232</f>
        <v>0</v>
      </c>
      <c r="O93" s="213"/>
      <c r="P93" s="213"/>
      <c r="Q93" s="213"/>
      <c r="R93" s="116"/>
    </row>
    <row r="94" spans="2:18" s="113" customFormat="1" ht="19.5" customHeight="1">
      <c r="B94" s="114"/>
      <c r="C94" s="115"/>
      <c r="D94" s="92" t="s">
        <v>233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13">
        <f>N278</f>
        <v>0</v>
      </c>
      <c r="O94" s="213"/>
      <c r="P94" s="213"/>
      <c r="Q94" s="213"/>
      <c r="R94" s="116"/>
    </row>
    <row r="95" spans="2:18" s="108" customFormat="1" ht="21.75" customHeight="1">
      <c r="B95" s="109"/>
      <c r="C95" s="110"/>
      <c r="D95" s="111" t="s">
        <v>125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25">
        <f>N280</f>
        <v>0</v>
      </c>
      <c r="O95" s="225"/>
      <c r="P95" s="225"/>
      <c r="Q95" s="225"/>
      <c r="R95" s="112"/>
    </row>
    <row r="96" spans="2:18" s="22" customFormat="1" ht="21.7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</row>
    <row r="97" spans="2:21" s="22" customFormat="1" ht="29.25" customHeight="1">
      <c r="B97" s="23"/>
      <c r="C97" s="70" t="s">
        <v>126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09">
        <f>ROUND(N98+N99+N100+N101+N102+N103,2)</f>
        <v>0</v>
      </c>
      <c r="O97" s="209"/>
      <c r="P97" s="209"/>
      <c r="Q97" s="209"/>
      <c r="R97" s="25"/>
      <c r="T97" s="117" t="s">
        <v>127</v>
      </c>
      <c r="U97" s="118" t="s">
        <v>44</v>
      </c>
    </row>
    <row r="98" spans="2:65" s="22" customFormat="1" ht="18" customHeight="1">
      <c r="B98" s="119"/>
      <c r="C98" s="120"/>
      <c r="D98" s="214" t="s">
        <v>128</v>
      </c>
      <c r="E98" s="214"/>
      <c r="F98" s="214"/>
      <c r="G98" s="214"/>
      <c r="H98" s="214"/>
      <c r="I98" s="120"/>
      <c r="J98" s="120"/>
      <c r="K98" s="120"/>
      <c r="L98" s="120"/>
      <c r="M98" s="120"/>
      <c r="N98" s="212">
        <f>ROUND(N88*T98,2)</f>
        <v>0</v>
      </c>
      <c r="O98" s="212"/>
      <c r="P98" s="212"/>
      <c r="Q98" s="212"/>
      <c r="R98" s="121"/>
      <c r="S98" s="122"/>
      <c r="T98" s="123"/>
      <c r="U98" s="124" t="s">
        <v>45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 t="s">
        <v>129</v>
      </c>
      <c r="AZ98" s="125"/>
      <c r="BA98" s="125"/>
      <c r="BB98" s="125"/>
      <c r="BC98" s="125"/>
      <c r="BD98" s="125"/>
      <c r="BE98" s="127">
        <f aca="true" t="shared" si="0" ref="BE98:BE103">IF(U98="základní",N98,0)</f>
        <v>0</v>
      </c>
      <c r="BF98" s="127">
        <f aca="true" t="shared" si="1" ref="BF98:BF103">IF(U98="snížená",N98,0)</f>
        <v>0</v>
      </c>
      <c r="BG98" s="127">
        <f aca="true" t="shared" si="2" ref="BG98:BG103">IF(U98="zákl. přenesená",N98,0)</f>
        <v>0</v>
      </c>
      <c r="BH98" s="127">
        <f aca="true" t="shared" si="3" ref="BH98:BH103">IF(U98="sníž. přenesená",N98,0)</f>
        <v>0</v>
      </c>
      <c r="BI98" s="127">
        <f aca="true" t="shared" si="4" ref="BI98:BI103">IF(U98="nulová",N98,0)</f>
        <v>0</v>
      </c>
      <c r="BJ98" s="126" t="s">
        <v>22</v>
      </c>
      <c r="BK98" s="125"/>
      <c r="BL98" s="125"/>
      <c r="BM98" s="125"/>
    </row>
    <row r="99" spans="2:65" s="22" customFormat="1" ht="18" customHeight="1">
      <c r="B99" s="119"/>
      <c r="C99" s="120"/>
      <c r="D99" s="214" t="s">
        <v>130</v>
      </c>
      <c r="E99" s="214"/>
      <c r="F99" s="214"/>
      <c r="G99" s="214"/>
      <c r="H99" s="214"/>
      <c r="I99" s="120"/>
      <c r="J99" s="120"/>
      <c r="K99" s="120"/>
      <c r="L99" s="120"/>
      <c r="M99" s="120"/>
      <c r="N99" s="212">
        <f>ROUND(N88*T99,2)</f>
        <v>0</v>
      </c>
      <c r="O99" s="212"/>
      <c r="P99" s="212"/>
      <c r="Q99" s="212"/>
      <c r="R99" s="121"/>
      <c r="S99" s="122"/>
      <c r="T99" s="123"/>
      <c r="U99" s="124" t="s">
        <v>45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129</v>
      </c>
      <c r="AZ99" s="125"/>
      <c r="BA99" s="125"/>
      <c r="BB99" s="125"/>
      <c r="BC99" s="125"/>
      <c r="BD99" s="125"/>
      <c r="BE99" s="127">
        <f t="shared" si="0"/>
        <v>0</v>
      </c>
      <c r="BF99" s="127">
        <f t="shared" si="1"/>
        <v>0</v>
      </c>
      <c r="BG99" s="127">
        <f t="shared" si="2"/>
        <v>0</v>
      </c>
      <c r="BH99" s="127">
        <f t="shared" si="3"/>
        <v>0</v>
      </c>
      <c r="BI99" s="127">
        <f t="shared" si="4"/>
        <v>0</v>
      </c>
      <c r="BJ99" s="126" t="s">
        <v>22</v>
      </c>
      <c r="BK99" s="125"/>
      <c r="BL99" s="125"/>
      <c r="BM99" s="125"/>
    </row>
    <row r="100" spans="2:65" s="22" customFormat="1" ht="18" customHeight="1">
      <c r="B100" s="119"/>
      <c r="C100" s="120"/>
      <c r="D100" s="214" t="s">
        <v>131</v>
      </c>
      <c r="E100" s="214"/>
      <c r="F100" s="214"/>
      <c r="G100" s="214"/>
      <c r="H100" s="214"/>
      <c r="I100" s="120"/>
      <c r="J100" s="120"/>
      <c r="K100" s="120"/>
      <c r="L100" s="120"/>
      <c r="M100" s="120"/>
      <c r="N100" s="212">
        <f>ROUND(N88*T100,2)</f>
        <v>0</v>
      </c>
      <c r="O100" s="212"/>
      <c r="P100" s="212"/>
      <c r="Q100" s="212"/>
      <c r="R100" s="121"/>
      <c r="S100" s="122"/>
      <c r="T100" s="123"/>
      <c r="U100" s="124" t="s">
        <v>45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129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22</v>
      </c>
      <c r="BK100" s="125"/>
      <c r="BL100" s="125"/>
      <c r="BM100" s="125"/>
    </row>
    <row r="101" spans="2:65" s="22" customFormat="1" ht="18" customHeight="1">
      <c r="B101" s="119"/>
      <c r="C101" s="120"/>
      <c r="D101" s="214" t="s">
        <v>132</v>
      </c>
      <c r="E101" s="214"/>
      <c r="F101" s="214"/>
      <c r="G101" s="214"/>
      <c r="H101" s="214"/>
      <c r="I101" s="120"/>
      <c r="J101" s="120"/>
      <c r="K101" s="120"/>
      <c r="L101" s="120"/>
      <c r="M101" s="120"/>
      <c r="N101" s="212">
        <f>ROUND(N88*T101,2)</f>
        <v>0</v>
      </c>
      <c r="O101" s="212"/>
      <c r="P101" s="212"/>
      <c r="Q101" s="212"/>
      <c r="R101" s="121"/>
      <c r="S101" s="122"/>
      <c r="T101" s="123"/>
      <c r="U101" s="124" t="s">
        <v>45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129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22</v>
      </c>
      <c r="BK101" s="125"/>
      <c r="BL101" s="125"/>
      <c r="BM101" s="125"/>
    </row>
    <row r="102" spans="2:65" s="22" customFormat="1" ht="18" customHeight="1">
      <c r="B102" s="119"/>
      <c r="C102" s="120"/>
      <c r="D102" s="214" t="s">
        <v>133</v>
      </c>
      <c r="E102" s="214"/>
      <c r="F102" s="214"/>
      <c r="G102" s="214"/>
      <c r="H102" s="214"/>
      <c r="I102" s="120"/>
      <c r="J102" s="120"/>
      <c r="K102" s="120"/>
      <c r="L102" s="120"/>
      <c r="M102" s="120"/>
      <c r="N102" s="212">
        <f>ROUND(N88*T102,2)</f>
        <v>0</v>
      </c>
      <c r="O102" s="212"/>
      <c r="P102" s="212"/>
      <c r="Q102" s="212"/>
      <c r="R102" s="121"/>
      <c r="S102" s="122"/>
      <c r="T102" s="123"/>
      <c r="U102" s="124" t="s">
        <v>45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129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22</v>
      </c>
      <c r="BK102" s="125"/>
      <c r="BL102" s="125"/>
      <c r="BM102" s="125"/>
    </row>
    <row r="103" spans="2:65" s="22" customFormat="1" ht="18" customHeight="1">
      <c r="B103" s="119"/>
      <c r="C103" s="120"/>
      <c r="D103" s="128" t="s">
        <v>134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212">
        <f>ROUND(N88*T103,2)</f>
        <v>0</v>
      </c>
      <c r="O103" s="212"/>
      <c r="P103" s="212"/>
      <c r="Q103" s="212"/>
      <c r="R103" s="121"/>
      <c r="S103" s="122"/>
      <c r="T103" s="129"/>
      <c r="U103" s="130" t="s">
        <v>45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135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22</v>
      </c>
      <c r="BK103" s="125"/>
      <c r="BL103" s="125"/>
      <c r="BM103" s="125"/>
    </row>
    <row r="104" spans="2:18" s="22" customFormat="1" ht="12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2:18" s="22" customFormat="1" ht="29.25" customHeight="1">
      <c r="B105" s="23"/>
      <c r="C105" s="103" t="s">
        <v>108</v>
      </c>
      <c r="D105" s="35"/>
      <c r="E105" s="35"/>
      <c r="F105" s="35"/>
      <c r="G105" s="35"/>
      <c r="H105" s="35"/>
      <c r="I105" s="35"/>
      <c r="J105" s="35"/>
      <c r="K105" s="35"/>
      <c r="L105" s="215">
        <f>ROUND(SUM(N88+N97),2)</f>
        <v>0</v>
      </c>
      <c r="M105" s="215"/>
      <c r="N105" s="215"/>
      <c r="O105" s="215"/>
      <c r="P105" s="215"/>
      <c r="Q105" s="215"/>
      <c r="R105" s="25"/>
    </row>
    <row r="106" spans="2:18" s="22" customFormat="1" ht="6.75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10" spans="2:18" s="22" customFormat="1" ht="6.75" customHeight="1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spans="2:18" s="22" customFormat="1" ht="36.75" customHeight="1">
      <c r="B111" s="23"/>
      <c r="C111" s="190" t="s">
        <v>136</v>
      </c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25"/>
    </row>
    <row r="112" spans="2:18" s="22" customFormat="1" ht="6.7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22" customFormat="1" ht="30" customHeight="1">
      <c r="B113" s="23"/>
      <c r="C113" s="17" t="s">
        <v>17</v>
      </c>
      <c r="D113" s="24"/>
      <c r="E113" s="24"/>
      <c r="F113" s="217" t="str">
        <f>F6</f>
        <v>Revitalizace původního autobusového nádraží Beroun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4"/>
      <c r="R113" s="25"/>
    </row>
    <row r="114" spans="2:18" s="22" customFormat="1" ht="36.75" customHeight="1">
      <c r="B114" s="23"/>
      <c r="C114" s="60" t="s">
        <v>112</v>
      </c>
      <c r="D114" s="24"/>
      <c r="E114" s="24"/>
      <c r="F114" s="202" t="str">
        <f>F7</f>
        <v>SO 100 - Parkoviště a zpevněné plochy</v>
      </c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4"/>
      <c r="R114" s="25"/>
    </row>
    <row r="115" spans="2:18" s="22" customFormat="1" ht="6.7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22" customFormat="1" ht="18" customHeight="1">
      <c r="B116" s="23"/>
      <c r="C116" s="17" t="s">
        <v>23</v>
      </c>
      <c r="D116" s="24"/>
      <c r="E116" s="24"/>
      <c r="F116" s="15" t="str">
        <f>F9</f>
        <v>k.ú. Beroun</v>
      </c>
      <c r="G116" s="24"/>
      <c r="H116" s="24"/>
      <c r="I116" s="24"/>
      <c r="J116" s="24"/>
      <c r="K116" s="17" t="s">
        <v>25</v>
      </c>
      <c r="L116" s="24"/>
      <c r="M116" s="222" t="str">
        <f>IF(O9="","",O9)</f>
        <v>8.12.2015</v>
      </c>
      <c r="N116" s="222"/>
      <c r="O116" s="222"/>
      <c r="P116" s="222"/>
      <c r="Q116" s="24"/>
      <c r="R116" s="25"/>
    </row>
    <row r="117" spans="2:18" s="22" customFormat="1" ht="6.7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22" customFormat="1" ht="12">
      <c r="B118" s="23"/>
      <c r="C118" s="17" t="s">
        <v>29</v>
      </c>
      <c r="D118" s="24"/>
      <c r="E118" s="24"/>
      <c r="F118" s="15" t="str">
        <f>E12</f>
        <v>Revitali s.r.o.</v>
      </c>
      <c r="G118" s="24"/>
      <c r="H118" s="24"/>
      <c r="I118" s="24"/>
      <c r="J118" s="24"/>
      <c r="K118" s="17" t="s">
        <v>35</v>
      </c>
      <c r="L118" s="24"/>
      <c r="M118" s="191" t="str">
        <f>E18</f>
        <v>Ing.Jiří Křepinský - PRINKOM</v>
      </c>
      <c r="N118" s="191"/>
      <c r="O118" s="191"/>
      <c r="P118" s="191"/>
      <c r="Q118" s="191"/>
      <c r="R118" s="25"/>
    </row>
    <row r="119" spans="2:18" s="22" customFormat="1" ht="14.25" customHeight="1">
      <c r="B119" s="23"/>
      <c r="C119" s="17" t="s">
        <v>33</v>
      </c>
      <c r="D119" s="24"/>
      <c r="E119" s="24"/>
      <c r="F119" s="15" t="str">
        <f>IF(E15="","",E15)</f>
        <v>Vyplň údaj</v>
      </c>
      <c r="G119" s="24"/>
      <c r="H119" s="24"/>
      <c r="I119" s="24"/>
      <c r="J119" s="24"/>
      <c r="K119" s="17" t="s">
        <v>38</v>
      </c>
      <c r="L119" s="24"/>
      <c r="M119" s="191" t="str">
        <f>E21</f>
        <v>Ing.Jiří Křepinský - PRINKOM</v>
      </c>
      <c r="N119" s="191"/>
      <c r="O119" s="191"/>
      <c r="P119" s="191"/>
      <c r="Q119" s="191"/>
      <c r="R119" s="25"/>
    </row>
    <row r="120" spans="2:18" s="22" customFormat="1" ht="9.7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31" customFormat="1" ht="29.25" customHeight="1">
      <c r="B121" s="132"/>
      <c r="C121" s="133" t="s">
        <v>137</v>
      </c>
      <c r="D121" s="134" t="s">
        <v>138</v>
      </c>
      <c r="E121" s="134" t="s">
        <v>62</v>
      </c>
      <c r="F121" s="226" t="s">
        <v>139</v>
      </c>
      <c r="G121" s="226"/>
      <c r="H121" s="226"/>
      <c r="I121" s="226"/>
      <c r="J121" s="134" t="s">
        <v>140</v>
      </c>
      <c r="K121" s="134" t="s">
        <v>141</v>
      </c>
      <c r="L121" s="227" t="s">
        <v>142</v>
      </c>
      <c r="M121" s="227"/>
      <c r="N121" s="228" t="s">
        <v>118</v>
      </c>
      <c r="O121" s="228"/>
      <c r="P121" s="228"/>
      <c r="Q121" s="228"/>
      <c r="R121" s="135"/>
      <c r="T121" s="66" t="s">
        <v>143</v>
      </c>
      <c r="U121" s="67" t="s">
        <v>44</v>
      </c>
      <c r="V121" s="67" t="s">
        <v>144</v>
      </c>
      <c r="W121" s="67" t="s">
        <v>145</v>
      </c>
      <c r="X121" s="67" t="s">
        <v>146</v>
      </c>
      <c r="Y121" s="67" t="s">
        <v>147</v>
      </c>
      <c r="Z121" s="67" t="s">
        <v>148</v>
      </c>
      <c r="AA121" s="68" t="s">
        <v>149</v>
      </c>
    </row>
    <row r="122" spans="2:63" s="22" customFormat="1" ht="29.25" customHeight="1">
      <c r="B122" s="23"/>
      <c r="C122" s="70" t="s">
        <v>115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29">
        <f>BK122</f>
        <v>0</v>
      </c>
      <c r="O122" s="229"/>
      <c r="P122" s="229"/>
      <c r="Q122" s="229"/>
      <c r="R122" s="25"/>
      <c r="T122" s="69"/>
      <c r="U122" s="40"/>
      <c r="V122" s="40"/>
      <c r="W122" s="136">
        <f>W123+W280</f>
        <v>0</v>
      </c>
      <c r="X122" s="40"/>
      <c r="Y122" s="136">
        <f>Y123+Y280</f>
        <v>1922.2849228080838</v>
      </c>
      <c r="Z122" s="40"/>
      <c r="AA122" s="137">
        <f>AA123+AA280</f>
        <v>0</v>
      </c>
      <c r="AT122" s="5" t="s">
        <v>79</v>
      </c>
      <c r="AU122" s="5" t="s">
        <v>120</v>
      </c>
      <c r="BK122" s="138">
        <f>BK123+BK280</f>
        <v>0</v>
      </c>
    </row>
    <row r="123" spans="2:63" s="139" customFormat="1" ht="36.75" customHeight="1">
      <c r="B123" s="140"/>
      <c r="C123" s="141"/>
      <c r="D123" s="142" t="s">
        <v>121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5">
        <f>BK123</f>
        <v>0</v>
      </c>
      <c r="O123" s="225"/>
      <c r="P123" s="225"/>
      <c r="Q123" s="225"/>
      <c r="R123" s="143"/>
      <c r="T123" s="144"/>
      <c r="U123" s="141"/>
      <c r="V123" s="141"/>
      <c r="W123" s="145">
        <f>W124+W149+W163+W232+W278</f>
        <v>0</v>
      </c>
      <c r="X123" s="141"/>
      <c r="Y123" s="145">
        <f>Y124+Y149+Y163+Y232+Y278</f>
        <v>1922.2849228080838</v>
      </c>
      <c r="Z123" s="141"/>
      <c r="AA123" s="146">
        <f>AA124+AA149+AA163+AA232+AA278</f>
        <v>0</v>
      </c>
      <c r="AR123" s="147" t="s">
        <v>22</v>
      </c>
      <c r="AT123" s="148" t="s">
        <v>79</v>
      </c>
      <c r="AU123" s="148" t="s">
        <v>80</v>
      </c>
      <c r="AY123" s="147" t="s">
        <v>150</v>
      </c>
      <c r="BK123" s="149">
        <f>BK124+BK149+BK163+BK232+BK278</f>
        <v>0</v>
      </c>
    </row>
    <row r="124" spans="2:63" s="139" customFormat="1" ht="19.5" customHeight="1">
      <c r="B124" s="140"/>
      <c r="C124" s="141"/>
      <c r="D124" s="150" t="s">
        <v>122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230">
        <f>BK124</f>
        <v>0</v>
      </c>
      <c r="O124" s="230"/>
      <c r="P124" s="230"/>
      <c r="Q124" s="230"/>
      <c r="R124" s="143"/>
      <c r="T124" s="144"/>
      <c r="U124" s="141"/>
      <c r="V124" s="141"/>
      <c r="W124" s="145">
        <f>SUM(W125:W148)</f>
        <v>0</v>
      </c>
      <c r="X124" s="141"/>
      <c r="Y124" s="145">
        <f>SUM(Y125:Y148)</f>
        <v>1494.058</v>
      </c>
      <c r="Z124" s="141"/>
      <c r="AA124" s="146">
        <f>SUM(AA125:AA148)</f>
        <v>0</v>
      </c>
      <c r="AR124" s="147" t="s">
        <v>22</v>
      </c>
      <c r="AT124" s="148" t="s">
        <v>79</v>
      </c>
      <c r="AU124" s="148" t="s">
        <v>22</v>
      </c>
      <c r="AY124" s="147" t="s">
        <v>150</v>
      </c>
      <c r="BK124" s="149">
        <f>SUM(BK125:BK148)</f>
        <v>0</v>
      </c>
    </row>
    <row r="125" spans="2:65" s="22" customFormat="1" ht="31.5" customHeight="1">
      <c r="B125" s="119"/>
      <c r="C125" s="151" t="s">
        <v>22</v>
      </c>
      <c r="D125" s="151" t="s">
        <v>151</v>
      </c>
      <c r="E125" s="152" t="s">
        <v>234</v>
      </c>
      <c r="F125" s="231" t="s">
        <v>235</v>
      </c>
      <c r="G125" s="231"/>
      <c r="H125" s="231"/>
      <c r="I125" s="231"/>
      <c r="J125" s="153" t="s">
        <v>236</v>
      </c>
      <c r="K125" s="154">
        <v>8</v>
      </c>
      <c r="L125" s="232">
        <v>0</v>
      </c>
      <c r="M125" s="232"/>
      <c r="N125" s="233">
        <f>ROUND(L125*K125,2)</f>
        <v>0</v>
      </c>
      <c r="O125" s="233"/>
      <c r="P125" s="233"/>
      <c r="Q125" s="233"/>
      <c r="R125" s="121"/>
      <c r="T125" s="155"/>
      <c r="U125" s="33" t="s">
        <v>45</v>
      </c>
      <c r="V125" s="24"/>
      <c r="W125" s="156">
        <f>V125*K125</f>
        <v>0</v>
      </c>
      <c r="X125" s="156">
        <v>0</v>
      </c>
      <c r="Y125" s="156">
        <f>X125*K125</f>
        <v>0</v>
      </c>
      <c r="Z125" s="156">
        <v>0</v>
      </c>
      <c r="AA125" s="157">
        <f>Z125*K125</f>
        <v>0</v>
      </c>
      <c r="AR125" s="5" t="s">
        <v>155</v>
      </c>
      <c r="AT125" s="5" t="s">
        <v>151</v>
      </c>
      <c r="AU125" s="5" t="s">
        <v>110</v>
      </c>
      <c r="AY125" s="5" t="s">
        <v>150</v>
      </c>
      <c r="BE125" s="96">
        <f>IF(U125="základní",N125,0)</f>
        <v>0</v>
      </c>
      <c r="BF125" s="96">
        <f>IF(U125="snížená",N125,0)</f>
        <v>0</v>
      </c>
      <c r="BG125" s="96">
        <f>IF(U125="zákl. přenesená",N125,0)</f>
        <v>0</v>
      </c>
      <c r="BH125" s="96">
        <f>IF(U125="sníž. přenesená",N125,0)</f>
        <v>0</v>
      </c>
      <c r="BI125" s="96">
        <f>IF(U125="nulová",N125,0)</f>
        <v>0</v>
      </c>
      <c r="BJ125" s="5" t="s">
        <v>22</v>
      </c>
      <c r="BK125" s="96">
        <f>ROUND(L125*K125,2)</f>
        <v>0</v>
      </c>
      <c r="BL125" s="5" t="s">
        <v>155</v>
      </c>
      <c r="BM125" s="5" t="s">
        <v>237</v>
      </c>
    </row>
    <row r="126" spans="2:51" s="158" customFormat="1" ht="22.5" customHeight="1">
      <c r="B126" s="159"/>
      <c r="C126" s="160"/>
      <c r="D126" s="160"/>
      <c r="E126" s="161"/>
      <c r="F126" s="234" t="s">
        <v>238</v>
      </c>
      <c r="G126" s="234"/>
      <c r="H126" s="234"/>
      <c r="I126" s="234"/>
      <c r="J126" s="160"/>
      <c r="K126" s="162">
        <v>8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158</v>
      </c>
      <c r="AU126" s="166" t="s">
        <v>110</v>
      </c>
      <c r="AV126" s="158" t="s">
        <v>110</v>
      </c>
      <c r="AW126" s="158" t="s">
        <v>37</v>
      </c>
      <c r="AX126" s="158" t="s">
        <v>22</v>
      </c>
      <c r="AY126" s="166" t="s">
        <v>150</v>
      </c>
    </row>
    <row r="127" spans="2:65" s="22" customFormat="1" ht="31.5" customHeight="1">
      <c r="B127" s="119"/>
      <c r="C127" s="151" t="s">
        <v>110</v>
      </c>
      <c r="D127" s="151" t="s">
        <v>151</v>
      </c>
      <c r="E127" s="152" t="s">
        <v>239</v>
      </c>
      <c r="F127" s="231" t="s">
        <v>240</v>
      </c>
      <c r="G127" s="231"/>
      <c r="H127" s="231"/>
      <c r="I127" s="231"/>
      <c r="J127" s="153" t="s">
        <v>236</v>
      </c>
      <c r="K127" s="154">
        <v>4</v>
      </c>
      <c r="L127" s="232">
        <v>0</v>
      </c>
      <c r="M127" s="232"/>
      <c r="N127" s="233">
        <f>ROUND(L127*K127,2)</f>
        <v>0</v>
      </c>
      <c r="O127" s="233"/>
      <c r="P127" s="233"/>
      <c r="Q127" s="233"/>
      <c r="R127" s="121"/>
      <c r="T127" s="155"/>
      <c r="U127" s="33" t="s">
        <v>45</v>
      </c>
      <c r="V127" s="24"/>
      <c r="W127" s="156">
        <f>V127*K127</f>
        <v>0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5" t="s">
        <v>155</v>
      </c>
      <c r="AT127" s="5" t="s">
        <v>151</v>
      </c>
      <c r="AU127" s="5" t="s">
        <v>110</v>
      </c>
      <c r="AY127" s="5" t="s">
        <v>150</v>
      </c>
      <c r="BE127" s="96">
        <f>IF(U127="základní",N127,0)</f>
        <v>0</v>
      </c>
      <c r="BF127" s="96">
        <f>IF(U127="snížená",N127,0)</f>
        <v>0</v>
      </c>
      <c r="BG127" s="96">
        <f>IF(U127="zákl. přenesená",N127,0)</f>
        <v>0</v>
      </c>
      <c r="BH127" s="96">
        <f>IF(U127="sníž. přenesená",N127,0)</f>
        <v>0</v>
      </c>
      <c r="BI127" s="96">
        <f>IF(U127="nulová",N127,0)</f>
        <v>0</v>
      </c>
      <c r="BJ127" s="5" t="s">
        <v>22</v>
      </c>
      <c r="BK127" s="96">
        <f>ROUND(L127*K127,2)</f>
        <v>0</v>
      </c>
      <c r="BL127" s="5" t="s">
        <v>155</v>
      </c>
      <c r="BM127" s="5" t="s">
        <v>241</v>
      </c>
    </row>
    <row r="128" spans="2:51" s="158" customFormat="1" ht="22.5" customHeight="1">
      <c r="B128" s="159"/>
      <c r="C128" s="160"/>
      <c r="D128" s="160"/>
      <c r="E128" s="161"/>
      <c r="F128" s="234" t="s">
        <v>242</v>
      </c>
      <c r="G128" s="234"/>
      <c r="H128" s="234"/>
      <c r="I128" s="234"/>
      <c r="J128" s="160"/>
      <c r="K128" s="162">
        <v>4</v>
      </c>
      <c r="L128" s="160"/>
      <c r="M128" s="160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158</v>
      </c>
      <c r="AU128" s="166" t="s">
        <v>110</v>
      </c>
      <c r="AV128" s="158" t="s">
        <v>110</v>
      </c>
      <c r="AW128" s="158" t="s">
        <v>37</v>
      </c>
      <c r="AX128" s="158" t="s">
        <v>22</v>
      </c>
      <c r="AY128" s="166" t="s">
        <v>150</v>
      </c>
    </row>
    <row r="129" spans="2:65" s="22" customFormat="1" ht="31.5" customHeight="1">
      <c r="B129" s="119"/>
      <c r="C129" s="151" t="s">
        <v>164</v>
      </c>
      <c r="D129" s="151" t="s">
        <v>151</v>
      </c>
      <c r="E129" s="152" t="s">
        <v>243</v>
      </c>
      <c r="F129" s="231" t="s">
        <v>244</v>
      </c>
      <c r="G129" s="231"/>
      <c r="H129" s="231"/>
      <c r="I129" s="231"/>
      <c r="J129" s="153" t="s">
        <v>236</v>
      </c>
      <c r="K129" s="154">
        <v>0.571</v>
      </c>
      <c r="L129" s="232">
        <v>0</v>
      </c>
      <c r="M129" s="232"/>
      <c r="N129" s="233">
        <f>ROUND(L129*K129,2)</f>
        <v>0</v>
      </c>
      <c r="O129" s="233"/>
      <c r="P129" s="233"/>
      <c r="Q129" s="233"/>
      <c r="R129" s="121"/>
      <c r="T129" s="155"/>
      <c r="U129" s="33" t="s">
        <v>45</v>
      </c>
      <c r="V129" s="24"/>
      <c r="W129" s="156">
        <f>V129*K129</f>
        <v>0</v>
      </c>
      <c r="X129" s="156">
        <v>0</v>
      </c>
      <c r="Y129" s="156">
        <f>X129*K129</f>
        <v>0</v>
      </c>
      <c r="Z129" s="156">
        <v>0</v>
      </c>
      <c r="AA129" s="157">
        <f>Z129*K129</f>
        <v>0</v>
      </c>
      <c r="AR129" s="5" t="s">
        <v>155</v>
      </c>
      <c r="AT129" s="5" t="s">
        <v>151</v>
      </c>
      <c r="AU129" s="5" t="s">
        <v>110</v>
      </c>
      <c r="AY129" s="5" t="s">
        <v>150</v>
      </c>
      <c r="BE129" s="96">
        <f>IF(U129="základní",N129,0)</f>
        <v>0</v>
      </c>
      <c r="BF129" s="96">
        <f>IF(U129="snížená",N129,0)</f>
        <v>0</v>
      </c>
      <c r="BG129" s="96">
        <f>IF(U129="zákl. přenesená",N129,0)</f>
        <v>0</v>
      </c>
      <c r="BH129" s="96">
        <f>IF(U129="sníž. přenesená",N129,0)</f>
        <v>0</v>
      </c>
      <c r="BI129" s="96">
        <f>IF(U129="nulová",N129,0)</f>
        <v>0</v>
      </c>
      <c r="BJ129" s="5" t="s">
        <v>22</v>
      </c>
      <c r="BK129" s="96">
        <f>ROUND(L129*K129,2)</f>
        <v>0</v>
      </c>
      <c r="BL129" s="5" t="s">
        <v>155</v>
      </c>
      <c r="BM129" s="5" t="s">
        <v>245</v>
      </c>
    </row>
    <row r="130" spans="2:51" s="158" customFormat="1" ht="22.5" customHeight="1">
      <c r="B130" s="159"/>
      <c r="C130" s="160"/>
      <c r="D130" s="160"/>
      <c r="E130" s="161"/>
      <c r="F130" s="234" t="s">
        <v>246</v>
      </c>
      <c r="G130" s="234"/>
      <c r="H130" s="234"/>
      <c r="I130" s="234"/>
      <c r="J130" s="160"/>
      <c r="K130" s="162">
        <v>0.11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158</v>
      </c>
      <c r="AU130" s="166" t="s">
        <v>110</v>
      </c>
      <c r="AV130" s="158" t="s">
        <v>110</v>
      </c>
      <c r="AW130" s="158" t="s">
        <v>37</v>
      </c>
      <c r="AX130" s="158" t="s">
        <v>80</v>
      </c>
      <c r="AY130" s="166" t="s">
        <v>150</v>
      </c>
    </row>
    <row r="131" spans="2:51" s="158" customFormat="1" ht="22.5" customHeight="1">
      <c r="B131" s="159"/>
      <c r="C131" s="160"/>
      <c r="D131" s="160"/>
      <c r="E131" s="161"/>
      <c r="F131" s="235" t="s">
        <v>247</v>
      </c>
      <c r="G131" s="235"/>
      <c r="H131" s="235"/>
      <c r="I131" s="235"/>
      <c r="J131" s="160"/>
      <c r="K131" s="162">
        <v>0.461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158</v>
      </c>
      <c r="AU131" s="166" t="s">
        <v>110</v>
      </c>
      <c r="AV131" s="158" t="s">
        <v>110</v>
      </c>
      <c r="AW131" s="158" t="s">
        <v>37</v>
      </c>
      <c r="AX131" s="158" t="s">
        <v>80</v>
      </c>
      <c r="AY131" s="166" t="s">
        <v>150</v>
      </c>
    </row>
    <row r="132" spans="2:65" s="22" customFormat="1" ht="31.5" customHeight="1">
      <c r="B132" s="119"/>
      <c r="C132" s="151" t="s">
        <v>155</v>
      </c>
      <c r="D132" s="151" t="s">
        <v>151</v>
      </c>
      <c r="E132" s="152" t="s">
        <v>248</v>
      </c>
      <c r="F132" s="231" t="s">
        <v>249</v>
      </c>
      <c r="G132" s="231"/>
      <c r="H132" s="231"/>
      <c r="I132" s="231"/>
      <c r="J132" s="153" t="s">
        <v>236</v>
      </c>
      <c r="K132" s="154">
        <v>0.285</v>
      </c>
      <c r="L132" s="232">
        <v>0</v>
      </c>
      <c r="M132" s="232"/>
      <c r="N132" s="233">
        <f>ROUND(L132*K132,2)</f>
        <v>0</v>
      </c>
      <c r="O132" s="233"/>
      <c r="P132" s="233"/>
      <c r="Q132" s="233"/>
      <c r="R132" s="121"/>
      <c r="T132" s="155"/>
      <c r="U132" s="33" t="s">
        <v>45</v>
      </c>
      <c r="V132" s="24"/>
      <c r="W132" s="156">
        <f>V132*K132</f>
        <v>0</v>
      </c>
      <c r="X132" s="156">
        <v>0</v>
      </c>
      <c r="Y132" s="156">
        <f>X132*K132</f>
        <v>0</v>
      </c>
      <c r="Z132" s="156">
        <v>0</v>
      </c>
      <c r="AA132" s="157">
        <f>Z132*K132</f>
        <v>0</v>
      </c>
      <c r="AR132" s="5" t="s">
        <v>155</v>
      </c>
      <c r="AT132" s="5" t="s">
        <v>151</v>
      </c>
      <c r="AU132" s="5" t="s">
        <v>110</v>
      </c>
      <c r="AY132" s="5" t="s">
        <v>150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5" t="s">
        <v>22</v>
      </c>
      <c r="BK132" s="96">
        <f>ROUND(L132*K132,2)</f>
        <v>0</v>
      </c>
      <c r="BL132" s="5" t="s">
        <v>155</v>
      </c>
      <c r="BM132" s="5" t="s">
        <v>250</v>
      </c>
    </row>
    <row r="133" spans="2:51" s="158" customFormat="1" ht="22.5" customHeight="1">
      <c r="B133" s="159"/>
      <c r="C133" s="160"/>
      <c r="D133" s="160"/>
      <c r="E133" s="161"/>
      <c r="F133" s="234" t="s">
        <v>251</v>
      </c>
      <c r="G133" s="234"/>
      <c r="H133" s="234"/>
      <c r="I133" s="234"/>
      <c r="J133" s="160"/>
      <c r="K133" s="162">
        <v>0.055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158</v>
      </c>
      <c r="AU133" s="166" t="s">
        <v>110</v>
      </c>
      <c r="AV133" s="158" t="s">
        <v>110</v>
      </c>
      <c r="AW133" s="158" t="s">
        <v>37</v>
      </c>
      <c r="AX133" s="158" t="s">
        <v>80</v>
      </c>
      <c r="AY133" s="166" t="s">
        <v>150</v>
      </c>
    </row>
    <row r="134" spans="2:51" s="158" customFormat="1" ht="22.5" customHeight="1">
      <c r="B134" s="159"/>
      <c r="C134" s="160"/>
      <c r="D134" s="160"/>
      <c r="E134" s="161"/>
      <c r="F134" s="235" t="s">
        <v>252</v>
      </c>
      <c r="G134" s="235"/>
      <c r="H134" s="235"/>
      <c r="I134" s="235"/>
      <c r="J134" s="160"/>
      <c r="K134" s="162">
        <v>0.23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158</v>
      </c>
      <c r="AU134" s="166" t="s">
        <v>110</v>
      </c>
      <c r="AV134" s="158" t="s">
        <v>110</v>
      </c>
      <c r="AW134" s="158" t="s">
        <v>37</v>
      </c>
      <c r="AX134" s="158" t="s">
        <v>80</v>
      </c>
      <c r="AY134" s="166" t="s">
        <v>150</v>
      </c>
    </row>
    <row r="135" spans="2:65" s="22" customFormat="1" ht="31.5" customHeight="1">
      <c r="B135" s="119"/>
      <c r="C135" s="151" t="s">
        <v>174</v>
      </c>
      <c r="D135" s="151" t="s">
        <v>151</v>
      </c>
      <c r="E135" s="152" t="s">
        <v>253</v>
      </c>
      <c r="F135" s="231" t="s">
        <v>254</v>
      </c>
      <c r="G135" s="231"/>
      <c r="H135" s="231"/>
      <c r="I135" s="231"/>
      <c r="J135" s="153" t="s">
        <v>236</v>
      </c>
      <c r="K135" s="154">
        <v>340</v>
      </c>
      <c r="L135" s="232">
        <v>0</v>
      </c>
      <c r="M135" s="232"/>
      <c r="N135" s="233">
        <f>ROUND(L135*K135,2)</f>
        <v>0</v>
      </c>
      <c r="O135" s="233"/>
      <c r="P135" s="233"/>
      <c r="Q135" s="233"/>
      <c r="R135" s="121"/>
      <c r="T135" s="155"/>
      <c r="U135" s="33" t="s">
        <v>45</v>
      </c>
      <c r="V135" s="24"/>
      <c r="W135" s="156">
        <f>V135*K135</f>
        <v>0</v>
      </c>
      <c r="X135" s="156">
        <v>0</v>
      </c>
      <c r="Y135" s="156">
        <f>X135*K135</f>
        <v>0</v>
      </c>
      <c r="Z135" s="156">
        <v>0</v>
      </c>
      <c r="AA135" s="157">
        <f>Z135*K135</f>
        <v>0</v>
      </c>
      <c r="AR135" s="5" t="s">
        <v>155</v>
      </c>
      <c r="AT135" s="5" t="s">
        <v>151</v>
      </c>
      <c r="AU135" s="5" t="s">
        <v>110</v>
      </c>
      <c r="AY135" s="5" t="s">
        <v>150</v>
      </c>
      <c r="BE135" s="96">
        <f>IF(U135="základní",N135,0)</f>
        <v>0</v>
      </c>
      <c r="BF135" s="96">
        <f>IF(U135="snížená",N135,0)</f>
        <v>0</v>
      </c>
      <c r="BG135" s="96">
        <f>IF(U135="zákl. přenesená",N135,0)</f>
        <v>0</v>
      </c>
      <c r="BH135" s="96">
        <f>IF(U135="sníž. přenesená",N135,0)</f>
        <v>0</v>
      </c>
      <c r="BI135" s="96">
        <f>IF(U135="nulová",N135,0)</f>
        <v>0</v>
      </c>
      <c r="BJ135" s="5" t="s">
        <v>22</v>
      </c>
      <c r="BK135" s="96">
        <f>ROUND(L135*K135,2)</f>
        <v>0</v>
      </c>
      <c r="BL135" s="5" t="s">
        <v>155</v>
      </c>
      <c r="BM135" s="5" t="s">
        <v>255</v>
      </c>
    </row>
    <row r="136" spans="2:51" s="158" customFormat="1" ht="22.5" customHeight="1">
      <c r="B136" s="159"/>
      <c r="C136" s="160"/>
      <c r="D136" s="160"/>
      <c r="E136" s="161"/>
      <c r="F136" s="234" t="s">
        <v>256</v>
      </c>
      <c r="G136" s="234"/>
      <c r="H136" s="234"/>
      <c r="I136" s="234"/>
      <c r="J136" s="160"/>
      <c r="K136" s="162">
        <v>340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158</v>
      </c>
      <c r="AU136" s="166" t="s">
        <v>110</v>
      </c>
      <c r="AV136" s="158" t="s">
        <v>110</v>
      </c>
      <c r="AW136" s="158" t="s">
        <v>37</v>
      </c>
      <c r="AX136" s="158" t="s">
        <v>22</v>
      </c>
      <c r="AY136" s="166" t="s">
        <v>150</v>
      </c>
    </row>
    <row r="137" spans="2:65" s="22" customFormat="1" ht="22.5" customHeight="1">
      <c r="B137" s="119"/>
      <c r="C137" s="173" t="s">
        <v>179</v>
      </c>
      <c r="D137" s="173" t="s">
        <v>257</v>
      </c>
      <c r="E137" s="174" t="s">
        <v>258</v>
      </c>
      <c r="F137" s="239" t="s">
        <v>259</v>
      </c>
      <c r="G137" s="239"/>
      <c r="H137" s="239"/>
      <c r="I137" s="239"/>
      <c r="J137" s="175" t="s">
        <v>203</v>
      </c>
      <c r="K137" s="176">
        <v>1494.058</v>
      </c>
      <c r="L137" s="240">
        <v>0</v>
      </c>
      <c r="M137" s="240"/>
      <c r="N137" s="241">
        <f>ROUND(L137*K137,2)</f>
        <v>0</v>
      </c>
      <c r="O137" s="241"/>
      <c r="P137" s="241"/>
      <c r="Q137" s="241"/>
      <c r="R137" s="121"/>
      <c r="T137" s="155"/>
      <c r="U137" s="33" t="s">
        <v>45</v>
      </c>
      <c r="V137" s="24"/>
      <c r="W137" s="156">
        <f>V137*K137</f>
        <v>0</v>
      </c>
      <c r="X137" s="156">
        <v>1</v>
      </c>
      <c r="Y137" s="156">
        <f>X137*K137</f>
        <v>1494.058</v>
      </c>
      <c r="Z137" s="156">
        <v>0</v>
      </c>
      <c r="AA137" s="157">
        <f>Z137*K137</f>
        <v>0</v>
      </c>
      <c r="AR137" s="5" t="s">
        <v>190</v>
      </c>
      <c r="AT137" s="5" t="s">
        <v>257</v>
      </c>
      <c r="AU137" s="5" t="s">
        <v>110</v>
      </c>
      <c r="AY137" s="5" t="s">
        <v>150</v>
      </c>
      <c r="BE137" s="96">
        <f>IF(U137="základní",N137,0)</f>
        <v>0</v>
      </c>
      <c r="BF137" s="96">
        <f>IF(U137="snížená",N137,0)</f>
        <v>0</v>
      </c>
      <c r="BG137" s="96">
        <f>IF(U137="zákl. přenesená",N137,0)</f>
        <v>0</v>
      </c>
      <c r="BH137" s="96">
        <f>IF(U137="sníž. přenesená",N137,0)</f>
        <v>0</v>
      </c>
      <c r="BI137" s="96">
        <f>IF(U137="nulová",N137,0)</f>
        <v>0</v>
      </c>
      <c r="BJ137" s="5" t="s">
        <v>22</v>
      </c>
      <c r="BK137" s="96">
        <f>ROUND(L137*K137,2)</f>
        <v>0</v>
      </c>
      <c r="BL137" s="5" t="s">
        <v>155</v>
      </c>
      <c r="BM137" s="5" t="s">
        <v>260</v>
      </c>
    </row>
    <row r="138" spans="2:51" s="158" customFormat="1" ht="31.5" customHeight="1">
      <c r="B138" s="159"/>
      <c r="C138" s="160"/>
      <c r="D138" s="160"/>
      <c r="E138" s="161"/>
      <c r="F138" s="234" t="s">
        <v>261</v>
      </c>
      <c r="G138" s="234"/>
      <c r="H138" s="234"/>
      <c r="I138" s="234"/>
      <c r="J138" s="160"/>
      <c r="K138" s="162">
        <v>1494.058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158</v>
      </c>
      <c r="AU138" s="166" t="s">
        <v>110</v>
      </c>
      <c r="AV138" s="158" t="s">
        <v>110</v>
      </c>
      <c r="AW138" s="158" t="s">
        <v>37</v>
      </c>
      <c r="AX138" s="158" t="s">
        <v>22</v>
      </c>
      <c r="AY138" s="166" t="s">
        <v>150</v>
      </c>
    </row>
    <row r="139" spans="2:65" s="22" customFormat="1" ht="31.5" customHeight="1">
      <c r="B139" s="119"/>
      <c r="C139" s="151" t="s">
        <v>185</v>
      </c>
      <c r="D139" s="151" t="s">
        <v>151</v>
      </c>
      <c r="E139" s="152" t="s">
        <v>262</v>
      </c>
      <c r="F139" s="231" t="s">
        <v>263</v>
      </c>
      <c r="G139" s="231"/>
      <c r="H139" s="231"/>
      <c r="I139" s="231"/>
      <c r="J139" s="153" t="s">
        <v>236</v>
      </c>
      <c r="K139" s="154">
        <v>903.3</v>
      </c>
      <c r="L139" s="232">
        <v>0</v>
      </c>
      <c r="M139" s="232"/>
      <c r="N139" s="233">
        <f>ROUND(L139*K139,2)</f>
        <v>0</v>
      </c>
      <c r="O139" s="233"/>
      <c r="P139" s="233"/>
      <c r="Q139" s="233"/>
      <c r="R139" s="121"/>
      <c r="T139" s="155"/>
      <c r="U139" s="33" t="s">
        <v>45</v>
      </c>
      <c r="V139" s="24"/>
      <c r="W139" s="156">
        <f>V139*K139</f>
        <v>0</v>
      </c>
      <c r="X139" s="156">
        <v>0</v>
      </c>
      <c r="Y139" s="156">
        <f>X139*K139</f>
        <v>0</v>
      </c>
      <c r="Z139" s="156">
        <v>0</v>
      </c>
      <c r="AA139" s="157">
        <f>Z139*K139</f>
        <v>0</v>
      </c>
      <c r="AR139" s="5" t="s">
        <v>155</v>
      </c>
      <c r="AT139" s="5" t="s">
        <v>151</v>
      </c>
      <c r="AU139" s="5" t="s">
        <v>110</v>
      </c>
      <c r="AY139" s="5" t="s">
        <v>150</v>
      </c>
      <c r="BE139" s="96">
        <f>IF(U139="základní",N139,0)</f>
        <v>0</v>
      </c>
      <c r="BF139" s="96">
        <f>IF(U139="snížená",N139,0)</f>
        <v>0</v>
      </c>
      <c r="BG139" s="96">
        <f>IF(U139="zákl. přenesená",N139,0)</f>
        <v>0</v>
      </c>
      <c r="BH139" s="96">
        <f>IF(U139="sníž. přenesená",N139,0)</f>
        <v>0</v>
      </c>
      <c r="BI139" s="96">
        <f>IF(U139="nulová",N139,0)</f>
        <v>0</v>
      </c>
      <c r="BJ139" s="5" t="s">
        <v>22</v>
      </c>
      <c r="BK139" s="96">
        <f>ROUND(L139*K139,2)</f>
        <v>0</v>
      </c>
      <c r="BL139" s="5" t="s">
        <v>155</v>
      </c>
      <c r="BM139" s="5" t="s">
        <v>264</v>
      </c>
    </row>
    <row r="140" spans="2:51" s="158" customFormat="1" ht="31.5" customHeight="1">
      <c r="B140" s="159"/>
      <c r="C140" s="160"/>
      <c r="D140" s="160"/>
      <c r="E140" s="161"/>
      <c r="F140" s="234" t="s">
        <v>265</v>
      </c>
      <c r="G140" s="234"/>
      <c r="H140" s="234"/>
      <c r="I140" s="234"/>
      <c r="J140" s="160"/>
      <c r="K140" s="162">
        <v>903.3</v>
      </c>
      <c r="L140" s="160"/>
      <c r="M140" s="160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158</v>
      </c>
      <c r="AU140" s="166" t="s">
        <v>110</v>
      </c>
      <c r="AV140" s="158" t="s">
        <v>110</v>
      </c>
      <c r="AW140" s="158" t="s">
        <v>37</v>
      </c>
      <c r="AX140" s="158" t="s">
        <v>22</v>
      </c>
      <c r="AY140" s="166" t="s">
        <v>150</v>
      </c>
    </row>
    <row r="141" spans="2:65" s="22" customFormat="1" ht="22.5" customHeight="1">
      <c r="B141" s="119"/>
      <c r="C141" s="151" t="s">
        <v>190</v>
      </c>
      <c r="D141" s="151" t="s">
        <v>151</v>
      </c>
      <c r="E141" s="152" t="s">
        <v>266</v>
      </c>
      <c r="F141" s="231" t="s">
        <v>267</v>
      </c>
      <c r="G141" s="231"/>
      <c r="H141" s="231"/>
      <c r="I141" s="231"/>
      <c r="J141" s="153" t="s">
        <v>154</v>
      </c>
      <c r="K141" s="154">
        <v>1272.254</v>
      </c>
      <c r="L141" s="232">
        <v>0</v>
      </c>
      <c r="M141" s="232"/>
      <c r="N141" s="233">
        <f>ROUND(L141*K141,2)</f>
        <v>0</v>
      </c>
      <c r="O141" s="233"/>
      <c r="P141" s="233"/>
      <c r="Q141" s="233"/>
      <c r="R141" s="121"/>
      <c r="T141" s="155"/>
      <c r="U141" s="33" t="s">
        <v>45</v>
      </c>
      <c r="V141" s="24"/>
      <c r="W141" s="156">
        <f>V141*K141</f>
        <v>0</v>
      </c>
      <c r="X141" s="156">
        <v>0</v>
      </c>
      <c r="Y141" s="156">
        <f>X141*K141</f>
        <v>0</v>
      </c>
      <c r="Z141" s="156">
        <v>0</v>
      </c>
      <c r="AA141" s="157">
        <f>Z141*K141</f>
        <v>0</v>
      </c>
      <c r="AR141" s="5" t="s">
        <v>155</v>
      </c>
      <c r="AT141" s="5" t="s">
        <v>151</v>
      </c>
      <c r="AU141" s="5" t="s">
        <v>110</v>
      </c>
      <c r="AY141" s="5" t="s">
        <v>150</v>
      </c>
      <c r="BE141" s="96">
        <f>IF(U141="základní",N141,0)</f>
        <v>0</v>
      </c>
      <c r="BF141" s="96">
        <f>IF(U141="snížená",N141,0)</f>
        <v>0</v>
      </c>
      <c r="BG141" s="96">
        <f>IF(U141="zákl. přenesená",N141,0)</f>
        <v>0</v>
      </c>
      <c r="BH141" s="96">
        <f>IF(U141="sníž. přenesená",N141,0)</f>
        <v>0</v>
      </c>
      <c r="BI141" s="96">
        <f>IF(U141="nulová",N141,0)</f>
        <v>0</v>
      </c>
      <c r="BJ141" s="5" t="s">
        <v>22</v>
      </c>
      <c r="BK141" s="96">
        <f>ROUND(L141*K141,2)</f>
        <v>0</v>
      </c>
      <c r="BL141" s="5" t="s">
        <v>155</v>
      </c>
      <c r="BM141" s="5" t="s">
        <v>268</v>
      </c>
    </row>
    <row r="142" spans="2:51" s="158" customFormat="1" ht="22.5" customHeight="1">
      <c r="B142" s="159"/>
      <c r="C142" s="160"/>
      <c r="D142" s="160"/>
      <c r="E142" s="161"/>
      <c r="F142" s="234" t="s">
        <v>269</v>
      </c>
      <c r="G142" s="234"/>
      <c r="H142" s="234"/>
      <c r="I142" s="234"/>
      <c r="J142" s="160"/>
      <c r="K142" s="162">
        <v>62.5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158</v>
      </c>
      <c r="AU142" s="166" t="s">
        <v>110</v>
      </c>
      <c r="AV142" s="158" t="s">
        <v>110</v>
      </c>
      <c r="AW142" s="158" t="s">
        <v>37</v>
      </c>
      <c r="AX142" s="158" t="s">
        <v>80</v>
      </c>
      <c r="AY142" s="166" t="s">
        <v>150</v>
      </c>
    </row>
    <row r="143" spans="2:51" s="158" customFormat="1" ht="22.5" customHeight="1">
      <c r="B143" s="159"/>
      <c r="C143" s="160"/>
      <c r="D143" s="160"/>
      <c r="E143" s="161"/>
      <c r="F143" s="235" t="s">
        <v>270</v>
      </c>
      <c r="G143" s="235"/>
      <c r="H143" s="235"/>
      <c r="I143" s="235"/>
      <c r="J143" s="160"/>
      <c r="K143" s="162">
        <v>144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158</v>
      </c>
      <c r="AU143" s="166" t="s">
        <v>110</v>
      </c>
      <c r="AV143" s="158" t="s">
        <v>110</v>
      </c>
      <c r="AW143" s="158" t="s">
        <v>37</v>
      </c>
      <c r="AX143" s="158" t="s">
        <v>80</v>
      </c>
      <c r="AY143" s="166" t="s">
        <v>150</v>
      </c>
    </row>
    <row r="144" spans="2:51" s="158" customFormat="1" ht="22.5" customHeight="1">
      <c r="B144" s="159"/>
      <c r="C144" s="160"/>
      <c r="D144" s="160"/>
      <c r="E144" s="161"/>
      <c r="F144" s="235" t="s">
        <v>271</v>
      </c>
      <c r="G144" s="235"/>
      <c r="H144" s="235"/>
      <c r="I144" s="235"/>
      <c r="J144" s="160"/>
      <c r="K144" s="162">
        <v>457.6</v>
      </c>
      <c r="L144" s="160"/>
      <c r="M144" s="160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158</v>
      </c>
      <c r="AU144" s="166" t="s">
        <v>110</v>
      </c>
      <c r="AV144" s="158" t="s">
        <v>110</v>
      </c>
      <c r="AW144" s="158" t="s">
        <v>37</v>
      </c>
      <c r="AX144" s="158" t="s">
        <v>80</v>
      </c>
      <c r="AY144" s="166" t="s">
        <v>150</v>
      </c>
    </row>
    <row r="145" spans="2:51" s="158" customFormat="1" ht="22.5" customHeight="1">
      <c r="B145" s="159"/>
      <c r="C145" s="160"/>
      <c r="D145" s="160"/>
      <c r="E145" s="161"/>
      <c r="F145" s="235" t="s">
        <v>272</v>
      </c>
      <c r="G145" s="235"/>
      <c r="H145" s="235"/>
      <c r="I145" s="235"/>
      <c r="J145" s="160"/>
      <c r="K145" s="162">
        <v>301.6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158</v>
      </c>
      <c r="AU145" s="166" t="s">
        <v>110</v>
      </c>
      <c r="AV145" s="158" t="s">
        <v>110</v>
      </c>
      <c r="AW145" s="158" t="s">
        <v>37</v>
      </c>
      <c r="AX145" s="158" t="s">
        <v>80</v>
      </c>
      <c r="AY145" s="166" t="s">
        <v>150</v>
      </c>
    </row>
    <row r="146" spans="2:51" s="158" customFormat="1" ht="22.5" customHeight="1">
      <c r="B146" s="159"/>
      <c r="C146" s="160"/>
      <c r="D146" s="160"/>
      <c r="E146" s="161"/>
      <c r="F146" s="235" t="s">
        <v>273</v>
      </c>
      <c r="G146" s="235"/>
      <c r="H146" s="235"/>
      <c r="I146" s="235"/>
      <c r="J146" s="160"/>
      <c r="K146" s="162">
        <v>126.1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158</v>
      </c>
      <c r="AU146" s="166" t="s">
        <v>110</v>
      </c>
      <c r="AV146" s="158" t="s">
        <v>110</v>
      </c>
      <c r="AW146" s="158" t="s">
        <v>37</v>
      </c>
      <c r="AX146" s="158" t="s">
        <v>80</v>
      </c>
      <c r="AY146" s="166" t="s">
        <v>150</v>
      </c>
    </row>
    <row r="147" spans="2:51" s="158" customFormat="1" ht="22.5" customHeight="1">
      <c r="B147" s="159"/>
      <c r="C147" s="160"/>
      <c r="D147" s="160"/>
      <c r="E147" s="161"/>
      <c r="F147" s="235" t="s">
        <v>274</v>
      </c>
      <c r="G147" s="235"/>
      <c r="H147" s="235"/>
      <c r="I147" s="235"/>
      <c r="J147" s="160"/>
      <c r="K147" s="162">
        <v>57.354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158</v>
      </c>
      <c r="AU147" s="166" t="s">
        <v>110</v>
      </c>
      <c r="AV147" s="158" t="s">
        <v>110</v>
      </c>
      <c r="AW147" s="158" t="s">
        <v>37</v>
      </c>
      <c r="AX147" s="158" t="s">
        <v>80</v>
      </c>
      <c r="AY147" s="166" t="s">
        <v>150</v>
      </c>
    </row>
    <row r="148" spans="2:51" s="158" customFormat="1" ht="22.5" customHeight="1">
      <c r="B148" s="159"/>
      <c r="C148" s="160"/>
      <c r="D148" s="160"/>
      <c r="E148" s="161"/>
      <c r="F148" s="235" t="s">
        <v>275</v>
      </c>
      <c r="G148" s="235"/>
      <c r="H148" s="235"/>
      <c r="I148" s="235"/>
      <c r="J148" s="160"/>
      <c r="K148" s="162">
        <v>123.1</v>
      </c>
      <c r="L148" s="160"/>
      <c r="M148" s="160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158</v>
      </c>
      <c r="AU148" s="166" t="s">
        <v>110</v>
      </c>
      <c r="AV148" s="158" t="s">
        <v>110</v>
      </c>
      <c r="AW148" s="158" t="s">
        <v>37</v>
      </c>
      <c r="AX148" s="158" t="s">
        <v>80</v>
      </c>
      <c r="AY148" s="166" t="s">
        <v>150</v>
      </c>
    </row>
    <row r="149" spans="2:63" s="139" customFormat="1" ht="29.25" customHeight="1">
      <c r="B149" s="140"/>
      <c r="C149" s="141"/>
      <c r="D149" s="150" t="s">
        <v>230</v>
      </c>
      <c r="E149" s="150"/>
      <c r="F149" s="150"/>
      <c r="G149" s="150"/>
      <c r="H149" s="150"/>
      <c r="I149" s="150"/>
      <c r="J149" s="150"/>
      <c r="K149" s="150"/>
      <c r="L149" s="150"/>
      <c r="M149" s="150"/>
      <c r="N149" s="230">
        <f>BK149</f>
        <v>0</v>
      </c>
      <c r="O149" s="230"/>
      <c r="P149" s="230"/>
      <c r="Q149" s="230"/>
      <c r="R149" s="143"/>
      <c r="T149" s="144"/>
      <c r="U149" s="141"/>
      <c r="V149" s="141"/>
      <c r="W149" s="145">
        <f>SUM(W150:W162)</f>
        <v>0</v>
      </c>
      <c r="X149" s="141"/>
      <c r="Y149" s="145">
        <f>SUM(Y150:Y162)</f>
        <v>15.767309278484</v>
      </c>
      <c r="Z149" s="141"/>
      <c r="AA149" s="146">
        <f>SUM(AA150:AA162)</f>
        <v>0</v>
      </c>
      <c r="AR149" s="147" t="s">
        <v>22</v>
      </c>
      <c r="AT149" s="148" t="s">
        <v>79</v>
      </c>
      <c r="AU149" s="148" t="s">
        <v>22</v>
      </c>
      <c r="AY149" s="147" t="s">
        <v>150</v>
      </c>
      <c r="BK149" s="149">
        <f>SUM(BK150:BK162)</f>
        <v>0</v>
      </c>
    </row>
    <row r="150" spans="2:65" s="22" customFormat="1" ht="31.5" customHeight="1">
      <c r="B150" s="119"/>
      <c r="C150" s="151" t="s">
        <v>195</v>
      </c>
      <c r="D150" s="151" t="s">
        <v>151</v>
      </c>
      <c r="E150" s="152" t="s">
        <v>276</v>
      </c>
      <c r="F150" s="231" t="s">
        <v>277</v>
      </c>
      <c r="G150" s="231"/>
      <c r="H150" s="231"/>
      <c r="I150" s="231"/>
      <c r="J150" s="153" t="s">
        <v>236</v>
      </c>
      <c r="K150" s="154">
        <v>15.95</v>
      </c>
      <c r="L150" s="232">
        <v>0</v>
      </c>
      <c r="M150" s="232"/>
      <c r="N150" s="233">
        <f>ROUND(L150*K150,2)</f>
        <v>0</v>
      </c>
      <c r="O150" s="233"/>
      <c r="P150" s="233"/>
      <c r="Q150" s="233"/>
      <c r="R150" s="121"/>
      <c r="T150" s="155"/>
      <c r="U150" s="33" t="s">
        <v>45</v>
      </c>
      <c r="V150" s="24"/>
      <c r="W150" s="156">
        <f>V150*K150</f>
        <v>0</v>
      </c>
      <c r="X150" s="156">
        <v>0</v>
      </c>
      <c r="Y150" s="156">
        <f>X150*K150</f>
        <v>0</v>
      </c>
      <c r="Z150" s="156">
        <v>0</v>
      </c>
      <c r="AA150" s="157">
        <f>Z150*K150</f>
        <v>0</v>
      </c>
      <c r="AR150" s="5" t="s">
        <v>155</v>
      </c>
      <c r="AT150" s="5" t="s">
        <v>151</v>
      </c>
      <c r="AU150" s="5" t="s">
        <v>110</v>
      </c>
      <c r="AY150" s="5" t="s">
        <v>150</v>
      </c>
      <c r="BE150" s="96">
        <f>IF(U150="základní",N150,0)</f>
        <v>0</v>
      </c>
      <c r="BF150" s="96">
        <f>IF(U150="snížená",N150,0)</f>
        <v>0</v>
      </c>
      <c r="BG150" s="96">
        <f>IF(U150="zákl. přenesená",N150,0)</f>
        <v>0</v>
      </c>
      <c r="BH150" s="96">
        <f>IF(U150="sníž. přenesená",N150,0)</f>
        <v>0</v>
      </c>
      <c r="BI150" s="96">
        <f>IF(U150="nulová",N150,0)</f>
        <v>0</v>
      </c>
      <c r="BJ150" s="5" t="s">
        <v>22</v>
      </c>
      <c r="BK150" s="96">
        <f>ROUND(L150*K150,2)</f>
        <v>0</v>
      </c>
      <c r="BL150" s="5" t="s">
        <v>155</v>
      </c>
      <c r="BM150" s="5" t="s">
        <v>278</v>
      </c>
    </row>
    <row r="151" spans="2:51" s="158" customFormat="1" ht="22.5" customHeight="1">
      <c r="B151" s="159"/>
      <c r="C151" s="160"/>
      <c r="D151" s="160"/>
      <c r="E151" s="161"/>
      <c r="F151" s="234" t="s">
        <v>279</v>
      </c>
      <c r="G151" s="234"/>
      <c r="H151" s="234"/>
      <c r="I151" s="234"/>
      <c r="J151" s="160"/>
      <c r="K151" s="162">
        <v>15.95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158</v>
      </c>
      <c r="AU151" s="166" t="s">
        <v>110</v>
      </c>
      <c r="AV151" s="158" t="s">
        <v>110</v>
      </c>
      <c r="AW151" s="158" t="s">
        <v>37</v>
      </c>
      <c r="AX151" s="158" t="s">
        <v>22</v>
      </c>
      <c r="AY151" s="166" t="s">
        <v>150</v>
      </c>
    </row>
    <row r="152" spans="2:65" s="22" customFormat="1" ht="31.5" customHeight="1">
      <c r="B152" s="119"/>
      <c r="C152" s="151" t="s">
        <v>27</v>
      </c>
      <c r="D152" s="151" t="s">
        <v>151</v>
      </c>
      <c r="E152" s="152" t="s">
        <v>280</v>
      </c>
      <c r="F152" s="231" t="s">
        <v>281</v>
      </c>
      <c r="G152" s="231"/>
      <c r="H152" s="231"/>
      <c r="I152" s="231"/>
      <c r="J152" s="153" t="s">
        <v>154</v>
      </c>
      <c r="K152" s="154">
        <v>31.9</v>
      </c>
      <c r="L152" s="232">
        <v>0</v>
      </c>
      <c r="M152" s="232"/>
      <c r="N152" s="233">
        <f>ROUND(L152*K152,2)</f>
        <v>0</v>
      </c>
      <c r="O152" s="233"/>
      <c r="P152" s="233"/>
      <c r="Q152" s="233"/>
      <c r="R152" s="121"/>
      <c r="T152" s="155"/>
      <c r="U152" s="33" t="s">
        <v>45</v>
      </c>
      <c r="V152" s="24"/>
      <c r="W152" s="156">
        <f>V152*K152</f>
        <v>0</v>
      </c>
      <c r="X152" s="156">
        <v>0.00017</v>
      </c>
      <c r="Y152" s="156">
        <f>X152*K152</f>
        <v>0.005423</v>
      </c>
      <c r="Z152" s="156">
        <v>0</v>
      </c>
      <c r="AA152" s="157">
        <f>Z152*K152</f>
        <v>0</v>
      </c>
      <c r="AR152" s="5" t="s">
        <v>155</v>
      </c>
      <c r="AT152" s="5" t="s">
        <v>151</v>
      </c>
      <c r="AU152" s="5" t="s">
        <v>110</v>
      </c>
      <c r="AY152" s="5" t="s">
        <v>150</v>
      </c>
      <c r="BE152" s="96">
        <f>IF(U152="základní",N152,0)</f>
        <v>0</v>
      </c>
      <c r="BF152" s="96">
        <f>IF(U152="snížená",N152,0)</f>
        <v>0</v>
      </c>
      <c r="BG152" s="96">
        <f>IF(U152="zákl. přenesená",N152,0)</f>
        <v>0</v>
      </c>
      <c r="BH152" s="96">
        <f>IF(U152="sníž. přenesená",N152,0)</f>
        <v>0</v>
      </c>
      <c r="BI152" s="96">
        <f>IF(U152="nulová",N152,0)</f>
        <v>0</v>
      </c>
      <c r="BJ152" s="5" t="s">
        <v>22</v>
      </c>
      <c r="BK152" s="96">
        <f>ROUND(L152*K152,2)</f>
        <v>0</v>
      </c>
      <c r="BL152" s="5" t="s">
        <v>155</v>
      </c>
      <c r="BM152" s="5" t="s">
        <v>282</v>
      </c>
    </row>
    <row r="153" spans="2:51" s="158" customFormat="1" ht="22.5" customHeight="1">
      <c r="B153" s="159"/>
      <c r="C153" s="160"/>
      <c r="D153" s="160"/>
      <c r="E153" s="161"/>
      <c r="F153" s="234" t="s">
        <v>283</v>
      </c>
      <c r="G153" s="234"/>
      <c r="H153" s="234"/>
      <c r="I153" s="234"/>
      <c r="J153" s="160"/>
      <c r="K153" s="162">
        <v>31.9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158</v>
      </c>
      <c r="AU153" s="166" t="s">
        <v>110</v>
      </c>
      <c r="AV153" s="158" t="s">
        <v>110</v>
      </c>
      <c r="AW153" s="158" t="s">
        <v>37</v>
      </c>
      <c r="AX153" s="158" t="s">
        <v>22</v>
      </c>
      <c r="AY153" s="166" t="s">
        <v>150</v>
      </c>
    </row>
    <row r="154" spans="2:65" s="22" customFormat="1" ht="31.5" customHeight="1">
      <c r="B154" s="119"/>
      <c r="C154" s="173" t="s">
        <v>206</v>
      </c>
      <c r="D154" s="173" t="s">
        <v>257</v>
      </c>
      <c r="E154" s="174" t="s">
        <v>284</v>
      </c>
      <c r="F154" s="239" t="s">
        <v>285</v>
      </c>
      <c r="G154" s="239"/>
      <c r="H154" s="239"/>
      <c r="I154" s="239"/>
      <c r="J154" s="175" t="s">
        <v>154</v>
      </c>
      <c r="K154" s="176">
        <v>91.872</v>
      </c>
      <c r="L154" s="240">
        <v>0</v>
      </c>
      <c r="M154" s="240"/>
      <c r="N154" s="241">
        <f>ROUND(L154*K154,2)</f>
        <v>0</v>
      </c>
      <c r="O154" s="241"/>
      <c r="P154" s="241"/>
      <c r="Q154" s="241"/>
      <c r="R154" s="121"/>
      <c r="T154" s="155"/>
      <c r="U154" s="33" t="s">
        <v>45</v>
      </c>
      <c r="V154" s="24"/>
      <c r="W154" s="156">
        <f>V154*K154</f>
        <v>0</v>
      </c>
      <c r="X154" s="156">
        <v>0.0002</v>
      </c>
      <c r="Y154" s="156">
        <f>X154*K154</f>
        <v>0.018374400000000003</v>
      </c>
      <c r="Z154" s="156">
        <v>0</v>
      </c>
      <c r="AA154" s="157">
        <f>Z154*K154</f>
        <v>0</v>
      </c>
      <c r="AR154" s="5" t="s">
        <v>190</v>
      </c>
      <c r="AT154" s="5" t="s">
        <v>257</v>
      </c>
      <c r="AU154" s="5" t="s">
        <v>110</v>
      </c>
      <c r="AY154" s="5" t="s">
        <v>150</v>
      </c>
      <c r="BE154" s="96">
        <f>IF(U154="základní",N154,0)</f>
        <v>0</v>
      </c>
      <c r="BF154" s="96">
        <f>IF(U154="snížená",N154,0)</f>
        <v>0</v>
      </c>
      <c r="BG154" s="96">
        <f>IF(U154="zákl. přenesená",N154,0)</f>
        <v>0</v>
      </c>
      <c r="BH154" s="96">
        <f>IF(U154="sníž. přenesená",N154,0)</f>
        <v>0</v>
      </c>
      <c r="BI154" s="96">
        <f>IF(U154="nulová",N154,0)</f>
        <v>0</v>
      </c>
      <c r="BJ154" s="5" t="s">
        <v>22</v>
      </c>
      <c r="BK154" s="96">
        <f>ROUND(L154*K154,2)</f>
        <v>0</v>
      </c>
      <c r="BL154" s="5" t="s">
        <v>155</v>
      </c>
      <c r="BM154" s="5" t="s">
        <v>286</v>
      </c>
    </row>
    <row r="155" spans="2:51" s="158" customFormat="1" ht="22.5" customHeight="1">
      <c r="B155" s="159"/>
      <c r="C155" s="160"/>
      <c r="D155" s="160"/>
      <c r="E155" s="161"/>
      <c r="F155" s="234" t="s">
        <v>287</v>
      </c>
      <c r="G155" s="234"/>
      <c r="H155" s="234"/>
      <c r="I155" s="234"/>
      <c r="J155" s="160"/>
      <c r="K155" s="162">
        <v>76.56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158</v>
      </c>
      <c r="AU155" s="166" t="s">
        <v>110</v>
      </c>
      <c r="AV155" s="158" t="s">
        <v>110</v>
      </c>
      <c r="AW155" s="158" t="s">
        <v>37</v>
      </c>
      <c r="AX155" s="158" t="s">
        <v>22</v>
      </c>
      <c r="AY155" s="166" t="s">
        <v>150</v>
      </c>
    </row>
    <row r="156" spans="2:65" s="22" customFormat="1" ht="31.5" customHeight="1">
      <c r="B156" s="119"/>
      <c r="C156" s="151" t="s">
        <v>210</v>
      </c>
      <c r="D156" s="151" t="s">
        <v>151</v>
      </c>
      <c r="E156" s="152" t="s">
        <v>288</v>
      </c>
      <c r="F156" s="231" t="s">
        <v>289</v>
      </c>
      <c r="G156" s="231"/>
      <c r="H156" s="231"/>
      <c r="I156" s="231"/>
      <c r="J156" s="153" t="s">
        <v>236</v>
      </c>
      <c r="K156" s="154">
        <v>3.19</v>
      </c>
      <c r="L156" s="232">
        <v>0</v>
      </c>
      <c r="M156" s="232"/>
      <c r="N156" s="233">
        <f>ROUND(L156*K156,2)</f>
        <v>0</v>
      </c>
      <c r="O156" s="233"/>
      <c r="P156" s="233"/>
      <c r="Q156" s="233"/>
      <c r="R156" s="121"/>
      <c r="T156" s="155"/>
      <c r="U156" s="33" t="s">
        <v>45</v>
      </c>
      <c r="V156" s="24"/>
      <c r="W156" s="156">
        <f>V156*K156</f>
        <v>0</v>
      </c>
      <c r="X156" s="156">
        <v>0</v>
      </c>
      <c r="Y156" s="156">
        <f>X156*K156</f>
        <v>0</v>
      </c>
      <c r="Z156" s="156">
        <v>0</v>
      </c>
      <c r="AA156" s="157">
        <f>Z156*K156</f>
        <v>0</v>
      </c>
      <c r="AR156" s="5" t="s">
        <v>155</v>
      </c>
      <c r="AT156" s="5" t="s">
        <v>151</v>
      </c>
      <c r="AU156" s="5" t="s">
        <v>110</v>
      </c>
      <c r="AY156" s="5" t="s">
        <v>150</v>
      </c>
      <c r="BE156" s="96">
        <f>IF(U156="základní",N156,0)</f>
        <v>0</v>
      </c>
      <c r="BF156" s="96">
        <f>IF(U156="snížená",N156,0)</f>
        <v>0</v>
      </c>
      <c r="BG156" s="96">
        <f>IF(U156="zákl. přenesená",N156,0)</f>
        <v>0</v>
      </c>
      <c r="BH156" s="96">
        <f>IF(U156="sníž. přenesená",N156,0)</f>
        <v>0</v>
      </c>
      <c r="BI156" s="96">
        <f>IF(U156="nulová",N156,0)</f>
        <v>0</v>
      </c>
      <c r="BJ156" s="5" t="s">
        <v>22</v>
      </c>
      <c r="BK156" s="96">
        <f>ROUND(L156*K156,2)</f>
        <v>0</v>
      </c>
      <c r="BL156" s="5" t="s">
        <v>155</v>
      </c>
      <c r="BM156" s="5" t="s">
        <v>290</v>
      </c>
    </row>
    <row r="157" spans="2:51" s="158" customFormat="1" ht="22.5" customHeight="1">
      <c r="B157" s="159"/>
      <c r="C157" s="160"/>
      <c r="D157" s="160"/>
      <c r="E157" s="161"/>
      <c r="F157" s="234" t="s">
        <v>291</v>
      </c>
      <c r="G157" s="234"/>
      <c r="H157" s="234"/>
      <c r="I157" s="234"/>
      <c r="J157" s="160"/>
      <c r="K157" s="162">
        <v>3.19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158</v>
      </c>
      <c r="AU157" s="166" t="s">
        <v>110</v>
      </c>
      <c r="AV157" s="158" t="s">
        <v>110</v>
      </c>
      <c r="AW157" s="158" t="s">
        <v>37</v>
      </c>
      <c r="AX157" s="158" t="s">
        <v>22</v>
      </c>
      <c r="AY157" s="166" t="s">
        <v>150</v>
      </c>
    </row>
    <row r="158" spans="2:65" s="22" customFormat="1" ht="31.5" customHeight="1">
      <c r="B158" s="119"/>
      <c r="C158" s="151" t="s">
        <v>215</v>
      </c>
      <c r="D158" s="151" t="s">
        <v>151</v>
      </c>
      <c r="E158" s="152" t="s">
        <v>292</v>
      </c>
      <c r="F158" s="231" t="s">
        <v>293</v>
      </c>
      <c r="G158" s="231"/>
      <c r="H158" s="231"/>
      <c r="I158" s="231"/>
      <c r="J158" s="153" t="s">
        <v>171</v>
      </c>
      <c r="K158" s="154">
        <v>63.8</v>
      </c>
      <c r="L158" s="232">
        <v>0</v>
      </c>
      <c r="M158" s="232"/>
      <c r="N158" s="233">
        <f>ROUND(L158*K158,2)</f>
        <v>0</v>
      </c>
      <c r="O158" s="233"/>
      <c r="P158" s="233"/>
      <c r="Q158" s="233"/>
      <c r="R158" s="121"/>
      <c r="T158" s="155"/>
      <c r="U158" s="33" t="s">
        <v>45</v>
      </c>
      <c r="V158" s="24"/>
      <c r="W158" s="156">
        <f>V158*K158</f>
        <v>0</v>
      </c>
      <c r="X158" s="156">
        <v>0.2265696</v>
      </c>
      <c r="Y158" s="156">
        <f>X158*K158</f>
        <v>14.45514048</v>
      </c>
      <c r="Z158" s="156">
        <v>0</v>
      </c>
      <c r="AA158" s="157">
        <f>Z158*K158</f>
        <v>0</v>
      </c>
      <c r="AR158" s="5" t="s">
        <v>155</v>
      </c>
      <c r="AT158" s="5" t="s">
        <v>151</v>
      </c>
      <c r="AU158" s="5" t="s">
        <v>110</v>
      </c>
      <c r="AY158" s="5" t="s">
        <v>150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5" t="s">
        <v>22</v>
      </c>
      <c r="BK158" s="96">
        <f>ROUND(L158*K158,2)</f>
        <v>0</v>
      </c>
      <c r="BL158" s="5" t="s">
        <v>155</v>
      </c>
      <c r="BM158" s="5" t="s">
        <v>294</v>
      </c>
    </row>
    <row r="159" spans="2:51" s="158" customFormat="1" ht="22.5" customHeight="1">
      <c r="B159" s="159"/>
      <c r="C159" s="160"/>
      <c r="D159" s="160"/>
      <c r="E159" s="161"/>
      <c r="F159" s="234" t="s">
        <v>295</v>
      </c>
      <c r="G159" s="234"/>
      <c r="H159" s="234"/>
      <c r="I159" s="234"/>
      <c r="J159" s="160"/>
      <c r="K159" s="162">
        <v>63.8</v>
      </c>
      <c r="L159" s="160"/>
      <c r="M159" s="160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158</v>
      </c>
      <c r="AU159" s="166" t="s">
        <v>110</v>
      </c>
      <c r="AV159" s="158" t="s">
        <v>110</v>
      </c>
      <c r="AW159" s="158" t="s">
        <v>37</v>
      </c>
      <c r="AX159" s="158" t="s">
        <v>22</v>
      </c>
      <c r="AY159" s="166" t="s">
        <v>150</v>
      </c>
    </row>
    <row r="160" spans="2:65" s="22" customFormat="1" ht="22.5" customHeight="1">
      <c r="B160" s="119"/>
      <c r="C160" s="151" t="s">
        <v>219</v>
      </c>
      <c r="D160" s="151" t="s">
        <v>151</v>
      </c>
      <c r="E160" s="152" t="s">
        <v>296</v>
      </c>
      <c r="F160" s="231" t="s">
        <v>297</v>
      </c>
      <c r="G160" s="231"/>
      <c r="H160" s="231"/>
      <c r="I160" s="231"/>
      <c r="J160" s="153" t="s">
        <v>236</v>
      </c>
      <c r="K160" s="154">
        <v>0.571</v>
      </c>
      <c r="L160" s="232">
        <v>0</v>
      </c>
      <c r="M160" s="232"/>
      <c r="N160" s="233">
        <f>ROUND(L160*K160,2)</f>
        <v>0</v>
      </c>
      <c r="O160" s="233"/>
      <c r="P160" s="233"/>
      <c r="Q160" s="233"/>
      <c r="R160" s="121"/>
      <c r="T160" s="155"/>
      <c r="U160" s="33" t="s">
        <v>45</v>
      </c>
      <c r="V160" s="24"/>
      <c r="W160" s="156">
        <f>V160*K160</f>
        <v>0</v>
      </c>
      <c r="X160" s="156">
        <v>2.256342204</v>
      </c>
      <c r="Y160" s="156">
        <f>X160*K160</f>
        <v>1.288371398484</v>
      </c>
      <c r="Z160" s="156">
        <v>0</v>
      </c>
      <c r="AA160" s="157">
        <f>Z160*K160</f>
        <v>0</v>
      </c>
      <c r="AR160" s="5" t="s">
        <v>155</v>
      </c>
      <c r="AT160" s="5" t="s">
        <v>151</v>
      </c>
      <c r="AU160" s="5" t="s">
        <v>110</v>
      </c>
      <c r="AY160" s="5" t="s">
        <v>150</v>
      </c>
      <c r="BE160" s="96">
        <f>IF(U160="základní",N160,0)</f>
        <v>0</v>
      </c>
      <c r="BF160" s="96">
        <f>IF(U160="snížená",N160,0)</f>
        <v>0</v>
      </c>
      <c r="BG160" s="96">
        <f>IF(U160="zákl. přenesená",N160,0)</f>
        <v>0</v>
      </c>
      <c r="BH160" s="96">
        <f>IF(U160="sníž. přenesená",N160,0)</f>
        <v>0</v>
      </c>
      <c r="BI160" s="96">
        <f>IF(U160="nulová",N160,0)</f>
        <v>0</v>
      </c>
      <c r="BJ160" s="5" t="s">
        <v>22</v>
      </c>
      <c r="BK160" s="96">
        <f>ROUND(L160*K160,2)</f>
        <v>0</v>
      </c>
      <c r="BL160" s="5" t="s">
        <v>155</v>
      </c>
      <c r="BM160" s="5" t="s">
        <v>298</v>
      </c>
    </row>
    <row r="161" spans="2:51" s="158" customFormat="1" ht="22.5" customHeight="1">
      <c r="B161" s="159"/>
      <c r="C161" s="160"/>
      <c r="D161" s="160"/>
      <c r="E161" s="161"/>
      <c r="F161" s="234" t="s">
        <v>247</v>
      </c>
      <c r="G161" s="234"/>
      <c r="H161" s="234"/>
      <c r="I161" s="234"/>
      <c r="J161" s="160"/>
      <c r="K161" s="162">
        <v>0.461</v>
      </c>
      <c r="L161" s="160"/>
      <c r="M161" s="160"/>
      <c r="N161" s="160"/>
      <c r="O161" s="160"/>
      <c r="P161" s="160"/>
      <c r="Q161" s="160"/>
      <c r="R161" s="163"/>
      <c r="T161" s="164"/>
      <c r="U161" s="160"/>
      <c r="V161" s="160"/>
      <c r="W161" s="160"/>
      <c r="X161" s="160"/>
      <c r="Y161" s="160"/>
      <c r="Z161" s="160"/>
      <c r="AA161" s="165"/>
      <c r="AT161" s="166" t="s">
        <v>158</v>
      </c>
      <c r="AU161" s="166" t="s">
        <v>110</v>
      </c>
      <c r="AV161" s="158" t="s">
        <v>110</v>
      </c>
      <c r="AW161" s="158" t="s">
        <v>37</v>
      </c>
      <c r="AX161" s="158" t="s">
        <v>80</v>
      </c>
      <c r="AY161" s="166" t="s">
        <v>150</v>
      </c>
    </row>
    <row r="162" spans="2:51" s="158" customFormat="1" ht="22.5" customHeight="1">
      <c r="B162" s="159"/>
      <c r="C162" s="160"/>
      <c r="D162" s="160"/>
      <c r="E162" s="161"/>
      <c r="F162" s="235" t="s">
        <v>299</v>
      </c>
      <c r="G162" s="235"/>
      <c r="H162" s="235"/>
      <c r="I162" s="235"/>
      <c r="J162" s="160"/>
      <c r="K162" s="162">
        <v>0.11</v>
      </c>
      <c r="L162" s="160"/>
      <c r="M162" s="160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158</v>
      </c>
      <c r="AU162" s="166" t="s">
        <v>110</v>
      </c>
      <c r="AV162" s="158" t="s">
        <v>110</v>
      </c>
      <c r="AW162" s="158" t="s">
        <v>37</v>
      </c>
      <c r="AX162" s="158" t="s">
        <v>80</v>
      </c>
      <c r="AY162" s="166" t="s">
        <v>150</v>
      </c>
    </row>
    <row r="163" spans="2:63" s="139" customFormat="1" ht="29.25" customHeight="1">
      <c r="B163" s="140"/>
      <c r="C163" s="141"/>
      <c r="D163" s="150" t="s">
        <v>231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230">
        <f>BK163</f>
        <v>0</v>
      </c>
      <c r="O163" s="230"/>
      <c r="P163" s="230"/>
      <c r="Q163" s="230"/>
      <c r="R163" s="143"/>
      <c r="T163" s="144"/>
      <c r="U163" s="141"/>
      <c r="V163" s="141"/>
      <c r="W163" s="145">
        <f>SUM(W164:W231)</f>
        <v>0</v>
      </c>
      <c r="X163" s="141"/>
      <c r="Y163" s="145">
        <f>SUM(Y164:Y231)</f>
        <v>258.23006100000003</v>
      </c>
      <c r="Z163" s="141"/>
      <c r="AA163" s="146">
        <f>SUM(AA164:AA231)</f>
        <v>0</v>
      </c>
      <c r="AR163" s="147" t="s">
        <v>22</v>
      </c>
      <c r="AT163" s="148" t="s">
        <v>79</v>
      </c>
      <c r="AU163" s="148" t="s">
        <v>22</v>
      </c>
      <c r="AY163" s="147" t="s">
        <v>150</v>
      </c>
      <c r="BK163" s="149">
        <f>SUM(BK164:BK231)</f>
        <v>0</v>
      </c>
    </row>
    <row r="164" spans="2:65" s="22" customFormat="1" ht="22.5" customHeight="1">
      <c r="B164" s="119"/>
      <c r="C164" s="151" t="s">
        <v>9</v>
      </c>
      <c r="D164" s="151" t="s">
        <v>151</v>
      </c>
      <c r="E164" s="152" t="s">
        <v>300</v>
      </c>
      <c r="F164" s="231" t="s">
        <v>301</v>
      </c>
      <c r="G164" s="231"/>
      <c r="H164" s="231"/>
      <c r="I164" s="231"/>
      <c r="J164" s="153" t="s">
        <v>154</v>
      </c>
      <c r="K164" s="154">
        <v>126.1</v>
      </c>
      <c r="L164" s="232">
        <v>0</v>
      </c>
      <c r="M164" s="232"/>
      <c r="N164" s="233">
        <f>ROUND(L164*K164,2)</f>
        <v>0</v>
      </c>
      <c r="O164" s="233"/>
      <c r="P164" s="233"/>
      <c r="Q164" s="233"/>
      <c r="R164" s="121"/>
      <c r="T164" s="155"/>
      <c r="U164" s="33" t="s">
        <v>45</v>
      </c>
      <c r="V164" s="24"/>
      <c r="W164" s="156">
        <f>V164*K164</f>
        <v>0</v>
      </c>
      <c r="X164" s="156">
        <v>0</v>
      </c>
      <c r="Y164" s="156">
        <f>X164*K164</f>
        <v>0</v>
      </c>
      <c r="Z164" s="156">
        <v>0</v>
      </c>
      <c r="AA164" s="157">
        <f>Z164*K164</f>
        <v>0</v>
      </c>
      <c r="AR164" s="5" t="s">
        <v>155</v>
      </c>
      <c r="AT164" s="5" t="s">
        <v>151</v>
      </c>
      <c r="AU164" s="5" t="s">
        <v>110</v>
      </c>
      <c r="AY164" s="5" t="s">
        <v>150</v>
      </c>
      <c r="BE164" s="96">
        <f>IF(U164="základní",N164,0)</f>
        <v>0</v>
      </c>
      <c r="BF164" s="96">
        <f>IF(U164="snížená",N164,0)</f>
        <v>0</v>
      </c>
      <c r="BG164" s="96">
        <f>IF(U164="zákl. přenesená",N164,0)</f>
        <v>0</v>
      </c>
      <c r="BH164" s="96">
        <f>IF(U164="sníž. přenesená",N164,0)</f>
        <v>0</v>
      </c>
      <c r="BI164" s="96">
        <f>IF(U164="nulová",N164,0)</f>
        <v>0</v>
      </c>
      <c r="BJ164" s="5" t="s">
        <v>22</v>
      </c>
      <c r="BK164" s="96">
        <f>ROUND(L164*K164,2)</f>
        <v>0</v>
      </c>
      <c r="BL164" s="5" t="s">
        <v>155</v>
      </c>
      <c r="BM164" s="5" t="s">
        <v>302</v>
      </c>
    </row>
    <row r="165" spans="2:51" s="158" customFormat="1" ht="22.5" customHeight="1">
      <c r="B165" s="159"/>
      <c r="C165" s="160"/>
      <c r="D165" s="160"/>
      <c r="E165" s="161"/>
      <c r="F165" s="234" t="s">
        <v>273</v>
      </c>
      <c r="G165" s="234"/>
      <c r="H165" s="234"/>
      <c r="I165" s="234"/>
      <c r="J165" s="160"/>
      <c r="K165" s="162">
        <v>126.1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158</v>
      </c>
      <c r="AU165" s="166" t="s">
        <v>110</v>
      </c>
      <c r="AV165" s="158" t="s">
        <v>110</v>
      </c>
      <c r="AW165" s="158" t="s">
        <v>37</v>
      </c>
      <c r="AX165" s="158" t="s">
        <v>22</v>
      </c>
      <c r="AY165" s="166" t="s">
        <v>150</v>
      </c>
    </row>
    <row r="166" spans="2:65" s="22" customFormat="1" ht="22.5" customHeight="1">
      <c r="B166" s="119"/>
      <c r="C166" s="151" t="s">
        <v>303</v>
      </c>
      <c r="D166" s="151" t="s">
        <v>151</v>
      </c>
      <c r="E166" s="152" t="s">
        <v>304</v>
      </c>
      <c r="F166" s="231" t="s">
        <v>305</v>
      </c>
      <c r="G166" s="231"/>
      <c r="H166" s="231"/>
      <c r="I166" s="231"/>
      <c r="J166" s="153" t="s">
        <v>154</v>
      </c>
      <c r="K166" s="154">
        <v>1398.7</v>
      </c>
      <c r="L166" s="232">
        <v>0</v>
      </c>
      <c r="M166" s="232"/>
      <c r="N166" s="233">
        <f>ROUND(L166*K166,2)</f>
        <v>0</v>
      </c>
      <c r="O166" s="233"/>
      <c r="P166" s="233"/>
      <c r="Q166" s="233"/>
      <c r="R166" s="121"/>
      <c r="T166" s="155"/>
      <c r="U166" s="33" t="s">
        <v>45</v>
      </c>
      <c r="V166" s="24"/>
      <c r="W166" s="156">
        <f>V166*K166</f>
        <v>0</v>
      </c>
      <c r="X166" s="156">
        <v>0</v>
      </c>
      <c r="Y166" s="156">
        <f>X166*K166</f>
        <v>0</v>
      </c>
      <c r="Z166" s="156">
        <v>0</v>
      </c>
      <c r="AA166" s="157">
        <f>Z166*K166</f>
        <v>0</v>
      </c>
      <c r="AR166" s="5" t="s">
        <v>155</v>
      </c>
      <c r="AT166" s="5" t="s">
        <v>151</v>
      </c>
      <c r="AU166" s="5" t="s">
        <v>110</v>
      </c>
      <c r="AY166" s="5" t="s">
        <v>150</v>
      </c>
      <c r="BE166" s="96">
        <f>IF(U166="základní",N166,0)</f>
        <v>0</v>
      </c>
      <c r="BF166" s="96">
        <f>IF(U166="snížená",N166,0)</f>
        <v>0</v>
      </c>
      <c r="BG166" s="96">
        <f>IF(U166="zákl. přenesená",N166,0)</f>
        <v>0</v>
      </c>
      <c r="BH166" s="96">
        <f>IF(U166="sníž. přenesená",N166,0)</f>
        <v>0</v>
      </c>
      <c r="BI166" s="96">
        <f>IF(U166="nulová",N166,0)</f>
        <v>0</v>
      </c>
      <c r="BJ166" s="5" t="s">
        <v>22</v>
      </c>
      <c r="BK166" s="96">
        <f>ROUND(L166*K166,2)</f>
        <v>0</v>
      </c>
      <c r="BL166" s="5" t="s">
        <v>155</v>
      </c>
      <c r="BM166" s="5" t="s">
        <v>306</v>
      </c>
    </row>
    <row r="167" spans="2:51" s="158" customFormat="1" ht="22.5" customHeight="1">
      <c r="B167" s="159"/>
      <c r="C167" s="160"/>
      <c r="D167" s="160"/>
      <c r="E167" s="161"/>
      <c r="F167" s="234" t="s">
        <v>307</v>
      </c>
      <c r="G167" s="234"/>
      <c r="H167" s="234"/>
      <c r="I167" s="234"/>
      <c r="J167" s="160"/>
      <c r="K167" s="162">
        <v>12.4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158</v>
      </c>
      <c r="AU167" s="166" t="s">
        <v>110</v>
      </c>
      <c r="AV167" s="158" t="s">
        <v>110</v>
      </c>
      <c r="AW167" s="158" t="s">
        <v>37</v>
      </c>
      <c r="AX167" s="158" t="s">
        <v>80</v>
      </c>
      <c r="AY167" s="166" t="s">
        <v>150</v>
      </c>
    </row>
    <row r="168" spans="2:51" s="158" customFormat="1" ht="22.5" customHeight="1">
      <c r="B168" s="159"/>
      <c r="C168" s="160"/>
      <c r="D168" s="160"/>
      <c r="E168" s="161"/>
      <c r="F168" s="235" t="s">
        <v>308</v>
      </c>
      <c r="G168" s="235"/>
      <c r="H168" s="235"/>
      <c r="I168" s="235"/>
      <c r="J168" s="160"/>
      <c r="K168" s="162">
        <v>782.7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158</v>
      </c>
      <c r="AU168" s="166" t="s">
        <v>110</v>
      </c>
      <c r="AV168" s="158" t="s">
        <v>110</v>
      </c>
      <c r="AW168" s="158" t="s">
        <v>37</v>
      </c>
      <c r="AX168" s="158" t="s">
        <v>80</v>
      </c>
      <c r="AY168" s="166" t="s">
        <v>150</v>
      </c>
    </row>
    <row r="169" spans="2:51" s="158" customFormat="1" ht="22.5" customHeight="1">
      <c r="B169" s="159"/>
      <c r="C169" s="160"/>
      <c r="D169" s="160"/>
      <c r="E169" s="161"/>
      <c r="F169" s="235" t="s">
        <v>271</v>
      </c>
      <c r="G169" s="235"/>
      <c r="H169" s="235"/>
      <c r="I169" s="235"/>
      <c r="J169" s="160"/>
      <c r="K169" s="162">
        <v>457.6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158</v>
      </c>
      <c r="AU169" s="166" t="s">
        <v>110</v>
      </c>
      <c r="AV169" s="158" t="s">
        <v>110</v>
      </c>
      <c r="AW169" s="158" t="s">
        <v>37</v>
      </c>
      <c r="AX169" s="158" t="s">
        <v>80</v>
      </c>
      <c r="AY169" s="166" t="s">
        <v>150</v>
      </c>
    </row>
    <row r="170" spans="2:51" s="158" customFormat="1" ht="22.5" customHeight="1">
      <c r="B170" s="159"/>
      <c r="C170" s="160"/>
      <c r="D170" s="160"/>
      <c r="E170" s="161"/>
      <c r="F170" s="235" t="s">
        <v>309</v>
      </c>
      <c r="G170" s="235"/>
      <c r="H170" s="235"/>
      <c r="I170" s="235"/>
      <c r="J170" s="160"/>
      <c r="K170" s="162">
        <v>83.5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158</v>
      </c>
      <c r="AU170" s="166" t="s">
        <v>110</v>
      </c>
      <c r="AV170" s="158" t="s">
        <v>110</v>
      </c>
      <c r="AW170" s="158" t="s">
        <v>37</v>
      </c>
      <c r="AX170" s="158" t="s">
        <v>80</v>
      </c>
      <c r="AY170" s="166" t="s">
        <v>150</v>
      </c>
    </row>
    <row r="171" spans="2:51" s="158" customFormat="1" ht="22.5" customHeight="1">
      <c r="B171" s="159"/>
      <c r="C171" s="160"/>
      <c r="D171" s="160"/>
      <c r="E171" s="161"/>
      <c r="F171" s="235" t="s">
        <v>269</v>
      </c>
      <c r="G171" s="235"/>
      <c r="H171" s="235"/>
      <c r="I171" s="235"/>
      <c r="J171" s="160"/>
      <c r="K171" s="162">
        <v>62.5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158</v>
      </c>
      <c r="AU171" s="166" t="s">
        <v>110</v>
      </c>
      <c r="AV171" s="158" t="s">
        <v>110</v>
      </c>
      <c r="AW171" s="158" t="s">
        <v>37</v>
      </c>
      <c r="AX171" s="158" t="s">
        <v>80</v>
      </c>
      <c r="AY171" s="166" t="s">
        <v>150</v>
      </c>
    </row>
    <row r="172" spans="2:65" s="22" customFormat="1" ht="22.5" customHeight="1">
      <c r="B172" s="119"/>
      <c r="C172" s="151" t="s">
        <v>310</v>
      </c>
      <c r="D172" s="151" t="s">
        <v>151</v>
      </c>
      <c r="E172" s="152" t="s">
        <v>311</v>
      </c>
      <c r="F172" s="231" t="s">
        <v>312</v>
      </c>
      <c r="G172" s="231"/>
      <c r="H172" s="231"/>
      <c r="I172" s="231"/>
      <c r="J172" s="153" t="s">
        <v>154</v>
      </c>
      <c r="K172" s="154">
        <v>376.8</v>
      </c>
      <c r="L172" s="232">
        <v>0</v>
      </c>
      <c r="M172" s="232"/>
      <c r="N172" s="233">
        <f>ROUND(L172*K172,2)</f>
        <v>0</v>
      </c>
      <c r="O172" s="233"/>
      <c r="P172" s="233"/>
      <c r="Q172" s="233"/>
      <c r="R172" s="121"/>
      <c r="T172" s="155"/>
      <c r="U172" s="33" t="s">
        <v>45</v>
      </c>
      <c r="V172" s="24"/>
      <c r="W172" s="156">
        <f>V172*K172</f>
        <v>0</v>
      </c>
      <c r="X172" s="156">
        <v>0</v>
      </c>
      <c r="Y172" s="156">
        <f>X172*K172</f>
        <v>0</v>
      </c>
      <c r="Z172" s="156">
        <v>0</v>
      </c>
      <c r="AA172" s="157">
        <f>Z172*K172</f>
        <v>0</v>
      </c>
      <c r="AR172" s="5" t="s">
        <v>155</v>
      </c>
      <c r="AT172" s="5" t="s">
        <v>151</v>
      </c>
      <c r="AU172" s="5" t="s">
        <v>110</v>
      </c>
      <c r="AY172" s="5" t="s">
        <v>150</v>
      </c>
      <c r="BE172" s="96">
        <f>IF(U172="základní",N172,0)</f>
        <v>0</v>
      </c>
      <c r="BF172" s="96">
        <f>IF(U172="snížená",N172,0)</f>
        <v>0</v>
      </c>
      <c r="BG172" s="96">
        <f>IF(U172="zákl. přenesená",N172,0)</f>
        <v>0</v>
      </c>
      <c r="BH172" s="96">
        <f>IF(U172="sníž. přenesená",N172,0)</f>
        <v>0</v>
      </c>
      <c r="BI172" s="96">
        <f>IF(U172="nulová",N172,0)</f>
        <v>0</v>
      </c>
      <c r="BJ172" s="5" t="s">
        <v>22</v>
      </c>
      <c r="BK172" s="96">
        <f>ROUND(L172*K172,2)</f>
        <v>0</v>
      </c>
      <c r="BL172" s="5" t="s">
        <v>155</v>
      </c>
      <c r="BM172" s="5" t="s">
        <v>313</v>
      </c>
    </row>
    <row r="173" spans="2:51" s="158" customFormat="1" ht="22.5" customHeight="1">
      <c r="B173" s="159"/>
      <c r="C173" s="160"/>
      <c r="D173" s="160"/>
      <c r="E173" s="161"/>
      <c r="F173" s="234" t="s">
        <v>314</v>
      </c>
      <c r="G173" s="234"/>
      <c r="H173" s="234"/>
      <c r="I173" s="234"/>
      <c r="J173" s="160"/>
      <c r="K173" s="162">
        <v>75.2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158</v>
      </c>
      <c r="AU173" s="166" t="s">
        <v>110</v>
      </c>
      <c r="AV173" s="158" t="s">
        <v>110</v>
      </c>
      <c r="AW173" s="158" t="s">
        <v>37</v>
      </c>
      <c r="AX173" s="158" t="s">
        <v>80</v>
      </c>
      <c r="AY173" s="166" t="s">
        <v>150</v>
      </c>
    </row>
    <row r="174" spans="2:51" s="158" customFormat="1" ht="22.5" customHeight="1">
      <c r="B174" s="159"/>
      <c r="C174" s="160"/>
      <c r="D174" s="160"/>
      <c r="E174" s="161"/>
      <c r="F174" s="235" t="s">
        <v>272</v>
      </c>
      <c r="G174" s="235"/>
      <c r="H174" s="235"/>
      <c r="I174" s="235"/>
      <c r="J174" s="160"/>
      <c r="K174" s="162">
        <v>301.6</v>
      </c>
      <c r="L174" s="160"/>
      <c r="M174" s="160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158</v>
      </c>
      <c r="AU174" s="166" t="s">
        <v>110</v>
      </c>
      <c r="AV174" s="158" t="s">
        <v>110</v>
      </c>
      <c r="AW174" s="158" t="s">
        <v>37</v>
      </c>
      <c r="AX174" s="158" t="s">
        <v>80</v>
      </c>
      <c r="AY174" s="166" t="s">
        <v>150</v>
      </c>
    </row>
    <row r="175" spans="2:65" s="22" customFormat="1" ht="22.5" customHeight="1">
      <c r="B175" s="119"/>
      <c r="C175" s="151" t="s">
        <v>315</v>
      </c>
      <c r="D175" s="151" t="s">
        <v>151</v>
      </c>
      <c r="E175" s="152" t="s">
        <v>316</v>
      </c>
      <c r="F175" s="231" t="s">
        <v>317</v>
      </c>
      <c r="G175" s="231"/>
      <c r="H175" s="231"/>
      <c r="I175" s="231"/>
      <c r="J175" s="153" t="s">
        <v>154</v>
      </c>
      <c r="K175" s="154">
        <v>188.6</v>
      </c>
      <c r="L175" s="232">
        <v>0</v>
      </c>
      <c r="M175" s="232"/>
      <c r="N175" s="233">
        <f>ROUND(L175*K175,2)</f>
        <v>0</v>
      </c>
      <c r="O175" s="233"/>
      <c r="P175" s="233"/>
      <c r="Q175" s="233"/>
      <c r="R175" s="121"/>
      <c r="T175" s="155"/>
      <c r="U175" s="33" t="s">
        <v>45</v>
      </c>
      <c r="V175" s="24"/>
      <c r="W175" s="156">
        <f>V175*K175</f>
        <v>0</v>
      </c>
      <c r="X175" s="156">
        <v>0</v>
      </c>
      <c r="Y175" s="156">
        <f>X175*K175</f>
        <v>0</v>
      </c>
      <c r="Z175" s="156">
        <v>0</v>
      </c>
      <c r="AA175" s="157">
        <f>Z175*K175</f>
        <v>0</v>
      </c>
      <c r="AR175" s="5" t="s">
        <v>155</v>
      </c>
      <c r="AT175" s="5" t="s">
        <v>151</v>
      </c>
      <c r="AU175" s="5" t="s">
        <v>110</v>
      </c>
      <c r="AY175" s="5" t="s">
        <v>150</v>
      </c>
      <c r="BE175" s="96">
        <f>IF(U175="základní",N175,0)</f>
        <v>0</v>
      </c>
      <c r="BF175" s="96">
        <f>IF(U175="snížená",N175,0)</f>
        <v>0</v>
      </c>
      <c r="BG175" s="96">
        <f>IF(U175="zákl. přenesená",N175,0)</f>
        <v>0</v>
      </c>
      <c r="BH175" s="96">
        <f>IF(U175="sníž. přenesená",N175,0)</f>
        <v>0</v>
      </c>
      <c r="BI175" s="96">
        <f>IF(U175="nulová",N175,0)</f>
        <v>0</v>
      </c>
      <c r="BJ175" s="5" t="s">
        <v>22</v>
      </c>
      <c r="BK175" s="96">
        <f>ROUND(L175*K175,2)</f>
        <v>0</v>
      </c>
      <c r="BL175" s="5" t="s">
        <v>155</v>
      </c>
      <c r="BM175" s="5" t="s">
        <v>318</v>
      </c>
    </row>
    <row r="176" spans="2:51" s="158" customFormat="1" ht="22.5" customHeight="1">
      <c r="B176" s="159"/>
      <c r="C176" s="160"/>
      <c r="D176" s="160"/>
      <c r="E176" s="161"/>
      <c r="F176" s="234" t="s">
        <v>273</v>
      </c>
      <c r="G176" s="234"/>
      <c r="H176" s="234"/>
      <c r="I176" s="234"/>
      <c r="J176" s="160"/>
      <c r="K176" s="162">
        <v>126.1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158</v>
      </c>
      <c r="AU176" s="166" t="s">
        <v>110</v>
      </c>
      <c r="AV176" s="158" t="s">
        <v>110</v>
      </c>
      <c r="AW176" s="158" t="s">
        <v>37</v>
      </c>
      <c r="AX176" s="158" t="s">
        <v>80</v>
      </c>
      <c r="AY176" s="166" t="s">
        <v>150</v>
      </c>
    </row>
    <row r="177" spans="2:51" s="158" customFormat="1" ht="22.5" customHeight="1">
      <c r="B177" s="159"/>
      <c r="C177" s="160"/>
      <c r="D177" s="160"/>
      <c r="E177" s="161"/>
      <c r="F177" s="235" t="s">
        <v>269</v>
      </c>
      <c r="G177" s="235"/>
      <c r="H177" s="235"/>
      <c r="I177" s="235"/>
      <c r="J177" s="160"/>
      <c r="K177" s="162">
        <v>62.5</v>
      </c>
      <c r="L177" s="160"/>
      <c r="M177" s="160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158</v>
      </c>
      <c r="AU177" s="166" t="s">
        <v>110</v>
      </c>
      <c r="AV177" s="158" t="s">
        <v>110</v>
      </c>
      <c r="AW177" s="158" t="s">
        <v>37</v>
      </c>
      <c r="AX177" s="158" t="s">
        <v>80</v>
      </c>
      <c r="AY177" s="166" t="s">
        <v>150</v>
      </c>
    </row>
    <row r="178" spans="2:65" s="22" customFormat="1" ht="22.5" customHeight="1">
      <c r="B178" s="119"/>
      <c r="C178" s="151" t="s">
        <v>319</v>
      </c>
      <c r="D178" s="151" t="s">
        <v>151</v>
      </c>
      <c r="E178" s="152" t="s">
        <v>320</v>
      </c>
      <c r="F178" s="231" t="s">
        <v>321</v>
      </c>
      <c r="G178" s="231"/>
      <c r="H178" s="231"/>
      <c r="I178" s="231"/>
      <c r="J178" s="153" t="s">
        <v>154</v>
      </c>
      <c r="K178" s="154">
        <v>301.6</v>
      </c>
      <c r="L178" s="232">
        <v>0</v>
      </c>
      <c r="M178" s="232"/>
      <c r="N178" s="233">
        <f>ROUND(L178*K178,2)</f>
        <v>0</v>
      </c>
      <c r="O178" s="233"/>
      <c r="P178" s="233"/>
      <c r="Q178" s="233"/>
      <c r="R178" s="121"/>
      <c r="T178" s="155"/>
      <c r="U178" s="33" t="s">
        <v>45</v>
      </c>
      <c r="V178" s="24"/>
      <c r="W178" s="156">
        <f>V178*K178</f>
        <v>0</v>
      </c>
      <c r="X178" s="156">
        <v>0</v>
      </c>
      <c r="Y178" s="156">
        <f>X178*K178</f>
        <v>0</v>
      </c>
      <c r="Z178" s="156">
        <v>0</v>
      </c>
      <c r="AA178" s="157">
        <f>Z178*K178</f>
        <v>0</v>
      </c>
      <c r="AR178" s="5" t="s">
        <v>155</v>
      </c>
      <c r="AT178" s="5" t="s">
        <v>151</v>
      </c>
      <c r="AU178" s="5" t="s">
        <v>110</v>
      </c>
      <c r="AY178" s="5" t="s">
        <v>150</v>
      </c>
      <c r="BE178" s="96">
        <f>IF(U178="základní",N178,0)</f>
        <v>0</v>
      </c>
      <c r="BF178" s="96">
        <f>IF(U178="snížená",N178,0)</f>
        <v>0</v>
      </c>
      <c r="BG178" s="96">
        <f>IF(U178="zákl. přenesená",N178,0)</f>
        <v>0</v>
      </c>
      <c r="BH178" s="96">
        <f>IF(U178="sníž. přenesená",N178,0)</f>
        <v>0</v>
      </c>
      <c r="BI178" s="96">
        <f>IF(U178="nulová",N178,0)</f>
        <v>0</v>
      </c>
      <c r="BJ178" s="5" t="s">
        <v>22</v>
      </c>
      <c r="BK178" s="96">
        <f>ROUND(L178*K178,2)</f>
        <v>0</v>
      </c>
      <c r="BL178" s="5" t="s">
        <v>155</v>
      </c>
      <c r="BM178" s="5" t="s">
        <v>322</v>
      </c>
    </row>
    <row r="179" spans="2:51" s="158" customFormat="1" ht="22.5" customHeight="1">
      <c r="B179" s="159"/>
      <c r="C179" s="160"/>
      <c r="D179" s="160"/>
      <c r="E179" s="161"/>
      <c r="F179" s="234" t="s">
        <v>272</v>
      </c>
      <c r="G179" s="234"/>
      <c r="H179" s="234"/>
      <c r="I179" s="234"/>
      <c r="J179" s="160"/>
      <c r="K179" s="162">
        <v>301.6</v>
      </c>
      <c r="L179" s="160"/>
      <c r="M179" s="160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158</v>
      </c>
      <c r="AU179" s="166" t="s">
        <v>110</v>
      </c>
      <c r="AV179" s="158" t="s">
        <v>110</v>
      </c>
      <c r="AW179" s="158" t="s">
        <v>37</v>
      </c>
      <c r="AX179" s="158" t="s">
        <v>80</v>
      </c>
      <c r="AY179" s="166" t="s">
        <v>150</v>
      </c>
    </row>
    <row r="180" spans="2:65" s="22" customFormat="1" ht="31.5" customHeight="1">
      <c r="B180" s="119"/>
      <c r="C180" s="151" t="s">
        <v>323</v>
      </c>
      <c r="D180" s="151" t="s">
        <v>151</v>
      </c>
      <c r="E180" s="152" t="s">
        <v>324</v>
      </c>
      <c r="F180" s="231" t="s">
        <v>325</v>
      </c>
      <c r="G180" s="231"/>
      <c r="H180" s="231"/>
      <c r="I180" s="231"/>
      <c r="J180" s="153" t="s">
        <v>154</v>
      </c>
      <c r="K180" s="154">
        <v>457.6</v>
      </c>
      <c r="L180" s="232">
        <v>0</v>
      </c>
      <c r="M180" s="232"/>
      <c r="N180" s="233">
        <f>ROUND(L180*K180,2)</f>
        <v>0</v>
      </c>
      <c r="O180" s="233"/>
      <c r="P180" s="233"/>
      <c r="Q180" s="233"/>
      <c r="R180" s="121"/>
      <c r="T180" s="155"/>
      <c r="U180" s="33" t="s">
        <v>45</v>
      </c>
      <c r="V180" s="24"/>
      <c r="W180" s="156">
        <f>V180*K180</f>
        <v>0</v>
      </c>
      <c r="X180" s="156">
        <v>0</v>
      </c>
      <c r="Y180" s="156">
        <f>X180*K180</f>
        <v>0</v>
      </c>
      <c r="Z180" s="156">
        <v>0</v>
      </c>
      <c r="AA180" s="157">
        <f>Z180*K180</f>
        <v>0</v>
      </c>
      <c r="AR180" s="5" t="s">
        <v>155</v>
      </c>
      <c r="AT180" s="5" t="s">
        <v>151</v>
      </c>
      <c r="AU180" s="5" t="s">
        <v>110</v>
      </c>
      <c r="AY180" s="5" t="s">
        <v>150</v>
      </c>
      <c r="BE180" s="96">
        <f>IF(U180="základní",N180,0)</f>
        <v>0</v>
      </c>
      <c r="BF180" s="96">
        <f>IF(U180="snížená",N180,0)</f>
        <v>0</v>
      </c>
      <c r="BG180" s="96">
        <f>IF(U180="zákl. přenesená",N180,0)</f>
        <v>0</v>
      </c>
      <c r="BH180" s="96">
        <f>IF(U180="sníž. přenesená",N180,0)</f>
        <v>0</v>
      </c>
      <c r="BI180" s="96">
        <f>IF(U180="nulová",N180,0)</f>
        <v>0</v>
      </c>
      <c r="BJ180" s="5" t="s">
        <v>22</v>
      </c>
      <c r="BK180" s="96">
        <f>ROUND(L180*K180,2)</f>
        <v>0</v>
      </c>
      <c r="BL180" s="5" t="s">
        <v>155</v>
      </c>
      <c r="BM180" s="5" t="s">
        <v>326</v>
      </c>
    </row>
    <row r="181" spans="2:51" s="158" customFormat="1" ht="22.5" customHeight="1">
      <c r="B181" s="159"/>
      <c r="C181" s="160"/>
      <c r="D181" s="160"/>
      <c r="E181" s="161"/>
      <c r="F181" s="234" t="s">
        <v>271</v>
      </c>
      <c r="G181" s="234"/>
      <c r="H181" s="234"/>
      <c r="I181" s="234"/>
      <c r="J181" s="160"/>
      <c r="K181" s="162">
        <v>457.6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158</v>
      </c>
      <c r="AU181" s="166" t="s">
        <v>110</v>
      </c>
      <c r="AV181" s="158" t="s">
        <v>110</v>
      </c>
      <c r="AW181" s="158" t="s">
        <v>37</v>
      </c>
      <c r="AX181" s="158" t="s">
        <v>22</v>
      </c>
      <c r="AY181" s="166" t="s">
        <v>150</v>
      </c>
    </row>
    <row r="182" spans="2:65" s="22" customFormat="1" ht="31.5" customHeight="1">
      <c r="B182" s="119"/>
      <c r="C182" s="151" t="s">
        <v>8</v>
      </c>
      <c r="D182" s="151" t="s">
        <v>151</v>
      </c>
      <c r="E182" s="152" t="s">
        <v>327</v>
      </c>
      <c r="F182" s="231" t="s">
        <v>328</v>
      </c>
      <c r="G182" s="231"/>
      <c r="H182" s="231"/>
      <c r="I182" s="231"/>
      <c r="J182" s="153" t="s">
        <v>154</v>
      </c>
      <c r="K182" s="154">
        <v>1350.55</v>
      </c>
      <c r="L182" s="232">
        <v>0</v>
      </c>
      <c r="M182" s="232"/>
      <c r="N182" s="233">
        <f>ROUND(L182*K182,2)</f>
        <v>0</v>
      </c>
      <c r="O182" s="233"/>
      <c r="P182" s="233"/>
      <c r="Q182" s="233"/>
      <c r="R182" s="121"/>
      <c r="T182" s="155"/>
      <c r="U182" s="33" t="s">
        <v>45</v>
      </c>
      <c r="V182" s="24"/>
      <c r="W182" s="156">
        <f>V182*K182</f>
        <v>0</v>
      </c>
      <c r="X182" s="156">
        <v>0</v>
      </c>
      <c r="Y182" s="156">
        <f>X182*K182</f>
        <v>0</v>
      </c>
      <c r="Z182" s="156">
        <v>0</v>
      </c>
      <c r="AA182" s="157">
        <f>Z182*K182</f>
        <v>0</v>
      </c>
      <c r="AR182" s="5" t="s">
        <v>155</v>
      </c>
      <c r="AT182" s="5" t="s">
        <v>151</v>
      </c>
      <c r="AU182" s="5" t="s">
        <v>110</v>
      </c>
      <c r="AY182" s="5" t="s">
        <v>150</v>
      </c>
      <c r="BE182" s="96">
        <f>IF(U182="základní",N182,0)</f>
        <v>0</v>
      </c>
      <c r="BF182" s="96">
        <f>IF(U182="snížená",N182,0)</f>
        <v>0</v>
      </c>
      <c r="BG182" s="96">
        <f>IF(U182="zákl. přenesená",N182,0)</f>
        <v>0</v>
      </c>
      <c r="BH182" s="96">
        <f>IF(U182="sníž. přenesená",N182,0)</f>
        <v>0</v>
      </c>
      <c r="BI182" s="96">
        <f>IF(U182="nulová",N182,0)</f>
        <v>0</v>
      </c>
      <c r="BJ182" s="5" t="s">
        <v>22</v>
      </c>
      <c r="BK182" s="96">
        <f>ROUND(L182*K182,2)</f>
        <v>0</v>
      </c>
      <c r="BL182" s="5" t="s">
        <v>155</v>
      </c>
      <c r="BM182" s="5" t="s">
        <v>329</v>
      </c>
    </row>
    <row r="183" spans="2:51" s="158" customFormat="1" ht="22.5" customHeight="1">
      <c r="B183" s="159"/>
      <c r="C183" s="160"/>
      <c r="D183" s="160"/>
      <c r="E183" s="161"/>
      <c r="F183" s="234" t="s">
        <v>330</v>
      </c>
      <c r="G183" s="234"/>
      <c r="H183" s="234"/>
      <c r="I183" s="234"/>
      <c r="J183" s="160"/>
      <c r="K183" s="162">
        <v>26.75</v>
      </c>
      <c r="L183" s="160"/>
      <c r="M183" s="160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158</v>
      </c>
      <c r="AU183" s="166" t="s">
        <v>110</v>
      </c>
      <c r="AV183" s="158" t="s">
        <v>110</v>
      </c>
      <c r="AW183" s="158" t="s">
        <v>37</v>
      </c>
      <c r="AX183" s="158" t="s">
        <v>80</v>
      </c>
      <c r="AY183" s="166" t="s">
        <v>150</v>
      </c>
    </row>
    <row r="184" spans="2:51" s="158" customFormat="1" ht="22.5" customHeight="1">
      <c r="B184" s="159"/>
      <c r="C184" s="160"/>
      <c r="D184" s="160"/>
      <c r="E184" s="161"/>
      <c r="F184" s="235" t="s">
        <v>271</v>
      </c>
      <c r="G184" s="235"/>
      <c r="H184" s="235"/>
      <c r="I184" s="235"/>
      <c r="J184" s="160"/>
      <c r="K184" s="162">
        <v>457.6</v>
      </c>
      <c r="L184" s="160"/>
      <c r="M184" s="160"/>
      <c r="N184" s="160"/>
      <c r="O184" s="160"/>
      <c r="P184" s="160"/>
      <c r="Q184" s="160"/>
      <c r="R184" s="163"/>
      <c r="T184" s="164"/>
      <c r="U184" s="160"/>
      <c r="V184" s="160"/>
      <c r="W184" s="160"/>
      <c r="X184" s="160"/>
      <c r="Y184" s="160"/>
      <c r="Z184" s="160"/>
      <c r="AA184" s="165"/>
      <c r="AT184" s="166" t="s">
        <v>158</v>
      </c>
      <c r="AU184" s="166" t="s">
        <v>110</v>
      </c>
      <c r="AV184" s="158" t="s">
        <v>110</v>
      </c>
      <c r="AW184" s="158" t="s">
        <v>37</v>
      </c>
      <c r="AX184" s="158" t="s">
        <v>80</v>
      </c>
      <c r="AY184" s="166" t="s">
        <v>150</v>
      </c>
    </row>
    <row r="185" spans="2:51" s="158" customFormat="1" ht="22.5" customHeight="1">
      <c r="B185" s="159"/>
      <c r="C185" s="160"/>
      <c r="D185" s="160"/>
      <c r="E185" s="161"/>
      <c r="F185" s="235" t="s">
        <v>309</v>
      </c>
      <c r="G185" s="235"/>
      <c r="H185" s="235"/>
      <c r="I185" s="235"/>
      <c r="J185" s="160"/>
      <c r="K185" s="162">
        <v>83.5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158</v>
      </c>
      <c r="AU185" s="166" t="s">
        <v>110</v>
      </c>
      <c r="AV185" s="158" t="s">
        <v>110</v>
      </c>
      <c r="AW185" s="158" t="s">
        <v>37</v>
      </c>
      <c r="AX185" s="158" t="s">
        <v>80</v>
      </c>
      <c r="AY185" s="166" t="s">
        <v>150</v>
      </c>
    </row>
    <row r="186" spans="2:51" s="158" customFormat="1" ht="22.5" customHeight="1">
      <c r="B186" s="159"/>
      <c r="C186" s="160"/>
      <c r="D186" s="160"/>
      <c r="E186" s="161"/>
      <c r="F186" s="235" t="s">
        <v>308</v>
      </c>
      <c r="G186" s="235"/>
      <c r="H186" s="235"/>
      <c r="I186" s="235"/>
      <c r="J186" s="160"/>
      <c r="K186" s="162">
        <v>782.7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158</v>
      </c>
      <c r="AU186" s="166" t="s">
        <v>110</v>
      </c>
      <c r="AV186" s="158" t="s">
        <v>110</v>
      </c>
      <c r="AW186" s="158" t="s">
        <v>37</v>
      </c>
      <c r="AX186" s="158" t="s">
        <v>80</v>
      </c>
      <c r="AY186" s="166" t="s">
        <v>150</v>
      </c>
    </row>
    <row r="187" spans="2:65" s="22" customFormat="1" ht="22.5" customHeight="1">
      <c r="B187" s="119"/>
      <c r="C187" s="151" t="s">
        <v>331</v>
      </c>
      <c r="D187" s="151" t="s">
        <v>151</v>
      </c>
      <c r="E187" s="152" t="s">
        <v>332</v>
      </c>
      <c r="F187" s="231" t="s">
        <v>333</v>
      </c>
      <c r="G187" s="231"/>
      <c r="H187" s="231"/>
      <c r="I187" s="231"/>
      <c r="J187" s="153" t="s">
        <v>171</v>
      </c>
      <c r="K187" s="154">
        <v>30</v>
      </c>
      <c r="L187" s="232">
        <v>0</v>
      </c>
      <c r="M187" s="232"/>
      <c r="N187" s="233">
        <f>ROUND(L187*K187,2)</f>
        <v>0</v>
      </c>
      <c r="O187" s="233"/>
      <c r="P187" s="233"/>
      <c r="Q187" s="233"/>
      <c r="R187" s="121"/>
      <c r="T187" s="155"/>
      <c r="U187" s="33" t="s">
        <v>45</v>
      </c>
      <c r="V187" s="24"/>
      <c r="W187" s="156">
        <f>V187*K187</f>
        <v>0</v>
      </c>
      <c r="X187" s="156">
        <v>0.000847</v>
      </c>
      <c r="Y187" s="156">
        <f>X187*K187</f>
        <v>0.02541</v>
      </c>
      <c r="Z187" s="156">
        <v>0</v>
      </c>
      <c r="AA187" s="157">
        <f>Z187*K187</f>
        <v>0</v>
      </c>
      <c r="AR187" s="5" t="s">
        <v>155</v>
      </c>
      <c r="AT187" s="5" t="s">
        <v>151</v>
      </c>
      <c r="AU187" s="5" t="s">
        <v>110</v>
      </c>
      <c r="AY187" s="5" t="s">
        <v>150</v>
      </c>
      <c r="BE187" s="96">
        <f>IF(U187="základní",N187,0)</f>
        <v>0</v>
      </c>
      <c r="BF187" s="96">
        <f>IF(U187="snížená",N187,0)</f>
        <v>0</v>
      </c>
      <c r="BG187" s="96">
        <f>IF(U187="zákl. přenesená",N187,0)</f>
        <v>0</v>
      </c>
      <c r="BH187" s="96">
        <f>IF(U187="sníž. přenesená",N187,0)</f>
        <v>0</v>
      </c>
      <c r="BI187" s="96">
        <f>IF(U187="nulová",N187,0)</f>
        <v>0</v>
      </c>
      <c r="BJ187" s="5" t="s">
        <v>22</v>
      </c>
      <c r="BK187" s="96">
        <f>ROUND(L187*K187,2)</f>
        <v>0</v>
      </c>
      <c r="BL187" s="5" t="s">
        <v>155</v>
      </c>
      <c r="BM187" s="5" t="s">
        <v>334</v>
      </c>
    </row>
    <row r="188" spans="2:51" s="158" customFormat="1" ht="22.5" customHeight="1">
      <c r="B188" s="159"/>
      <c r="C188" s="160"/>
      <c r="D188" s="160"/>
      <c r="E188" s="161"/>
      <c r="F188" s="234" t="s">
        <v>335</v>
      </c>
      <c r="G188" s="234"/>
      <c r="H188" s="234"/>
      <c r="I188" s="234"/>
      <c r="J188" s="160"/>
      <c r="K188" s="162">
        <v>30</v>
      </c>
      <c r="L188" s="160"/>
      <c r="M188" s="160"/>
      <c r="N188" s="160"/>
      <c r="O188" s="160"/>
      <c r="P188" s="160"/>
      <c r="Q188" s="160"/>
      <c r="R188" s="163"/>
      <c r="T188" s="164"/>
      <c r="U188" s="160"/>
      <c r="V188" s="160"/>
      <c r="W188" s="160"/>
      <c r="X188" s="160"/>
      <c r="Y188" s="160"/>
      <c r="Z188" s="160"/>
      <c r="AA188" s="165"/>
      <c r="AT188" s="166" t="s">
        <v>158</v>
      </c>
      <c r="AU188" s="166" t="s">
        <v>110</v>
      </c>
      <c r="AV188" s="158" t="s">
        <v>110</v>
      </c>
      <c r="AW188" s="158" t="s">
        <v>37</v>
      </c>
      <c r="AX188" s="158" t="s">
        <v>22</v>
      </c>
      <c r="AY188" s="166" t="s">
        <v>150</v>
      </c>
    </row>
    <row r="189" spans="2:65" s="22" customFormat="1" ht="31.5" customHeight="1">
      <c r="B189" s="119"/>
      <c r="C189" s="151" t="s">
        <v>336</v>
      </c>
      <c r="D189" s="151" t="s">
        <v>151</v>
      </c>
      <c r="E189" s="152" t="s">
        <v>337</v>
      </c>
      <c r="F189" s="231" t="s">
        <v>338</v>
      </c>
      <c r="G189" s="231"/>
      <c r="H189" s="231"/>
      <c r="I189" s="231"/>
      <c r="J189" s="153" t="s">
        <v>154</v>
      </c>
      <c r="K189" s="154">
        <v>457.6</v>
      </c>
      <c r="L189" s="232">
        <v>0</v>
      </c>
      <c r="M189" s="232"/>
      <c r="N189" s="233">
        <f>ROUND(L189*K189,2)</f>
        <v>0</v>
      </c>
      <c r="O189" s="233"/>
      <c r="P189" s="233"/>
      <c r="Q189" s="233"/>
      <c r="R189" s="121"/>
      <c r="T189" s="155"/>
      <c r="U189" s="33" t="s">
        <v>45</v>
      </c>
      <c r="V189" s="24"/>
      <c r="W189" s="156">
        <f>V189*K189</f>
        <v>0</v>
      </c>
      <c r="X189" s="156">
        <v>0.00561</v>
      </c>
      <c r="Y189" s="156">
        <f>X189*K189</f>
        <v>2.5671360000000005</v>
      </c>
      <c r="Z189" s="156">
        <v>0</v>
      </c>
      <c r="AA189" s="157">
        <f>Z189*K189</f>
        <v>0</v>
      </c>
      <c r="AR189" s="5" t="s">
        <v>155</v>
      </c>
      <c r="AT189" s="5" t="s">
        <v>151</v>
      </c>
      <c r="AU189" s="5" t="s">
        <v>110</v>
      </c>
      <c r="AY189" s="5" t="s">
        <v>150</v>
      </c>
      <c r="BE189" s="96">
        <f>IF(U189="základní",N189,0)</f>
        <v>0</v>
      </c>
      <c r="BF189" s="96">
        <f>IF(U189="snížená",N189,0)</f>
        <v>0</v>
      </c>
      <c r="BG189" s="96">
        <f>IF(U189="zákl. přenesená",N189,0)</f>
        <v>0</v>
      </c>
      <c r="BH189" s="96">
        <f>IF(U189="sníž. přenesená",N189,0)</f>
        <v>0</v>
      </c>
      <c r="BI189" s="96">
        <f>IF(U189="nulová",N189,0)</f>
        <v>0</v>
      </c>
      <c r="BJ189" s="5" t="s">
        <v>22</v>
      </c>
      <c r="BK189" s="96">
        <f>ROUND(L189*K189,2)</f>
        <v>0</v>
      </c>
      <c r="BL189" s="5" t="s">
        <v>155</v>
      </c>
      <c r="BM189" s="5" t="s">
        <v>339</v>
      </c>
    </row>
    <row r="190" spans="2:51" s="158" customFormat="1" ht="22.5" customHeight="1">
      <c r="B190" s="159"/>
      <c r="C190" s="160"/>
      <c r="D190" s="160"/>
      <c r="E190" s="161"/>
      <c r="F190" s="234" t="s">
        <v>271</v>
      </c>
      <c r="G190" s="234"/>
      <c r="H190" s="234"/>
      <c r="I190" s="234"/>
      <c r="J190" s="160"/>
      <c r="K190" s="162">
        <v>457.6</v>
      </c>
      <c r="L190" s="160"/>
      <c r="M190" s="160"/>
      <c r="N190" s="160"/>
      <c r="O190" s="160"/>
      <c r="P190" s="160"/>
      <c r="Q190" s="160"/>
      <c r="R190" s="163"/>
      <c r="T190" s="164"/>
      <c r="U190" s="160"/>
      <c r="V190" s="160"/>
      <c r="W190" s="160"/>
      <c r="X190" s="160"/>
      <c r="Y190" s="160"/>
      <c r="Z190" s="160"/>
      <c r="AA190" s="165"/>
      <c r="AT190" s="166" t="s">
        <v>158</v>
      </c>
      <c r="AU190" s="166" t="s">
        <v>110</v>
      </c>
      <c r="AV190" s="158" t="s">
        <v>110</v>
      </c>
      <c r="AW190" s="158" t="s">
        <v>37</v>
      </c>
      <c r="AX190" s="158" t="s">
        <v>80</v>
      </c>
      <c r="AY190" s="166" t="s">
        <v>150</v>
      </c>
    </row>
    <row r="191" spans="2:65" s="22" customFormat="1" ht="31.5" customHeight="1">
      <c r="B191" s="119"/>
      <c r="C191" s="151" t="s">
        <v>340</v>
      </c>
      <c r="D191" s="151" t="s">
        <v>151</v>
      </c>
      <c r="E191" s="152" t="s">
        <v>341</v>
      </c>
      <c r="F191" s="231" t="s">
        <v>342</v>
      </c>
      <c r="G191" s="231"/>
      <c r="H191" s="231"/>
      <c r="I191" s="231"/>
      <c r="J191" s="153" t="s">
        <v>154</v>
      </c>
      <c r="K191" s="154">
        <v>1188.3</v>
      </c>
      <c r="L191" s="232">
        <v>0</v>
      </c>
      <c r="M191" s="232"/>
      <c r="N191" s="233">
        <f>ROUND(L191*K191,2)</f>
        <v>0</v>
      </c>
      <c r="O191" s="233"/>
      <c r="P191" s="233"/>
      <c r="Q191" s="233"/>
      <c r="R191" s="121"/>
      <c r="T191" s="155"/>
      <c r="U191" s="33" t="s">
        <v>45</v>
      </c>
      <c r="V191" s="24"/>
      <c r="W191" s="156">
        <f>V191*K191</f>
        <v>0</v>
      </c>
      <c r="X191" s="156">
        <v>0.00061</v>
      </c>
      <c r="Y191" s="156">
        <f>X191*K191</f>
        <v>0.7248629999999999</v>
      </c>
      <c r="Z191" s="156">
        <v>0</v>
      </c>
      <c r="AA191" s="157">
        <f>Z191*K191</f>
        <v>0</v>
      </c>
      <c r="AR191" s="5" t="s">
        <v>155</v>
      </c>
      <c r="AT191" s="5" t="s">
        <v>151</v>
      </c>
      <c r="AU191" s="5" t="s">
        <v>110</v>
      </c>
      <c r="AY191" s="5" t="s">
        <v>150</v>
      </c>
      <c r="BE191" s="96">
        <f>IF(U191="základní",N191,0)</f>
        <v>0</v>
      </c>
      <c r="BF191" s="96">
        <f>IF(U191="snížená",N191,0)</f>
        <v>0</v>
      </c>
      <c r="BG191" s="96">
        <f>IF(U191="zákl. přenesená",N191,0)</f>
        <v>0</v>
      </c>
      <c r="BH191" s="96">
        <f>IF(U191="sníž. přenesená",N191,0)</f>
        <v>0</v>
      </c>
      <c r="BI191" s="96">
        <f>IF(U191="nulová",N191,0)</f>
        <v>0</v>
      </c>
      <c r="BJ191" s="5" t="s">
        <v>22</v>
      </c>
      <c r="BK191" s="96">
        <f>ROUND(L191*K191,2)</f>
        <v>0</v>
      </c>
      <c r="BL191" s="5" t="s">
        <v>155</v>
      </c>
      <c r="BM191" s="5" t="s">
        <v>343</v>
      </c>
    </row>
    <row r="192" spans="2:51" s="158" customFormat="1" ht="22.5" customHeight="1">
      <c r="B192" s="159"/>
      <c r="C192" s="160"/>
      <c r="D192" s="160"/>
      <c r="E192" s="161"/>
      <c r="F192" s="234" t="s">
        <v>270</v>
      </c>
      <c r="G192" s="234"/>
      <c r="H192" s="234"/>
      <c r="I192" s="234"/>
      <c r="J192" s="160"/>
      <c r="K192" s="162">
        <v>144</v>
      </c>
      <c r="L192" s="160"/>
      <c r="M192" s="160"/>
      <c r="N192" s="160"/>
      <c r="O192" s="160"/>
      <c r="P192" s="160"/>
      <c r="Q192" s="160"/>
      <c r="R192" s="163"/>
      <c r="T192" s="164"/>
      <c r="U192" s="160"/>
      <c r="V192" s="160"/>
      <c r="W192" s="160"/>
      <c r="X192" s="160"/>
      <c r="Y192" s="160"/>
      <c r="Z192" s="160"/>
      <c r="AA192" s="165"/>
      <c r="AT192" s="166" t="s">
        <v>158</v>
      </c>
      <c r="AU192" s="166" t="s">
        <v>110</v>
      </c>
      <c r="AV192" s="158" t="s">
        <v>110</v>
      </c>
      <c r="AW192" s="158" t="s">
        <v>37</v>
      </c>
      <c r="AX192" s="158" t="s">
        <v>80</v>
      </c>
      <c r="AY192" s="166" t="s">
        <v>150</v>
      </c>
    </row>
    <row r="193" spans="2:51" s="158" customFormat="1" ht="22.5" customHeight="1">
      <c r="B193" s="159"/>
      <c r="C193" s="160"/>
      <c r="D193" s="160"/>
      <c r="E193" s="161"/>
      <c r="F193" s="235" t="s">
        <v>271</v>
      </c>
      <c r="G193" s="235"/>
      <c r="H193" s="235"/>
      <c r="I193" s="235"/>
      <c r="J193" s="160"/>
      <c r="K193" s="162">
        <v>457.6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158</v>
      </c>
      <c r="AU193" s="166" t="s">
        <v>110</v>
      </c>
      <c r="AV193" s="158" t="s">
        <v>110</v>
      </c>
      <c r="AW193" s="158" t="s">
        <v>37</v>
      </c>
      <c r="AX193" s="158" t="s">
        <v>80</v>
      </c>
      <c r="AY193" s="166" t="s">
        <v>150</v>
      </c>
    </row>
    <row r="194" spans="2:51" s="158" customFormat="1" ht="22.5" customHeight="1">
      <c r="B194" s="159"/>
      <c r="C194" s="160"/>
      <c r="D194" s="160"/>
      <c r="E194" s="161"/>
      <c r="F194" s="235" t="s">
        <v>272</v>
      </c>
      <c r="G194" s="235"/>
      <c r="H194" s="235"/>
      <c r="I194" s="235"/>
      <c r="J194" s="160"/>
      <c r="K194" s="162">
        <v>301.6</v>
      </c>
      <c r="L194" s="160"/>
      <c r="M194" s="160"/>
      <c r="N194" s="160"/>
      <c r="O194" s="160"/>
      <c r="P194" s="160"/>
      <c r="Q194" s="160"/>
      <c r="R194" s="163"/>
      <c r="T194" s="164"/>
      <c r="U194" s="160"/>
      <c r="V194" s="160"/>
      <c r="W194" s="160"/>
      <c r="X194" s="160"/>
      <c r="Y194" s="160"/>
      <c r="Z194" s="160"/>
      <c r="AA194" s="165"/>
      <c r="AT194" s="166" t="s">
        <v>158</v>
      </c>
      <c r="AU194" s="166" t="s">
        <v>110</v>
      </c>
      <c r="AV194" s="158" t="s">
        <v>110</v>
      </c>
      <c r="AW194" s="158" t="s">
        <v>37</v>
      </c>
      <c r="AX194" s="158" t="s">
        <v>80</v>
      </c>
      <c r="AY194" s="166" t="s">
        <v>150</v>
      </c>
    </row>
    <row r="195" spans="2:51" s="158" customFormat="1" ht="22.5" customHeight="1">
      <c r="B195" s="159"/>
      <c r="C195" s="160"/>
      <c r="D195" s="160"/>
      <c r="E195" s="161"/>
      <c r="F195" s="235" t="s">
        <v>273</v>
      </c>
      <c r="G195" s="235"/>
      <c r="H195" s="235"/>
      <c r="I195" s="235"/>
      <c r="J195" s="160"/>
      <c r="K195" s="162">
        <v>126.1</v>
      </c>
      <c r="L195" s="160"/>
      <c r="M195" s="160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158</v>
      </c>
      <c r="AU195" s="166" t="s">
        <v>110</v>
      </c>
      <c r="AV195" s="158" t="s">
        <v>110</v>
      </c>
      <c r="AW195" s="158" t="s">
        <v>37</v>
      </c>
      <c r="AX195" s="158" t="s">
        <v>80</v>
      </c>
      <c r="AY195" s="166" t="s">
        <v>150</v>
      </c>
    </row>
    <row r="196" spans="2:51" s="158" customFormat="1" ht="22.5" customHeight="1">
      <c r="B196" s="159"/>
      <c r="C196" s="160"/>
      <c r="D196" s="160"/>
      <c r="E196" s="161"/>
      <c r="F196" s="235" t="s">
        <v>344</v>
      </c>
      <c r="G196" s="235"/>
      <c r="H196" s="235"/>
      <c r="I196" s="235"/>
      <c r="J196" s="160"/>
      <c r="K196" s="162">
        <v>96.5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158</v>
      </c>
      <c r="AU196" s="166" t="s">
        <v>110</v>
      </c>
      <c r="AV196" s="158" t="s">
        <v>110</v>
      </c>
      <c r="AW196" s="158" t="s">
        <v>37</v>
      </c>
      <c r="AX196" s="158" t="s">
        <v>80</v>
      </c>
      <c r="AY196" s="166" t="s">
        <v>150</v>
      </c>
    </row>
    <row r="197" spans="2:51" s="158" customFormat="1" ht="22.5" customHeight="1">
      <c r="B197" s="159"/>
      <c r="C197" s="160"/>
      <c r="D197" s="160"/>
      <c r="E197" s="161"/>
      <c r="F197" s="235" t="s">
        <v>269</v>
      </c>
      <c r="G197" s="235"/>
      <c r="H197" s="235"/>
      <c r="I197" s="235"/>
      <c r="J197" s="160"/>
      <c r="K197" s="162">
        <v>62.5</v>
      </c>
      <c r="L197" s="160"/>
      <c r="M197" s="160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158</v>
      </c>
      <c r="AU197" s="166" t="s">
        <v>110</v>
      </c>
      <c r="AV197" s="158" t="s">
        <v>110</v>
      </c>
      <c r="AW197" s="158" t="s">
        <v>37</v>
      </c>
      <c r="AX197" s="158" t="s">
        <v>80</v>
      </c>
      <c r="AY197" s="166" t="s">
        <v>150</v>
      </c>
    </row>
    <row r="198" spans="2:65" s="22" customFormat="1" ht="31.5" customHeight="1">
      <c r="B198" s="119"/>
      <c r="C198" s="151" t="s">
        <v>345</v>
      </c>
      <c r="D198" s="151" t="s">
        <v>151</v>
      </c>
      <c r="E198" s="152" t="s">
        <v>346</v>
      </c>
      <c r="F198" s="231" t="s">
        <v>347</v>
      </c>
      <c r="G198" s="231"/>
      <c r="H198" s="231"/>
      <c r="I198" s="231"/>
      <c r="J198" s="153" t="s">
        <v>154</v>
      </c>
      <c r="K198" s="154">
        <v>601.6</v>
      </c>
      <c r="L198" s="232">
        <v>0</v>
      </c>
      <c r="M198" s="232"/>
      <c r="N198" s="233">
        <f>ROUND(L198*K198,2)</f>
        <v>0</v>
      </c>
      <c r="O198" s="233"/>
      <c r="P198" s="233"/>
      <c r="Q198" s="233"/>
      <c r="R198" s="121"/>
      <c r="T198" s="155"/>
      <c r="U198" s="33" t="s">
        <v>45</v>
      </c>
      <c r="V198" s="24"/>
      <c r="W198" s="156">
        <f>V198*K198</f>
        <v>0</v>
      </c>
      <c r="X198" s="156">
        <v>0</v>
      </c>
      <c r="Y198" s="156">
        <f>X198*K198</f>
        <v>0</v>
      </c>
      <c r="Z198" s="156">
        <v>0</v>
      </c>
      <c r="AA198" s="157">
        <f>Z198*K198</f>
        <v>0</v>
      </c>
      <c r="AR198" s="5" t="s">
        <v>155</v>
      </c>
      <c r="AT198" s="5" t="s">
        <v>151</v>
      </c>
      <c r="AU198" s="5" t="s">
        <v>110</v>
      </c>
      <c r="AY198" s="5" t="s">
        <v>150</v>
      </c>
      <c r="BE198" s="96">
        <f>IF(U198="základní",N198,0)</f>
        <v>0</v>
      </c>
      <c r="BF198" s="96">
        <f>IF(U198="snížená",N198,0)</f>
        <v>0</v>
      </c>
      <c r="BG198" s="96">
        <f>IF(U198="zákl. přenesená",N198,0)</f>
        <v>0</v>
      </c>
      <c r="BH198" s="96">
        <f>IF(U198="sníž. přenesená",N198,0)</f>
        <v>0</v>
      </c>
      <c r="BI198" s="96">
        <f>IF(U198="nulová",N198,0)</f>
        <v>0</v>
      </c>
      <c r="BJ198" s="5" t="s">
        <v>22</v>
      </c>
      <c r="BK198" s="96">
        <f>ROUND(L198*K198,2)</f>
        <v>0</v>
      </c>
      <c r="BL198" s="5" t="s">
        <v>155</v>
      </c>
      <c r="BM198" s="5" t="s">
        <v>348</v>
      </c>
    </row>
    <row r="199" spans="2:51" s="158" customFormat="1" ht="22.5" customHeight="1">
      <c r="B199" s="159"/>
      <c r="C199" s="160"/>
      <c r="D199" s="160"/>
      <c r="E199" s="161"/>
      <c r="F199" s="234" t="s">
        <v>271</v>
      </c>
      <c r="G199" s="234"/>
      <c r="H199" s="234"/>
      <c r="I199" s="234"/>
      <c r="J199" s="160"/>
      <c r="K199" s="162">
        <v>457.6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158</v>
      </c>
      <c r="AU199" s="166" t="s">
        <v>110</v>
      </c>
      <c r="AV199" s="158" t="s">
        <v>110</v>
      </c>
      <c r="AW199" s="158" t="s">
        <v>37</v>
      </c>
      <c r="AX199" s="158" t="s">
        <v>80</v>
      </c>
      <c r="AY199" s="166" t="s">
        <v>150</v>
      </c>
    </row>
    <row r="200" spans="2:51" s="158" customFormat="1" ht="22.5" customHeight="1">
      <c r="B200" s="159"/>
      <c r="C200" s="160"/>
      <c r="D200" s="160"/>
      <c r="E200" s="161"/>
      <c r="F200" s="235" t="s">
        <v>270</v>
      </c>
      <c r="G200" s="235"/>
      <c r="H200" s="235"/>
      <c r="I200" s="235"/>
      <c r="J200" s="160"/>
      <c r="K200" s="162">
        <v>144</v>
      </c>
      <c r="L200" s="160"/>
      <c r="M200" s="160"/>
      <c r="N200" s="160"/>
      <c r="O200" s="160"/>
      <c r="P200" s="160"/>
      <c r="Q200" s="160"/>
      <c r="R200" s="163"/>
      <c r="T200" s="164"/>
      <c r="U200" s="160"/>
      <c r="V200" s="160"/>
      <c r="W200" s="160"/>
      <c r="X200" s="160"/>
      <c r="Y200" s="160"/>
      <c r="Z200" s="160"/>
      <c r="AA200" s="165"/>
      <c r="AT200" s="166" t="s">
        <v>158</v>
      </c>
      <c r="AU200" s="166" t="s">
        <v>110</v>
      </c>
      <c r="AV200" s="158" t="s">
        <v>110</v>
      </c>
      <c r="AW200" s="158" t="s">
        <v>37</v>
      </c>
      <c r="AX200" s="158" t="s">
        <v>80</v>
      </c>
      <c r="AY200" s="166" t="s">
        <v>150</v>
      </c>
    </row>
    <row r="201" spans="2:65" s="22" customFormat="1" ht="31.5" customHeight="1">
      <c r="B201" s="119"/>
      <c r="C201" s="151" t="s">
        <v>349</v>
      </c>
      <c r="D201" s="151" t="s">
        <v>151</v>
      </c>
      <c r="E201" s="152" t="s">
        <v>350</v>
      </c>
      <c r="F201" s="231" t="s">
        <v>351</v>
      </c>
      <c r="G201" s="231"/>
      <c r="H201" s="231"/>
      <c r="I201" s="231"/>
      <c r="J201" s="153" t="s">
        <v>154</v>
      </c>
      <c r="K201" s="154">
        <v>126.1</v>
      </c>
      <c r="L201" s="232">
        <v>0</v>
      </c>
      <c r="M201" s="232"/>
      <c r="N201" s="233">
        <f>ROUND(L201*K201,2)</f>
        <v>0</v>
      </c>
      <c r="O201" s="233"/>
      <c r="P201" s="233"/>
      <c r="Q201" s="233"/>
      <c r="R201" s="121"/>
      <c r="T201" s="155"/>
      <c r="U201" s="33" t="s">
        <v>45</v>
      </c>
      <c r="V201" s="24"/>
      <c r="W201" s="156">
        <f>V201*K201</f>
        <v>0</v>
      </c>
      <c r="X201" s="156">
        <v>0</v>
      </c>
      <c r="Y201" s="156">
        <f>X201*K201</f>
        <v>0</v>
      </c>
      <c r="Z201" s="156">
        <v>0</v>
      </c>
      <c r="AA201" s="157">
        <f>Z201*K201</f>
        <v>0</v>
      </c>
      <c r="AR201" s="5" t="s">
        <v>155</v>
      </c>
      <c r="AT201" s="5" t="s">
        <v>151</v>
      </c>
      <c r="AU201" s="5" t="s">
        <v>110</v>
      </c>
      <c r="AY201" s="5" t="s">
        <v>150</v>
      </c>
      <c r="BE201" s="96">
        <f>IF(U201="základní",N201,0)</f>
        <v>0</v>
      </c>
      <c r="BF201" s="96">
        <f>IF(U201="snížená",N201,0)</f>
        <v>0</v>
      </c>
      <c r="BG201" s="96">
        <f>IF(U201="zákl. přenesená",N201,0)</f>
        <v>0</v>
      </c>
      <c r="BH201" s="96">
        <f>IF(U201="sníž. přenesená",N201,0)</f>
        <v>0</v>
      </c>
      <c r="BI201" s="96">
        <f>IF(U201="nulová",N201,0)</f>
        <v>0</v>
      </c>
      <c r="BJ201" s="5" t="s">
        <v>22</v>
      </c>
      <c r="BK201" s="96">
        <f>ROUND(L201*K201,2)</f>
        <v>0</v>
      </c>
      <c r="BL201" s="5" t="s">
        <v>155</v>
      </c>
      <c r="BM201" s="5" t="s">
        <v>352</v>
      </c>
    </row>
    <row r="202" spans="2:51" s="158" customFormat="1" ht="22.5" customHeight="1">
      <c r="B202" s="159"/>
      <c r="C202" s="160"/>
      <c r="D202" s="160"/>
      <c r="E202" s="161"/>
      <c r="F202" s="234" t="s">
        <v>273</v>
      </c>
      <c r="G202" s="234"/>
      <c r="H202" s="234"/>
      <c r="I202" s="234"/>
      <c r="J202" s="160"/>
      <c r="K202" s="162">
        <v>126.1</v>
      </c>
      <c r="L202" s="160"/>
      <c r="M202" s="160"/>
      <c r="N202" s="160"/>
      <c r="O202" s="160"/>
      <c r="P202" s="160"/>
      <c r="Q202" s="160"/>
      <c r="R202" s="163"/>
      <c r="T202" s="164"/>
      <c r="U202" s="160"/>
      <c r="V202" s="160"/>
      <c r="W202" s="160"/>
      <c r="X202" s="160"/>
      <c r="Y202" s="160"/>
      <c r="Z202" s="160"/>
      <c r="AA202" s="165"/>
      <c r="AT202" s="166" t="s">
        <v>158</v>
      </c>
      <c r="AU202" s="166" t="s">
        <v>110</v>
      </c>
      <c r="AV202" s="158" t="s">
        <v>110</v>
      </c>
      <c r="AW202" s="158" t="s">
        <v>37</v>
      </c>
      <c r="AX202" s="158" t="s">
        <v>22</v>
      </c>
      <c r="AY202" s="166" t="s">
        <v>150</v>
      </c>
    </row>
    <row r="203" spans="2:65" s="22" customFormat="1" ht="31.5" customHeight="1">
      <c r="B203" s="119"/>
      <c r="C203" s="151" t="s">
        <v>353</v>
      </c>
      <c r="D203" s="151" t="s">
        <v>151</v>
      </c>
      <c r="E203" s="152" t="s">
        <v>354</v>
      </c>
      <c r="F203" s="231" t="s">
        <v>355</v>
      </c>
      <c r="G203" s="231"/>
      <c r="H203" s="231"/>
      <c r="I203" s="231"/>
      <c r="J203" s="153" t="s">
        <v>154</v>
      </c>
      <c r="K203" s="154">
        <v>159</v>
      </c>
      <c r="L203" s="232">
        <v>0</v>
      </c>
      <c r="M203" s="232"/>
      <c r="N203" s="233">
        <f>ROUND(L203*K203,2)</f>
        <v>0</v>
      </c>
      <c r="O203" s="233"/>
      <c r="P203" s="233"/>
      <c r="Q203" s="233"/>
      <c r="R203" s="121"/>
      <c r="T203" s="155"/>
      <c r="U203" s="33" t="s">
        <v>45</v>
      </c>
      <c r="V203" s="24"/>
      <c r="W203" s="156">
        <f>V203*K203</f>
        <v>0</v>
      </c>
      <c r="X203" s="156">
        <v>0</v>
      </c>
      <c r="Y203" s="156">
        <f>X203*K203</f>
        <v>0</v>
      </c>
      <c r="Z203" s="156">
        <v>0</v>
      </c>
      <c r="AA203" s="157">
        <f>Z203*K203</f>
        <v>0</v>
      </c>
      <c r="AR203" s="5" t="s">
        <v>155</v>
      </c>
      <c r="AT203" s="5" t="s">
        <v>151</v>
      </c>
      <c r="AU203" s="5" t="s">
        <v>110</v>
      </c>
      <c r="AY203" s="5" t="s">
        <v>150</v>
      </c>
      <c r="BE203" s="96">
        <f>IF(U203="základní",N203,0)</f>
        <v>0</v>
      </c>
      <c r="BF203" s="96">
        <f>IF(U203="snížená",N203,0)</f>
        <v>0</v>
      </c>
      <c r="BG203" s="96">
        <f>IF(U203="zákl. přenesená",N203,0)</f>
        <v>0</v>
      </c>
      <c r="BH203" s="96">
        <f>IF(U203="sníž. přenesená",N203,0)</f>
        <v>0</v>
      </c>
      <c r="BI203" s="96">
        <f>IF(U203="nulová",N203,0)</f>
        <v>0</v>
      </c>
      <c r="BJ203" s="5" t="s">
        <v>22</v>
      </c>
      <c r="BK203" s="96">
        <f>ROUND(L203*K203,2)</f>
        <v>0</v>
      </c>
      <c r="BL203" s="5" t="s">
        <v>155</v>
      </c>
      <c r="BM203" s="5" t="s">
        <v>356</v>
      </c>
    </row>
    <row r="204" spans="2:51" s="158" customFormat="1" ht="22.5" customHeight="1">
      <c r="B204" s="159"/>
      <c r="C204" s="160"/>
      <c r="D204" s="160"/>
      <c r="E204" s="161"/>
      <c r="F204" s="234" t="s">
        <v>357</v>
      </c>
      <c r="G204" s="234"/>
      <c r="H204" s="234"/>
      <c r="I204" s="234"/>
      <c r="J204" s="160"/>
      <c r="K204" s="162">
        <v>159</v>
      </c>
      <c r="L204" s="160"/>
      <c r="M204" s="160"/>
      <c r="N204" s="160"/>
      <c r="O204" s="160"/>
      <c r="P204" s="160"/>
      <c r="Q204" s="160"/>
      <c r="R204" s="163"/>
      <c r="T204" s="164"/>
      <c r="U204" s="160"/>
      <c r="V204" s="160"/>
      <c r="W204" s="160"/>
      <c r="X204" s="160"/>
      <c r="Y204" s="160"/>
      <c r="Z204" s="160"/>
      <c r="AA204" s="165"/>
      <c r="AT204" s="166" t="s">
        <v>158</v>
      </c>
      <c r="AU204" s="166" t="s">
        <v>110</v>
      </c>
      <c r="AV204" s="158" t="s">
        <v>110</v>
      </c>
      <c r="AW204" s="158" t="s">
        <v>37</v>
      </c>
      <c r="AX204" s="158" t="s">
        <v>22</v>
      </c>
      <c r="AY204" s="166" t="s">
        <v>150</v>
      </c>
    </row>
    <row r="205" spans="2:65" s="22" customFormat="1" ht="31.5" customHeight="1">
      <c r="B205" s="119"/>
      <c r="C205" s="151" t="s">
        <v>358</v>
      </c>
      <c r="D205" s="151" t="s">
        <v>151</v>
      </c>
      <c r="E205" s="152" t="s">
        <v>359</v>
      </c>
      <c r="F205" s="231" t="s">
        <v>360</v>
      </c>
      <c r="G205" s="231"/>
      <c r="H205" s="231"/>
      <c r="I205" s="231"/>
      <c r="J205" s="153" t="s">
        <v>154</v>
      </c>
      <c r="K205" s="154">
        <v>457.6</v>
      </c>
      <c r="L205" s="232">
        <v>0</v>
      </c>
      <c r="M205" s="232"/>
      <c r="N205" s="233">
        <f>ROUND(L205*K205,2)</f>
        <v>0</v>
      </c>
      <c r="O205" s="233"/>
      <c r="P205" s="233"/>
      <c r="Q205" s="233"/>
      <c r="R205" s="121"/>
      <c r="T205" s="155"/>
      <c r="U205" s="33" t="s">
        <v>45</v>
      </c>
      <c r="V205" s="24"/>
      <c r="W205" s="156">
        <f>V205*K205</f>
        <v>0</v>
      </c>
      <c r="X205" s="156">
        <v>0</v>
      </c>
      <c r="Y205" s="156">
        <f>X205*K205</f>
        <v>0</v>
      </c>
      <c r="Z205" s="156">
        <v>0</v>
      </c>
      <c r="AA205" s="157">
        <f>Z205*K205</f>
        <v>0</v>
      </c>
      <c r="AR205" s="5" t="s">
        <v>155</v>
      </c>
      <c r="AT205" s="5" t="s">
        <v>151</v>
      </c>
      <c r="AU205" s="5" t="s">
        <v>110</v>
      </c>
      <c r="AY205" s="5" t="s">
        <v>150</v>
      </c>
      <c r="BE205" s="96">
        <f>IF(U205="základní",N205,0)</f>
        <v>0</v>
      </c>
      <c r="BF205" s="96">
        <f>IF(U205="snížená",N205,0)</f>
        <v>0</v>
      </c>
      <c r="BG205" s="96">
        <f>IF(U205="zákl. přenesená",N205,0)</f>
        <v>0</v>
      </c>
      <c r="BH205" s="96">
        <f>IF(U205="sníž. přenesená",N205,0)</f>
        <v>0</v>
      </c>
      <c r="BI205" s="96">
        <f>IF(U205="nulová",N205,0)</f>
        <v>0</v>
      </c>
      <c r="BJ205" s="5" t="s">
        <v>22</v>
      </c>
      <c r="BK205" s="96">
        <f>ROUND(L205*K205,2)</f>
        <v>0</v>
      </c>
      <c r="BL205" s="5" t="s">
        <v>155</v>
      </c>
      <c r="BM205" s="5" t="s">
        <v>361</v>
      </c>
    </row>
    <row r="206" spans="2:51" s="158" customFormat="1" ht="22.5" customHeight="1">
      <c r="B206" s="159"/>
      <c r="C206" s="160"/>
      <c r="D206" s="160"/>
      <c r="E206" s="161"/>
      <c r="F206" s="234" t="s">
        <v>271</v>
      </c>
      <c r="G206" s="234"/>
      <c r="H206" s="234"/>
      <c r="I206" s="234"/>
      <c r="J206" s="160"/>
      <c r="K206" s="162">
        <v>457.6</v>
      </c>
      <c r="L206" s="160"/>
      <c r="M206" s="160"/>
      <c r="N206" s="160"/>
      <c r="O206" s="160"/>
      <c r="P206" s="160"/>
      <c r="Q206" s="160"/>
      <c r="R206" s="163"/>
      <c r="T206" s="164"/>
      <c r="U206" s="160"/>
      <c r="V206" s="160"/>
      <c r="W206" s="160"/>
      <c r="X206" s="160"/>
      <c r="Y206" s="160"/>
      <c r="Z206" s="160"/>
      <c r="AA206" s="165"/>
      <c r="AT206" s="166" t="s">
        <v>158</v>
      </c>
      <c r="AU206" s="166" t="s">
        <v>110</v>
      </c>
      <c r="AV206" s="158" t="s">
        <v>110</v>
      </c>
      <c r="AW206" s="158" t="s">
        <v>37</v>
      </c>
      <c r="AX206" s="158" t="s">
        <v>80</v>
      </c>
      <c r="AY206" s="166" t="s">
        <v>150</v>
      </c>
    </row>
    <row r="207" spans="2:65" s="22" customFormat="1" ht="31.5" customHeight="1">
      <c r="B207" s="119"/>
      <c r="C207" s="151" t="s">
        <v>362</v>
      </c>
      <c r="D207" s="151" t="s">
        <v>151</v>
      </c>
      <c r="E207" s="152" t="s">
        <v>363</v>
      </c>
      <c r="F207" s="231" t="s">
        <v>364</v>
      </c>
      <c r="G207" s="231"/>
      <c r="H207" s="231"/>
      <c r="I207" s="231"/>
      <c r="J207" s="153" t="s">
        <v>154</v>
      </c>
      <c r="K207" s="154">
        <v>55.9</v>
      </c>
      <c r="L207" s="232">
        <v>0</v>
      </c>
      <c r="M207" s="232"/>
      <c r="N207" s="233">
        <f>ROUND(L207*K207,2)</f>
        <v>0</v>
      </c>
      <c r="O207" s="233"/>
      <c r="P207" s="233"/>
      <c r="Q207" s="233"/>
      <c r="R207" s="121"/>
      <c r="T207" s="155"/>
      <c r="U207" s="33" t="s">
        <v>45</v>
      </c>
      <c r="V207" s="24"/>
      <c r="W207" s="156">
        <f>V207*K207</f>
        <v>0</v>
      </c>
      <c r="X207" s="156">
        <v>0</v>
      </c>
      <c r="Y207" s="156">
        <f>X207*K207</f>
        <v>0</v>
      </c>
      <c r="Z207" s="156">
        <v>0</v>
      </c>
      <c r="AA207" s="157">
        <f>Z207*K207</f>
        <v>0</v>
      </c>
      <c r="AR207" s="5" t="s">
        <v>155</v>
      </c>
      <c r="AT207" s="5" t="s">
        <v>151</v>
      </c>
      <c r="AU207" s="5" t="s">
        <v>110</v>
      </c>
      <c r="AY207" s="5" t="s">
        <v>150</v>
      </c>
      <c r="BE207" s="96">
        <f>IF(U207="základní",N207,0)</f>
        <v>0</v>
      </c>
      <c r="BF207" s="96">
        <f>IF(U207="snížená",N207,0)</f>
        <v>0</v>
      </c>
      <c r="BG207" s="96">
        <f>IF(U207="zákl. přenesená",N207,0)</f>
        <v>0</v>
      </c>
      <c r="BH207" s="96">
        <f>IF(U207="sníž. přenesená",N207,0)</f>
        <v>0</v>
      </c>
      <c r="BI207" s="96">
        <f>IF(U207="nulová",N207,0)</f>
        <v>0</v>
      </c>
      <c r="BJ207" s="5" t="s">
        <v>22</v>
      </c>
      <c r="BK207" s="96">
        <f>ROUND(L207*K207,2)</f>
        <v>0</v>
      </c>
      <c r="BL207" s="5" t="s">
        <v>155</v>
      </c>
      <c r="BM207" s="5" t="s">
        <v>365</v>
      </c>
    </row>
    <row r="208" spans="2:51" s="158" customFormat="1" ht="22.5" customHeight="1">
      <c r="B208" s="159"/>
      <c r="C208" s="160"/>
      <c r="D208" s="160"/>
      <c r="E208" s="161"/>
      <c r="F208" s="234" t="s">
        <v>366</v>
      </c>
      <c r="G208" s="234"/>
      <c r="H208" s="234"/>
      <c r="I208" s="234"/>
      <c r="J208" s="160"/>
      <c r="K208" s="162">
        <v>55.9</v>
      </c>
      <c r="L208" s="160"/>
      <c r="M208" s="160"/>
      <c r="N208" s="160"/>
      <c r="O208" s="160"/>
      <c r="P208" s="160"/>
      <c r="Q208" s="160"/>
      <c r="R208" s="163"/>
      <c r="T208" s="164"/>
      <c r="U208" s="160"/>
      <c r="V208" s="160"/>
      <c r="W208" s="160"/>
      <c r="X208" s="160"/>
      <c r="Y208" s="160"/>
      <c r="Z208" s="160"/>
      <c r="AA208" s="165"/>
      <c r="AT208" s="166" t="s">
        <v>158</v>
      </c>
      <c r="AU208" s="166" t="s">
        <v>110</v>
      </c>
      <c r="AV208" s="158" t="s">
        <v>110</v>
      </c>
      <c r="AW208" s="158" t="s">
        <v>37</v>
      </c>
      <c r="AX208" s="158" t="s">
        <v>22</v>
      </c>
      <c r="AY208" s="166" t="s">
        <v>150</v>
      </c>
    </row>
    <row r="209" spans="2:65" s="22" customFormat="1" ht="31.5" customHeight="1">
      <c r="B209" s="119"/>
      <c r="C209" s="151" t="s">
        <v>367</v>
      </c>
      <c r="D209" s="151" t="s">
        <v>151</v>
      </c>
      <c r="E209" s="152" t="s">
        <v>368</v>
      </c>
      <c r="F209" s="231" t="s">
        <v>369</v>
      </c>
      <c r="G209" s="231"/>
      <c r="H209" s="231"/>
      <c r="I209" s="231"/>
      <c r="J209" s="153" t="s">
        <v>154</v>
      </c>
      <c r="K209" s="154">
        <v>245.7</v>
      </c>
      <c r="L209" s="232">
        <v>0</v>
      </c>
      <c r="M209" s="232"/>
      <c r="N209" s="233">
        <f>ROUND(L209*K209,2)</f>
        <v>0</v>
      </c>
      <c r="O209" s="233"/>
      <c r="P209" s="233"/>
      <c r="Q209" s="233"/>
      <c r="R209" s="121"/>
      <c r="T209" s="155"/>
      <c r="U209" s="33" t="s">
        <v>45</v>
      </c>
      <c r="V209" s="24"/>
      <c r="W209" s="156">
        <f>V209*K209</f>
        <v>0</v>
      </c>
      <c r="X209" s="156">
        <v>0</v>
      </c>
      <c r="Y209" s="156">
        <f>X209*K209</f>
        <v>0</v>
      </c>
      <c r="Z209" s="156">
        <v>0</v>
      </c>
      <c r="AA209" s="157">
        <f>Z209*K209</f>
        <v>0</v>
      </c>
      <c r="AR209" s="5" t="s">
        <v>155</v>
      </c>
      <c r="AT209" s="5" t="s">
        <v>151</v>
      </c>
      <c r="AU209" s="5" t="s">
        <v>110</v>
      </c>
      <c r="AY209" s="5" t="s">
        <v>150</v>
      </c>
      <c r="BE209" s="96">
        <f>IF(U209="základní",N209,0)</f>
        <v>0</v>
      </c>
      <c r="BF209" s="96">
        <f>IF(U209="snížená",N209,0)</f>
        <v>0</v>
      </c>
      <c r="BG209" s="96">
        <f>IF(U209="zákl. přenesená",N209,0)</f>
        <v>0</v>
      </c>
      <c r="BH209" s="96">
        <f>IF(U209="sníž. přenesená",N209,0)</f>
        <v>0</v>
      </c>
      <c r="BI209" s="96">
        <f>IF(U209="nulová",N209,0)</f>
        <v>0</v>
      </c>
      <c r="BJ209" s="5" t="s">
        <v>22</v>
      </c>
      <c r="BK209" s="96">
        <f>ROUND(L209*K209,2)</f>
        <v>0</v>
      </c>
      <c r="BL209" s="5" t="s">
        <v>155</v>
      </c>
      <c r="BM209" s="5" t="s">
        <v>370</v>
      </c>
    </row>
    <row r="210" spans="2:51" s="158" customFormat="1" ht="22.5" customHeight="1">
      <c r="B210" s="159"/>
      <c r="C210" s="160"/>
      <c r="D210" s="160"/>
      <c r="E210" s="161"/>
      <c r="F210" s="234" t="s">
        <v>371</v>
      </c>
      <c r="G210" s="234"/>
      <c r="H210" s="234"/>
      <c r="I210" s="234"/>
      <c r="J210" s="160"/>
      <c r="K210" s="162">
        <v>245.7</v>
      </c>
      <c r="L210" s="160"/>
      <c r="M210" s="160"/>
      <c r="N210" s="160"/>
      <c r="O210" s="160"/>
      <c r="P210" s="160"/>
      <c r="Q210" s="160"/>
      <c r="R210" s="163"/>
      <c r="T210" s="164"/>
      <c r="U210" s="160"/>
      <c r="V210" s="160"/>
      <c r="W210" s="160"/>
      <c r="X210" s="160"/>
      <c r="Y210" s="160"/>
      <c r="Z210" s="160"/>
      <c r="AA210" s="165"/>
      <c r="AT210" s="166" t="s">
        <v>158</v>
      </c>
      <c r="AU210" s="166" t="s">
        <v>110</v>
      </c>
      <c r="AV210" s="158" t="s">
        <v>110</v>
      </c>
      <c r="AW210" s="158" t="s">
        <v>37</v>
      </c>
      <c r="AX210" s="158" t="s">
        <v>22</v>
      </c>
      <c r="AY210" s="166" t="s">
        <v>150</v>
      </c>
    </row>
    <row r="211" spans="2:65" s="22" customFormat="1" ht="31.5" customHeight="1">
      <c r="B211" s="119"/>
      <c r="C211" s="151" t="s">
        <v>372</v>
      </c>
      <c r="D211" s="151" t="s">
        <v>151</v>
      </c>
      <c r="E211" s="152" t="s">
        <v>373</v>
      </c>
      <c r="F211" s="231" t="s">
        <v>374</v>
      </c>
      <c r="G211" s="231"/>
      <c r="H211" s="231"/>
      <c r="I211" s="231"/>
      <c r="J211" s="153" t="s">
        <v>154</v>
      </c>
      <c r="K211" s="154">
        <v>75.2</v>
      </c>
      <c r="L211" s="232">
        <v>0</v>
      </c>
      <c r="M211" s="232"/>
      <c r="N211" s="233">
        <f>ROUND(L211*K211,2)</f>
        <v>0</v>
      </c>
      <c r="O211" s="233"/>
      <c r="P211" s="233"/>
      <c r="Q211" s="233"/>
      <c r="R211" s="121"/>
      <c r="T211" s="155"/>
      <c r="U211" s="33" t="s">
        <v>45</v>
      </c>
      <c r="V211" s="24"/>
      <c r="W211" s="156">
        <f>V211*K211</f>
        <v>0</v>
      </c>
      <c r="X211" s="156">
        <v>0.19536</v>
      </c>
      <c r="Y211" s="156">
        <f>X211*K211</f>
        <v>14.691072</v>
      </c>
      <c r="Z211" s="156">
        <v>0</v>
      </c>
      <c r="AA211" s="157">
        <f>Z211*K211</f>
        <v>0</v>
      </c>
      <c r="AR211" s="5" t="s">
        <v>155</v>
      </c>
      <c r="AT211" s="5" t="s">
        <v>151</v>
      </c>
      <c r="AU211" s="5" t="s">
        <v>110</v>
      </c>
      <c r="AY211" s="5" t="s">
        <v>150</v>
      </c>
      <c r="BE211" s="96">
        <f>IF(U211="základní",N211,0)</f>
        <v>0</v>
      </c>
      <c r="BF211" s="96">
        <f>IF(U211="snížená",N211,0)</f>
        <v>0</v>
      </c>
      <c r="BG211" s="96">
        <f>IF(U211="zákl. přenesená",N211,0)</f>
        <v>0</v>
      </c>
      <c r="BH211" s="96">
        <f>IF(U211="sníž. přenesená",N211,0)</f>
        <v>0</v>
      </c>
      <c r="BI211" s="96">
        <f>IF(U211="nulová",N211,0)</f>
        <v>0</v>
      </c>
      <c r="BJ211" s="5" t="s">
        <v>22</v>
      </c>
      <c r="BK211" s="96">
        <f>ROUND(L211*K211,2)</f>
        <v>0</v>
      </c>
      <c r="BL211" s="5" t="s">
        <v>155</v>
      </c>
      <c r="BM211" s="5" t="s">
        <v>375</v>
      </c>
    </row>
    <row r="212" spans="2:51" s="177" customFormat="1" ht="22.5" customHeight="1">
      <c r="B212" s="178"/>
      <c r="C212" s="179"/>
      <c r="D212" s="179"/>
      <c r="E212" s="180"/>
      <c r="F212" s="242" t="s">
        <v>376</v>
      </c>
      <c r="G212" s="242"/>
      <c r="H212" s="242"/>
      <c r="I212" s="242"/>
      <c r="J212" s="179"/>
      <c r="K212" s="180"/>
      <c r="L212" s="179"/>
      <c r="M212" s="179"/>
      <c r="N212" s="179"/>
      <c r="O212" s="179"/>
      <c r="P212" s="179"/>
      <c r="Q212" s="179"/>
      <c r="R212" s="181"/>
      <c r="T212" s="182"/>
      <c r="U212" s="179"/>
      <c r="V212" s="179"/>
      <c r="W212" s="179"/>
      <c r="X212" s="179"/>
      <c r="Y212" s="179"/>
      <c r="Z212" s="179"/>
      <c r="AA212" s="183"/>
      <c r="AT212" s="184" t="s">
        <v>158</v>
      </c>
      <c r="AU212" s="184" t="s">
        <v>110</v>
      </c>
      <c r="AV212" s="177" t="s">
        <v>22</v>
      </c>
      <c r="AW212" s="177" t="s">
        <v>37</v>
      </c>
      <c r="AX212" s="177" t="s">
        <v>80</v>
      </c>
      <c r="AY212" s="184" t="s">
        <v>150</v>
      </c>
    </row>
    <row r="213" spans="2:51" s="158" customFormat="1" ht="22.5" customHeight="1">
      <c r="B213" s="159"/>
      <c r="C213" s="160"/>
      <c r="D213" s="160"/>
      <c r="E213" s="161"/>
      <c r="F213" s="235" t="s">
        <v>314</v>
      </c>
      <c r="G213" s="235"/>
      <c r="H213" s="235"/>
      <c r="I213" s="235"/>
      <c r="J213" s="160"/>
      <c r="K213" s="162">
        <v>75.2</v>
      </c>
      <c r="L213" s="160"/>
      <c r="M213" s="160"/>
      <c r="N213" s="160"/>
      <c r="O213" s="160"/>
      <c r="P213" s="160"/>
      <c r="Q213" s="160"/>
      <c r="R213" s="163"/>
      <c r="T213" s="164"/>
      <c r="U213" s="160"/>
      <c r="V213" s="160"/>
      <c r="W213" s="160"/>
      <c r="X213" s="160"/>
      <c r="Y213" s="160"/>
      <c r="Z213" s="160"/>
      <c r="AA213" s="165"/>
      <c r="AT213" s="166" t="s">
        <v>158</v>
      </c>
      <c r="AU213" s="166" t="s">
        <v>110</v>
      </c>
      <c r="AV213" s="158" t="s">
        <v>110</v>
      </c>
      <c r="AW213" s="158" t="s">
        <v>37</v>
      </c>
      <c r="AX213" s="158" t="s">
        <v>22</v>
      </c>
      <c r="AY213" s="166" t="s">
        <v>150</v>
      </c>
    </row>
    <row r="214" spans="2:65" s="22" customFormat="1" ht="22.5" customHeight="1">
      <c r="B214" s="119"/>
      <c r="C214" s="173" t="s">
        <v>377</v>
      </c>
      <c r="D214" s="173" t="s">
        <v>257</v>
      </c>
      <c r="E214" s="174" t="s">
        <v>378</v>
      </c>
      <c r="F214" s="239" t="s">
        <v>379</v>
      </c>
      <c r="G214" s="239"/>
      <c r="H214" s="239"/>
      <c r="I214" s="239"/>
      <c r="J214" s="175" t="s">
        <v>203</v>
      </c>
      <c r="K214" s="176">
        <v>14.896</v>
      </c>
      <c r="L214" s="240">
        <v>0</v>
      </c>
      <c r="M214" s="240"/>
      <c r="N214" s="241">
        <f>ROUND(L214*K214,2)</f>
        <v>0</v>
      </c>
      <c r="O214" s="241"/>
      <c r="P214" s="241"/>
      <c r="Q214" s="241"/>
      <c r="R214" s="121"/>
      <c r="T214" s="155"/>
      <c r="U214" s="33" t="s">
        <v>45</v>
      </c>
      <c r="V214" s="24"/>
      <c r="W214" s="156">
        <f>V214*K214</f>
        <v>0</v>
      </c>
      <c r="X214" s="156">
        <v>1</v>
      </c>
      <c r="Y214" s="156">
        <f>X214*K214</f>
        <v>14.896</v>
      </c>
      <c r="Z214" s="156">
        <v>0</v>
      </c>
      <c r="AA214" s="157">
        <f>Z214*K214</f>
        <v>0</v>
      </c>
      <c r="AR214" s="5" t="s">
        <v>190</v>
      </c>
      <c r="AT214" s="5" t="s">
        <v>257</v>
      </c>
      <c r="AU214" s="5" t="s">
        <v>110</v>
      </c>
      <c r="AY214" s="5" t="s">
        <v>150</v>
      </c>
      <c r="BE214" s="96">
        <f>IF(U214="základní",N214,0)</f>
        <v>0</v>
      </c>
      <c r="BF214" s="96">
        <f>IF(U214="snížená",N214,0)</f>
        <v>0</v>
      </c>
      <c r="BG214" s="96">
        <f>IF(U214="zákl. přenesená",N214,0)</f>
        <v>0</v>
      </c>
      <c r="BH214" s="96">
        <f>IF(U214="sníž. přenesená",N214,0)</f>
        <v>0</v>
      </c>
      <c r="BI214" s="96">
        <f>IF(U214="nulová",N214,0)</f>
        <v>0</v>
      </c>
      <c r="BJ214" s="5" t="s">
        <v>22</v>
      </c>
      <c r="BK214" s="96">
        <f>ROUND(L214*K214,2)</f>
        <v>0</v>
      </c>
      <c r="BL214" s="5" t="s">
        <v>155</v>
      </c>
      <c r="BM214" s="5" t="s">
        <v>380</v>
      </c>
    </row>
    <row r="215" spans="2:51" s="158" customFormat="1" ht="22.5" customHeight="1">
      <c r="B215" s="159"/>
      <c r="C215" s="160"/>
      <c r="D215" s="160"/>
      <c r="E215" s="161"/>
      <c r="F215" s="234" t="s">
        <v>381</v>
      </c>
      <c r="G215" s="234"/>
      <c r="H215" s="234"/>
      <c r="I215" s="234"/>
      <c r="J215" s="160"/>
      <c r="K215" s="162">
        <v>14.462</v>
      </c>
      <c r="L215" s="160"/>
      <c r="M215" s="160"/>
      <c r="N215" s="160"/>
      <c r="O215" s="160"/>
      <c r="P215" s="160"/>
      <c r="Q215" s="160"/>
      <c r="R215" s="163"/>
      <c r="T215" s="164"/>
      <c r="U215" s="160"/>
      <c r="V215" s="160"/>
      <c r="W215" s="160"/>
      <c r="X215" s="160"/>
      <c r="Y215" s="160"/>
      <c r="Z215" s="160"/>
      <c r="AA215" s="165"/>
      <c r="AT215" s="166" t="s">
        <v>158</v>
      </c>
      <c r="AU215" s="166" t="s">
        <v>110</v>
      </c>
      <c r="AV215" s="158" t="s">
        <v>110</v>
      </c>
      <c r="AW215" s="158" t="s">
        <v>37</v>
      </c>
      <c r="AX215" s="158" t="s">
        <v>22</v>
      </c>
      <c r="AY215" s="166" t="s">
        <v>150</v>
      </c>
    </row>
    <row r="216" spans="2:65" s="22" customFormat="1" ht="31.5" customHeight="1">
      <c r="B216" s="119"/>
      <c r="C216" s="151" t="s">
        <v>382</v>
      </c>
      <c r="D216" s="151" t="s">
        <v>151</v>
      </c>
      <c r="E216" s="152" t="s">
        <v>383</v>
      </c>
      <c r="F216" s="231" t="s">
        <v>384</v>
      </c>
      <c r="G216" s="231"/>
      <c r="H216" s="231"/>
      <c r="I216" s="231"/>
      <c r="J216" s="153" t="s">
        <v>154</v>
      </c>
      <c r="K216" s="154">
        <v>12.4</v>
      </c>
      <c r="L216" s="232">
        <v>0</v>
      </c>
      <c r="M216" s="232"/>
      <c r="N216" s="233">
        <f>ROUND(L216*K216,2)</f>
        <v>0</v>
      </c>
      <c r="O216" s="233"/>
      <c r="P216" s="233"/>
      <c r="Q216" s="233"/>
      <c r="R216" s="121"/>
      <c r="T216" s="155"/>
      <c r="U216" s="33" t="s">
        <v>45</v>
      </c>
      <c r="V216" s="24"/>
      <c r="W216" s="156">
        <f>V216*K216</f>
        <v>0</v>
      </c>
      <c r="X216" s="156">
        <v>0.08425</v>
      </c>
      <c r="Y216" s="156">
        <f>X216*K216</f>
        <v>1.0447000000000002</v>
      </c>
      <c r="Z216" s="156">
        <v>0</v>
      </c>
      <c r="AA216" s="157">
        <f>Z216*K216</f>
        <v>0</v>
      </c>
      <c r="AR216" s="5" t="s">
        <v>155</v>
      </c>
      <c r="AT216" s="5" t="s">
        <v>151</v>
      </c>
      <c r="AU216" s="5" t="s">
        <v>110</v>
      </c>
      <c r="AY216" s="5" t="s">
        <v>150</v>
      </c>
      <c r="BE216" s="96">
        <f>IF(U216="základní",N216,0)</f>
        <v>0</v>
      </c>
      <c r="BF216" s="96">
        <f>IF(U216="snížená",N216,0)</f>
        <v>0</v>
      </c>
      <c r="BG216" s="96">
        <f>IF(U216="zákl. přenesená",N216,0)</f>
        <v>0</v>
      </c>
      <c r="BH216" s="96">
        <f>IF(U216="sníž. přenesená",N216,0)</f>
        <v>0</v>
      </c>
      <c r="BI216" s="96">
        <f>IF(U216="nulová",N216,0)</f>
        <v>0</v>
      </c>
      <c r="BJ216" s="5" t="s">
        <v>22</v>
      </c>
      <c r="BK216" s="96">
        <f>ROUND(L216*K216,2)</f>
        <v>0</v>
      </c>
      <c r="BL216" s="5" t="s">
        <v>155</v>
      </c>
      <c r="BM216" s="5" t="s">
        <v>385</v>
      </c>
    </row>
    <row r="217" spans="2:51" s="158" customFormat="1" ht="22.5" customHeight="1">
      <c r="B217" s="159"/>
      <c r="C217" s="160"/>
      <c r="D217" s="160"/>
      <c r="E217" s="161"/>
      <c r="F217" s="234" t="s">
        <v>307</v>
      </c>
      <c r="G217" s="234"/>
      <c r="H217" s="234"/>
      <c r="I217" s="234"/>
      <c r="J217" s="160"/>
      <c r="K217" s="162">
        <v>12.4</v>
      </c>
      <c r="L217" s="160"/>
      <c r="M217" s="160"/>
      <c r="N217" s="160"/>
      <c r="O217" s="160"/>
      <c r="P217" s="160"/>
      <c r="Q217" s="160"/>
      <c r="R217" s="163"/>
      <c r="T217" s="164"/>
      <c r="U217" s="160"/>
      <c r="V217" s="160"/>
      <c r="W217" s="160"/>
      <c r="X217" s="160"/>
      <c r="Y217" s="160"/>
      <c r="Z217" s="160"/>
      <c r="AA217" s="165"/>
      <c r="AT217" s="166" t="s">
        <v>158</v>
      </c>
      <c r="AU217" s="166" t="s">
        <v>110</v>
      </c>
      <c r="AV217" s="158" t="s">
        <v>110</v>
      </c>
      <c r="AW217" s="158" t="s">
        <v>37</v>
      </c>
      <c r="AX217" s="158" t="s">
        <v>22</v>
      </c>
      <c r="AY217" s="166" t="s">
        <v>150</v>
      </c>
    </row>
    <row r="218" spans="2:65" s="22" customFormat="1" ht="31.5" customHeight="1">
      <c r="B218" s="119"/>
      <c r="C218" s="173" t="s">
        <v>386</v>
      </c>
      <c r="D218" s="173" t="s">
        <v>257</v>
      </c>
      <c r="E218" s="174" t="s">
        <v>387</v>
      </c>
      <c r="F218" s="239" t="s">
        <v>388</v>
      </c>
      <c r="G218" s="239"/>
      <c r="H218" s="239"/>
      <c r="I218" s="239"/>
      <c r="J218" s="175" t="s">
        <v>154</v>
      </c>
      <c r="K218" s="176">
        <v>12.772</v>
      </c>
      <c r="L218" s="240">
        <v>0</v>
      </c>
      <c r="M218" s="240"/>
      <c r="N218" s="241">
        <f>ROUND(L218*K218,2)</f>
        <v>0</v>
      </c>
      <c r="O218" s="241"/>
      <c r="P218" s="241"/>
      <c r="Q218" s="241"/>
      <c r="R218" s="121"/>
      <c r="T218" s="155"/>
      <c r="U218" s="33" t="s">
        <v>45</v>
      </c>
      <c r="V218" s="24"/>
      <c r="W218" s="156">
        <f>V218*K218</f>
        <v>0</v>
      </c>
      <c r="X218" s="156">
        <v>0.131</v>
      </c>
      <c r="Y218" s="156">
        <f>X218*K218</f>
        <v>1.673132</v>
      </c>
      <c r="Z218" s="156">
        <v>0</v>
      </c>
      <c r="AA218" s="157">
        <f>Z218*K218</f>
        <v>0</v>
      </c>
      <c r="AR218" s="5" t="s">
        <v>190</v>
      </c>
      <c r="AT218" s="5" t="s">
        <v>257</v>
      </c>
      <c r="AU218" s="5" t="s">
        <v>110</v>
      </c>
      <c r="AY218" s="5" t="s">
        <v>150</v>
      </c>
      <c r="BE218" s="96">
        <f>IF(U218="základní",N218,0)</f>
        <v>0</v>
      </c>
      <c r="BF218" s="96">
        <f>IF(U218="snížená",N218,0)</f>
        <v>0</v>
      </c>
      <c r="BG218" s="96">
        <f>IF(U218="zákl. přenesená",N218,0)</f>
        <v>0</v>
      </c>
      <c r="BH218" s="96">
        <f>IF(U218="sníž. přenesená",N218,0)</f>
        <v>0</v>
      </c>
      <c r="BI218" s="96">
        <f>IF(U218="nulová",N218,0)</f>
        <v>0</v>
      </c>
      <c r="BJ218" s="5" t="s">
        <v>22</v>
      </c>
      <c r="BK218" s="96">
        <f>ROUND(L218*K218,2)</f>
        <v>0</v>
      </c>
      <c r="BL218" s="5" t="s">
        <v>155</v>
      </c>
      <c r="BM218" s="5" t="s">
        <v>389</v>
      </c>
    </row>
    <row r="219" spans="2:51" s="177" customFormat="1" ht="22.5" customHeight="1">
      <c r="B219" s="178"/>
      <c r="C219" s="179"/>
      <c r="D219" s="179"/>
      <c r="E219" s="180"/>
      <c r="F219" s="242" t="s">
        <v>390</v>
      </c>
      <c r="G219" s="242"/>
      <c r="H219" s="242"/>
      <c r="I219" s="242"/>
      <c r="J219" s="179"/>
      <c r="K219" s="180"/>
      <c r="L219" s="179"/>
      <c r="M219" s="179"/>
      <c r="N219" s="179"/>
      <c r="O219" s="179"/>
      <c r="P219" s="179"/>
      <c r="Q219" s="179"/>
      <c r="R219" s="181"/>
      <c r="T219" s="182"/>
      <c r="U219" s="179"/>
      <c r="V219" s="179"/>
      <c r="W219" s="179"/>
      <c r="X219" s="179"/>
      <c r="Y219" s="179"/>
      <c r="Z219" s="179"/>
      <c r="AA219" s="183"/>
      <c r="AT219" s="184" t="s">
        <v>158</v>
      </c>
      <c r="AU219" s="184" t="s">
        <v>110</v>
      </c>
      <c r="AV219" s="177" t="s">
        <v>22</v>
      </c>
      <c r="AW219" s="177" t="s">
        <v>37</v>
      </c>
      <c r="AX219" s="177" t="s">
        <v>80</v>
      </c>
      <c r="AY219" s="184" t="s">
        <v>150</v>
      </c>
    </row>
    <row r="220" spans="2:51" s="158" customFormat="1" ht="22.5" customHeight="1">
      <c r="B220" s="159"/>
      <c r="C220" s="160"/>
      <c r="D220" s="160"/>
      <c r="E220" s="161"/>
      <c r="F220" s="235" t="s">
        <v>307</v>
      </c>
      <c r="G220" s="235"/>
      <c r="H220" s="235"/>
      <c r="I220" s="235"/>
      <c r="J220" s="160"/>
      <c r="K220" s="162">
        <v>12.4</v>
      </c>
      <c r="L220" s="160"/>
      <c r="M220" s="160"/>
      <c r="N220" s="160"/>
      <c r="O220" s="160"/>
      <c r="P220" s="160"/>
      <c r="Q220" s="160"/>
      <c r="R220" s="163"/>
      <c r="T220" s="164"/>
      <c r="U220" s="160"/>
      <c r="V220" s="160"/>
      <c r="W220" s="160"/>
      <c r="X220" s="160"/>
      <c r="Y220" s="160"/>
      <c r="Z220" s="160"/>
      <c r="AA220" s="165"/>
      <c r="AT220" s="166" t="s">
        <v>158</v>
      </c>
      <c r="AU220" s="166" t="s">
        <v>110</v>
      </c>
      <c r="AV220" s="158" t="s">
        <v>110</v>
      </c>
      <c r="AW220" s="158" t="s">
        <v>37</v>
      </c>
      <c r="AX220" s="158" t="s">
        <v>22</v>
      </c>
      <c r="AY220" s="166" t="s">
        <v>150</v>
      </c>
    </row>
    <row r="221" spans="2:65" s="22" customFormat="1" ht="31.5" customHeight="1">
      <c r="B221" s="119"/>
      <c r="C221" s="151" t="s">
        <v>391</v>
      </c>
      <c r="D221" s="151" t="s">
        <v>151</v>
      </c>
      <c r="E221" s="152" t="s">
        <v>392</v>
      </c>
      <c r="F221" s="231" t="s">
        <v>393</v>
      </c>
      <c r="G221" s="231"/>
      <c r="H221" s="231"/>
      <c r="I221" s="231"/>
      <c r="J221" s="153" t="s">
        <v>154</v>
      </c>
      <c r="K221" s="154">
        <v>866.2</v>
      </c>
      <c r="L221" s="232">
        <v>0</v>
      </c>
      <c r="M221" s="232"/>
      <c r="N221" s="233">
        <f>ROUND(L221*K221,2)</f>
        <v>0</v>
      </c>
      <c r="O221" s="233"/>
      <c r="P221" s="233"/>
      <c r="Q221" s="233"/>
      <c r="R221" s="121"/>
      <c r="T221" s="155"/>
      <c r="U221" s="33" t="s">
        <v>45</v>
      </c>
      <c r="V221" s="24"/>
      <c r="W221" s="156">
        <f>V221*K221</f>
        <v>0</v>
      </c>
      <c r="X221" s="156">
        <v>0.10362</v>
      </c>
      <c r="Y221" s="156">
        <f>X221*K221</f>
        <v>89.755644</v>
      </c>
      <c r="Z221" s="156">
        <v>0</v>
      </c>
      <c r="AA221" s="157">
        <f>Z221*K221</f>
        <v>0</v>
      </c>
      <c r="AR221" s="5" t="s">
        <v>155</v>
      </c>
      <c r="AT221" s="5" t="s">
        <v>151</v>
      </c>
      <c r="AU221" s="5" t="s">
        <v>110</v>
      </c>
      <c r="AY221" s="5" t="s">
        <v>150</v>
      </c>
      <c r="BE221" s="96">
        <f>IF(U221="základní",N221,0)</f>
        <v>0</v>
      </c>
      <c r="BF221" s="96">
        <f>IF(U221="snížená",N221,0)</f>
        <v>0</v>
      </c>
      <c r="BG221" s="96">
        <f>IF(U221="zákl. přenesená",N221,0)</f>
        <v>0</v>
      </c>
      <c r="BH221" s="96">
        <f>IF(U221="sníž. přenesená",N221,0)</f>
        <v>0</v>
      </c>
      <c r="BI221" s="96">
        <f>IF(U221="nulová",N221,0)</f>
        <v>0</v>
      </c>
      <c r="BJ221" s="5" t="s">
        <v>22</v>
      </c>
      <c r="BK221" s="96">
        <f>ROUND(L221*K221,2)</f>
        <v>0</v>
      </c>
      <c r="BL221" s="5" t="s">
        <v>155</v>
      </c>
      <c r="BM221" s="5" t="s">
        <v>394</v>
      </c>
    </row>
    <row r="222" spans="2:51" s="158" customFormat="1" ht="22.5" customHeight="1">
      <c r="B222" s="159"/>
      <c r="C222" s="160"/>
      <c r="D222" s="160"/>
      <c r="E222" s="161"/>
      <c r="F222" s="234" t="s">
        <v>308</v>
      </c>
      <c r="G222" s="234"/>
      <c r="H222" s="234"/>
      <c r="I222" s="234"/>
      <c r="J222" s="160"/>
      <c r="K222" s="162">
        <v>782.7</v>
      </c>
      <c r="L222" s="160"/>
      <c r="M222" s="160"/>
      <c r="N222" s="160"/>
      <c r="O222" s="160"/>
      <c r="P222" s="160"/>
      <c r="Q222" s="160"/>
      <c r="R222" s="163"/>
      <c r="T222" s="164"/>
      <c r="U222" s="160"/>
      <c r="V222" s="160"/>
      <c r="W222" s="160"/>
      <c r="X222" s="160"/>
      <c r="Y222" s="160"/>
      <c r="Z222" s="160"/>
      <c r="AA222" s="165"/>
      <c r="AT222" s="166" t="s">
        <v>158</v>
      </c>
      <c r="AU222" s="166" t="s">
        <v>110</v>
      </c>
      <c r="AV222" s="158" t="s">
        <v>110</v>
      </c>
      <c r="AW222" s="158" t="s">
        <v>37</v>
      </c>
      <c r="AX222" s="158" t="s">
        <v>80</v>
      </c>
      <c r="AY222" s="166" t="s">
        <v>150</v>
      </c>
    </row>
    <row r="223" spans="2:51" s="158" customFormat="1" ht="22.5" customHeight="1">
      <c r="B223" s="159"/>
      <c r="C223" s="160"/>
      <c r="D223" s="160"/>
      <c r="E223" s="161"/>
      <c r="F223" s="235" t="s">
        <v>309</v>
      </c>
      <c r="G223" s="235"/>
      <c r="H223" s="235"/>
      <c r="I223" s="235"/>
      <c r="J223" s="160"/>
      <c r="K223" s="162">
        <v>83.5</v>
      </c>
      <c r="L223" s="160"/>
      <c r="M223" s="160"/>
      <c r="N223" s="160"/>
      <c r="O223" s="160"/>
      <c r="P223" s="160"/>
      <c r="Q223" s="160"/>
      <c r="R223" s="163"/>
      <c r="T223" s="164"/>
      <c r="U223" s="160"/>
      <c r="V223" s="160"/>
      <c r="W223" s="160"/>
      <c r="X223" s="160"/>
      <c r="Y223" s="160"/>
      <c r="Z223" s="160"/>
      <c r="AA223" s="165"/>
      <c r="AT223" s="166" t="s">
        <v>158</v>
      </c>
      <c r="AU223" s="166" t="s">
        <v>110</v>
      </c>
      <c r="AV223" s="158" t="s">
        <v>110</v>
      </c>
      <c r="AW223" s="158" t="s">
        <v>37</v>
      </c>
      <c r="AX223" s="158" t="s">
        <v>80</v>
      </c>
      <c r="AY223" s="166" t="s">
        <v>150</v>
      </c>
    </row>
    <row r="224" spans="2:65" s="22" customFormat="1" ht="22.5" customHeight="1">
      <c r="B224" s="119"/>
      <c r="C224" s="173" t="s">
        <v>395</v>
      </c>
      <c r="D224" s="173" t="s">
        <v>257</v>
      </c>
      <c r="E224" s="174" t="s">
        <v>396</v>
      </c>
      <c r="F224" s="239" t="s">
        <v>397</v>
      </c>
      <c r="G224" s="239"/>
      <c r="H224" s="239"/>
      <c r="I224" s="239"/>
      <c r="J224" s="175" t="s">
        <v>154</v>
      </c>
      <c r="K224" s="176">
        <v>733.361</v>
      </c>
      <c r="L224" s="240">
        <v>0</v>
      </c>
      <c r="M224" s="240"/>
      <c r="N224" s="241">
        <f>ROUND(L224*K224,2)</f>
        <v>0</v>
      </c>
      <c r="O224" s="241"/>
      <c r="P224" s="241"/>
      <c r="Q224" s="241"/>
      <c r="R224" s="121"/>
      <c r="T224" s="155"/>
      <c r="U224" s="33" t="s">
        <v>45</v>
      </c>
      <c r="V224" s="24"/>
      <c r="W224" s="156">
        <f>V224*K224</f>
        <v>0</v>
      </c>
      <c r="X224" s="156">
        <v>0.152</v>
      </c>
      <c r="Y224" s="156">
        <f>X224*K224</f>
        <v>111.470872</v>
      </c>
      <c r="Z224" s="156">
        <v>0</v>
      </c>
      <c r="AA224" s="157">
        <f>Z224*K224</f>
        <v>0</v>
      </c>
      <c r="AR224" s="5" t="s">
        <v>190</v>
      </c>
      <c r="AT224" s="5" t="s">
        <v>257</v>
      </c>
      <c r="AU224" s="5" t="s">
        <v>110</v>
      </c>
      <c r="AY224" s="5" t="s">
        <v>150</v>
      </c>
      <c r="BE224" s="96">
        <f>IF(U224="základní",N224,0)</f>
        <v>0</v>
      </c>
      <c r="BF224" s="96">
        <f>IF(U224="snížená",N224,0)</f>
        <v>0</v>
      </c>
      <c r="BG224" s="96">
        <f>IF(U224="zákl. přenesená",N224,0)</f>
        <v>0</v>
      </c>
      <c r="BH224" s="96">
        <f>IF(U224="sníž. přenesená",N224,0)</f>
        <v>0</v>
      </c>
      <c r="BI224" s="96">
        <f>IF(U224="nulová",N224,0)</f>
        <v>0</v>
      </c>
      <c r="BJ224" s="5" t="s">
        <v>22</v>
      </c>
      <c r="BK224" s="96">
        <f>ROUND(L224*K224,2)</f>
        <v>0</v>
      </c>
      <c r="BL224" s="5" t="s">
        <v>155</v>
      </c>
      <c r="BM224" s="5" t="s">
        <v>398</v>
      </c>
    </row>
    <row r="225" spans="2:51" s="158" customFormat="1" ht="22.5" customHeight="1">
      <c r="B225" s="159"/>
      <c r="C225" s="160"/>
      <c r="D225" s="160"/>
      <c r="E225" s="161"/>
      <c r="F225" s="234" t="s">
        <v>308</v>
      </c>
      <c r="G225" s="234"/>
      <c r="H225" s="234"/>
      <c r="I225" s="234"/>
      <c r="J225" s="160"/>
      <c r="K225" s="162">
        <v>782.7</v>
      </c>
      <c r="L225" s="160"/>
      <c r="M225" s="160"/>
      <c r="N225" s="160"/>
      <c r="O225" s="160"/>
      <c r="P225" s="160"/>
      <c r="Q225" s="160"/>
      <c r="R225" s="163"/>
      <c r="T225" s="164"/>
      <c r="U225" s="160"/>
      <c r="V225" s="160"/>
      <c r="W225" s="160"/>
      <c r="X225" s="160"/>
      <c r="Y225" s="160"/>
      <c r="Z225" s="160"/>
      <c r="AA225" s="165"/>
      <c r="AT225" s="166" t="s">
        <v>158</v>
      </c>
      <c r="AU225" s="166" t="s">
        <v>110</v>
      </c>
      <c r="AV225" s="158" t="s">
        <v>110</v>
      </c>
      <c r="AW225" s="158" t="s">
        <v>37</v>
      </c>
      <c r="AX225" s="158" t="s">
        <v>80</v>
      </c>
      <c r="AY225" s="166" t="s">
        <v>150</v>
      </c>
    </row>
    <row r="226" spans="2:51" s="158" customFormat="1" ht="31.5" customHeight="1">
      <c r="B226" s="159"/>
      <c r="C226" s="160"/>
      <c r="D226" s="160"/>
      <c r="E226" s="161"/>
      <c r="F226" s="235" t="s">
        <v>399</v>
      </c>
      <c r="G226" s="235"/>
      <c r="H226" s="235"/>
      <c r="I226" s="235"/>
      <c r="J226" s="160"/>
      <c r="K226" s="162">
        <v>-46</v>
      </c>
      <c r="L226" s="160"/>
      <c r="M226" s="160"/>
      <c r="N226" s="160"/>
      <c r="O226" s="160"/>
      <c r="P226" s="160"/>
      <c r="Q226" s="160"/>
      <c r="R226" s="163"/>
      <c r="T226" s="164"/>
      <c r="U226" s="160"/>
      <c r="V226" s="160"/>
      <c r="W226" s="160"/>
      <c r="X226" s="160"/>
      <c r="Y226" s="160"/>
      <c r="Z226" s="160"/>
      <c r="AA226" s="165"/>
      <c r="AT226" s="166" t="s">
        <v>158</v>
      </c>
      <c r="AU226" s="166" t="s">
        <v>110</v>
      </c>
      <c r="AV226" s="158" t="s">
        <v>110</v>
      </c>
      <c r="AW226" s="158" t="s">
        <v>37</v>
      </c>
      <c r="AX226" s="158" t="s">
        <v>80</v>
      </c>
      <c r="AY226" s="166" t="s">
        <v>150</v>
      </c>
    </row>
    <row r="227" spans="2:51" s="158" customFormat="1" ht="22.5" customHeight="1">
      <c r="B227" s="159"/>
      <c r="C227" s="160"/>
      <c r="D227" s="160"/>
      <c r="E227" s="161"/>
      <c r="F227" s="235" t="s">
        <v>400</v>
      </c>
      <c r="G227" s="235"/>
      <c r="H227" s="235"/>
      <c r="I227" s="235"/>
      <c r="J227" s="160"/>
      <c r="K227" s="162">
        <v>-10.6</v>
      </c>
      <c r="L227" s="160"/>
      <c r="M227" s="160"/>
      <c r="N227" s="160"/>
      <c r="O227" s="160"/>
      <c r="P227" s="160"/>
      <c r="Q227" s="160"/>
      <c r="R227" s="163"/>
      <c r="T227" s="164"/>
      <c r="U227" s="160"/>
      <c r="V227" s="160"/>
      <c r="W227" s="160"/>
      <c r="X227" s="160"/>
      <c r="Y227" s="160"/>
      <c r="Z227" s="160"/>
      <c r="AA227" s="165"/>
      <c r="AT227" s="166" t="s">
        <v>158</v>
      </c>
      <c r="AU227" s="166" t="s">
        <v>110</v>
      </c>
      <c r="AV227" s="158" t="s">
        <v>110</v>
      </c>
      <c r="AW227" s="158" t="s">
        <v>37</v>
      </c>
      <c r="AX227" s="158" t="s">
        <v>80</v>
      </c>
      <c r="AY227" s="166" t="s">
        <v>150</v>
      </c>
    </row>
    <row r="228" spans="2:65" s="22" customFormat="1" ht="22.5" customHeight="1">
      <c r="B228" s="119"/>
      <c r="C228" s="173" t="s">
        <v>401</v>
      </c>
      <c r="D228" s="173" t="s">
        <v>257</v>
      </c>
      <c r="E228" s="174" t="s">
        <v>402</v>
      </c>
      <c r="F228" s="239" t="s">
        <v>403</v>
      </c>
      <c r="G228" s="239"/>
      <c r="H228" s="239"/>
      <c r="I228" s="239"/>
      <c r="J228" s="175" t="s">
        <v>154</v>
      </c>
      <c r="K228" s="176">
        <v>140.666</v>
      </c>
      <c r="L228" s="240">
        <v>0</v>
      </c>
      <c r="M228" s="240"/>
      <c r="N228" s="241">
        <f>ROUND(L228*K228,2)</f>
        <v>0</v>
      </c>
      <c r="O228" s="241"/>
      <c r="P228" s="241"/>
      <c r="Q228" s="241"/>
      <c r="R228" s="121"/>
      <c r="T228" s="155"/>
      <c r="U228" s="33" t="s">
        <v>45</v>
      </c>
      <c r="V228" s="24"/>
      <c r="W228" s="156">
        <f>V228*K228</f>
        <v>0</v>
      </c>
      <c r="X228" s="156">
        <v>0.152</v>
      </c>
      <c r="Y228" s="156">
        <f>X228*K228</f>
        <v>21.381232</v>
      </c>
      <c r="Z228" s="156">
        <v>0</v>
      </c>
      <c r="AA228" s="157">
        <f>Z228*K228</f>
        <v>0</v>
      </c>
      <c r="AR228" s="5" t="s">
        <v>190</v>
      </c>
      <c r="AT228" s="5" t="s">
        <v>257</v>
      </c>
      <c r="AU228" s="5" t="s">
        <v>110</v>
      </c>
      <c r="AY228" s="5" t="s">
        <v>150</v>
      </c>
      <c r="BE228" s="96">
        <f>IF(U228="základní",N228,0)</f>
        <v>0</v>
      </c>
      <c r="BF228" s="96">
        <f>IF(U228="snížená",N228,0)</f>
        <v>0</v>
      </c>
      <c r="BG228" s="96">
        <f>IF(U228="zákl. přenesená",N228,0)</f>
        <v>0</v>
      </c>
      <c r="BH228" s="96">
        <f>IF(U228="sníž. přenesená",N228,0)</f>
        <v>0</v>
      </c>
      <c r="BI228" s="96">
        <f>IF(U228="nulová",N228,0)</f>
        <v>0</v>
      </c>
      <c r="BJ228" s="5" t="s">
        <v>22</v>
      </c>
      <c r="BK228" s="96">
        <f>ROUND(L228*K228,2)</f>
        <v>0</v>
      </c>
      <c r="BL228" s="5" t="s">
        <v>155</v>
      </c>
      <c r="BM228" s="5" t="s">
        <v>404</v>
      </c>
    </row>
    <row r="229" spans="2:51" s="158" customFormat="1" ht="22.5" customHeight="1">
      <c r="B229" s="159"/>
      <c r="C229" s="160"/>
      <c r="D229" s="160"/>
      <c r="E229" s="161"/>
      <c r="F229" s="234" t="s">
        <v>405</v>
      </c>
      <c r="G229" s="234"/>
      <c r="H229" s="234"/>
      <c r="I229" s="234"/>
      <c r="J229" s="160"/>
      <c r="K229" s="162">
        <v>10.6</v>
      </c>
      <c r="L229" s="160"/>
      <c r="M229" s="160"/>
      <c r="N229" s="160"/>
      <c r="O229" s="160"/>
      <c r="P229" s="160"/>
      <c r="Q229" s="160"/>
      <c r="R229" s="163"/>
      <c r="T229" s="164"/>
      <c r="U229" s="160"/>
      <c r="V229" s="160"/>
      <c r="W229" s="160"/>
      <c r="X229" s="160"/>
      <c r="Y229" s="160"/>
      <c r="Z229" s="160"/>
      <c r="AA229" s="165"/>
      <c r="AT229" s="166" t="s">
        <v>158</v>
      </c>
      <c r="AU229" s="166" t="s">
        <v>110</v>
      </c>
      <c r="AV229" s="158" t="s">
        <v>110</v>
      </c>
      <c r="AW229" s="158" t="s">
        <v>37</v>
      </c>
      <c r="AX229" s="158" t="s">
        <v>80</v>
      </c>
      <c r="AY229" s="166" t="s">
        <v>150</v>
      </c>
    </row>
    <row r="230" spans="2:51" s="158" customFormat="1" ht="31.5" customHeight="1">
      <c r="B230" s="159"/>
      <c r="C230" s="160"/>
      <c r="D230" s="160"/>
      <c r="E230" s="161"/>
      <c r="F230" s="235" t="s">
        <v>406</v>
      </c>
      <c r="G230" s="235"/>
      <c r="H230" s="235"/>
      <c r="I230" s="235"/>
      <c r="J230" s="160"/>
      <c r="K230" s="162">
        <v>46</v>
      </c>
      <c r="L230" s="160"/>
      <c r="M230" s="160"/>
      <c r="N230" s="160"/>
      <c r="O230" s="160"/>
      <c r="P230" s="160"/>
      <c r="Q230" s="160"/>
      <c r="R230" s="163"/>
      <c r="T230" s="164"/>
      <c r="U230" s="160"/>
      <c r="V230" s="160"/>
      <c r="W230" s="160"/>
      <c r="X230" s="160"/>
      <c r="Y230" s="160"/>
      <c r="Z230" s="160"/>
      <c r="AA230" s="165"/>
      <c r="AT230" s="166" t="s">
        <v>158</v>
      </c>
      <c r="AU230" s="166" t="s">
        <v>110</v>
      </c>
      <c r="AV230" s="158" t="s">
        <v>110</v>
      </c>
      <c r="AW230" s="158" t="s">
        <v>37</v>
      </c>
      <c r="AX230" s="158" t="s">
        <v>80</v>
      </c>
      <c r="AY230" s="166" t="s">
        <v>150</v>
      </c>
    </row>
    <row r="231" spans="2:51" s="158" customFormat="1" ht="22.5" customHeight="1">
      <c r="B231" s="159"/>
      <c r="C231" s="160"/>
      <c r="D231" s="160"/>
      <c r="E231" s="161"/>
      <c r="F231" s="235" t="s">
        <v>309</v>
      </c>
      <c r="G231" s="235"/>
      <c r="H231" s="235"/>
      <c r="I231" s="235"/>
      <c r="J231" s="160"/>
      <c r="K231" s="162">
        <v>83.5</v>
      </c>
      <c r="L231" s="160"/>
      <c r="M231" s="160"/>
      <c r="N231" s="160"/>
      <c r="O231" s="160"/>
      <c r="P231" s="160"/>
      <c r="Q231" s="160"/>
      <c r="R231" s="163"/>
      <c r="T231" s="164"/>
      <c r="U231" s="160"/>
      <c r="V231" s="160"/>
      <c r="W231" s="160"/>
      <c r="X231" s="160"/>
      <c r="Y231" s="160"/>
      <c r="Z231" s="160"/>
      <c r="AA231" s="165"/>
      <c r="AT231" s="166" t="s">
        <v>158</v>
      </c>
      <c r="AU231" s="166" t="s">
        <v>110</v>
      </c>
      <c r="AV231" s="158" t="s">
        <v>110</v>
      </c>
      <c r="AW231" s="158" t="s">
        <v>37</v>
      </c>
      <c r="AX231" s="158" t="s">
        <v>80</v>
      </c>
      <c r="AY231" s="166" t="s">
        <v>150</v>
      </c>
    </row>
    <row r="232" spans="2:63" s="139" customFormat="1" ht="29.25" customHeight="1">
      <c r="B232" s="140"/>
      <c r="C232" s="141"/>
      <c r="D232" s="150" t="s">
        <v>232</v>
      </c>
      <c r="E232" s="150"/>
      <c r="F232" s="150"/>
      <c r="G232" s="150"/>
      <c r="H232" s="150"/>
      <c r="I232" s="150"/>
      <c r="J232" s="150"/>
      <c r="K232" s="150"/>
      <c r="L232" s="150"/>
      <c r="M232" s="150"/>
      <c r="N232" s="230">
        <f>BK232</f>
        <v>0</v>
      </c>
      <c r="O232" s="230"/>
      <c r="P232" s="230"/>
      <c r="Q232" s="230"/>
      <c r="R232" s="143"/>
      <c r="T232" s="144"/>
      <c r="U232" s="141"/>
      <c r="V232" s="141"/>
      <c r="W232" s="145">
        <f>SUM(W233:W277)</f>
        <v>0</v>
      </c>
      <c r="X232" s="141"/>
      <c r="Y232" s="145">
        <f>SUM(Y233:Y277)</f>
        <v>154.2295525296</v>
      </c>
      <c r="Z232" s="141"/>
      <c r="AA232" s="146">
        <f>SUM(AA233:AA277)</f>
        <v>0</v>
      </c>
      <c r="AR232" s="147" t="s">
        <v>22</v>
      </c>
      <c r="AT232" s="148" t="s">
        <v>79</v>
      </c>
      <c r="AU232" s="148" t="s">
        <v>22</v>
      </c>
      <c r="AY232" s="147" t="s">
        <v>150</v>
      </c>
      <c r="BK232" s="149">
        <f>SUM(BK233:BK277)</f>
        <v>0</v>
      </c>
    </row>
    <row r="233" spans="2:65" s="22" customFormat="1" ht="31.5" customHeight="1">
      <c r="B233" s="119"/>
      <c r="C233" s="151" t="s">
        <v>407</v>
      </c>
      <c r="D233" s="151" t="s">
        <v>151</v>
      </c>
      <c r="E233" s="152" t="s">
        <v>408</v>
      </c>
      <c r="F233" s="231" t="s">
        <v>409</v>
      </c>
      <c r="G233" s="231"/>
      <c r="H233" s="231"/>
      <c r="I233" s="231"/>
      <c r="J233" s="153" t="s">
        <v>182</v>
      </c>
      <c r="K233" s="154">
        <v>7</v>
      </c>
      <c r="L233" s="232">
        <v>0</v>
      </c>
      <c r="M233" s="232"/>
      <c r="N233" s="233">
        <f>ROUND(L233*K233,2)</f>
        <v>0</v>
      </c>
      <c r="O233" s="233"/>
      <c r="P233" s="233"/>
      <c r="Q233" s="233"/>
      <c r="R233" s="121"/>
      <c r="T233" s="155"/>
      <c r="U233" s="33" t="s">
        <v>45</v>
      </c>
      <c r="V233" s="24"/>
      <c r="W233" s="156">
        <f>V233*K233</f>
        <v>0</v>
      </c>
      <c r="X233" s="156">
        <v>0.0007</v>
      </c>
      <c r="Y233" s="156">
        <f>X233*K233</f>
        <v>0.0049</v>
      </c>
      <c r="Z233" s="156">
        <v>0</v>
      </c>
      <c r="AA233" s="157">
        <f>Z233*K233</f>
        <v>0</v>
      </c>
      <c r="AR233" s="5" t="s">
        <v>155</v>
      </c>
      <c r="AT233" s="5" t="s">
        <v>151</v>
      </c>
      <c r="AU233" s="5" t="s">
        <v>110</v>
      </c>
      <c r="AY233" s="5" t="s">
        <v>150</v>
      </c>
      <c r="BE233" s="96">
        <f>IF(U233="základní",N233,0)</f>
        <v>0</v>
      </c>
      <c r="BF233" s="96">
        <f>IF(U233="snížená",N233,0)</f>
        <v>0</v>
      </c>
      <c r="BG233" s="96">
        <f>IF(U233="zákl. přenesená",N233,0)</f>
        <v>0</v>
      </c>
      <c r="BH233" s="96">
        <f>IF(U233="sníž. přenesená",N233,0)</f>
        <v>0</v>
      </c>
      <c r="BI233" s="96">
        <f>IF(U233="nulová",N233,0)</f>
        <v>0</v>
      </c>
      <c r="BJ233" s="5" t="s">
        <v>22</v>
      </c>
      <c r="BK233" s="96">
        <f>ROUND(L233*K233,2)</f>
        <v>0</v>
      </c>
      <c r="BL233" s="5" t="s">
        <v>155</v>
      </c>
      <c r="BM233" s="5" t="s">
        <v>410</v>
      </c>
    </row>
    <row r="234" spans="2:65" s="22" customFormat="1" ht="22.5" customHeight="1">
      <c r="B234" s="119"/>
      <c r="C234" s="173" t="s">
        <v>411</v>
      </c>
      <c r="D234" s="173" t="s">
        <v>257</v>
      </c>
      <c r="E234" s="174" t="s">
        <v>412</v>
      </c>
      <c r="F234" s="239" t="s">
        <v>413</v>
      </c>
      <c r="G234" s="239"/>
      <c r="H234" s="239"/>
      <c r="I234" s="239"/>
      <c r="J234" s="175" t="s">
        <v>182</v>
      </c>
      <c r="K234" s="176">
        <v>5</v>
      </c>
      <c r="L234" s="240">
        <v>0</v>
      </c>
      <c r="M234" s="240"/>
      <c r="N234" s="241">
        <f>ROUND(L234*K234,2)</f>
        <v>0</v>
      </c>
      <c r="O234" s="241"/>
      <c r="P234" s="241"/>
      <c r="Q234" s="241"/>
      <c r="R234" s="121"/>
      <c r="T234" s="155"/>
      <c r="U234" s="33" t="s">
        <v>45</v>
      </c>
      <c r="V234" s="24"/>
      <c r="W234" s="156">
        <f>V234*K234</f>
        <v>0</v>
      </c>
      <c r="X234" s="156">
        <v>0.0065</v>
      </c>
      <c r="Y234" s="156">
        <f>X234*K234</f>
        <v>0.0325</v>
      </c>
      <c r="Z234" s="156">
        <v>0</v>
      </c>
      <c r="AA234" s="157">
        <f>Z234*K234</f>
        <v>0</v>
      </c>
      <c r="AR234" s="5" t="s">
        <v>190</v>
      </c>
      <c r="AT234" s="5" t="s">
        <v>257</v>
      </c>
      <c r="AU234" s="5" t="s">
        <v>110</v>
      </c>
      <c r="AY234" s="5" t="s">
        <v>150</v>
      </c>
      <c r="BE234" s="96">
        <f>IF(U234="základní",N234,0)</f>
        <v>0</v>
      </c>
      <c r="BF234" s="96">
        <f>IF(U234="snížená",N234,0)</f>
        <v>0</v>
      </c>
      <c r="BG234" s="96">
        <f>IF(U234="zákl. přenesená",N234,0)</f>
        <v>0</v>
      </c>
      <c r="BH234" s="96">
        <f>IF(U234="sníž. přenesená",N234,0)</f>
        <v>0</v>
      </c>
      <c r="BI234" s="96">
        <f>IF(U234="nulová",N234,0)</f>
        <v>0</v>
      </c>
      <c r="BJ234" s="5" t="s">
        <v>22</v>
      </c>
      <c r="BK234" s="96">
        <f>ROUND(L234*K234,2)</f>
        <v>0</v>
      </c>
      <c r="BL234" s="5" t="s">
        <v>155</v>
      </c>
      <c r="BM234" s="5" t="s">
        <v>414</v>
      </c>
    </row>
    <row r="235" spans="2:65" s="22" customFormat="1" ht="22.5" customHeight="1">
      <c r="B235" s="119"/>
      <c r="C235" s="173" t="s">
        <v>415</v>
      </c>
      <c r="D235" s="173" t="s">
        <v>257</v>
      </c>
      <c r="E235" s="174" t="s">
        <v>416</v>
      </c>
      <c r="F235" s="239" t="s">
        <v>417</v>
      </c>
      <c r="G235" s="239"/>
      <c r="H235" s="239"/>
      <c r="I235" s="239"/>
      <c r="J235" s="175" t="s">
        <v>182</v>
      </c>
      <c r="K235" s="176">
        <v>2</v>
      </c>
      <c r="L235" s="240">
        <v>0</v>
      </c>
      <c r="M235" s="240"/>
      <c r="N235" s="241">
        <f>ROUND(L235*K235,2)</f>
        <v>0</v>
      </c>
      <c r="O235" s="241"/>
      <c r="P235" s="241"/>
      <c r="Q235" s="241"/>
      <c r="R235" s="121"/>
      <c r="T235" s="155"/>
      <c r="U235" s="33" t="s">
        <v>45</v>
      </c>
      <c r="V235" s="24"/>
      <c r="W235" s="156">
        <f>V235*K235</f>
        <v>0</v>
      </c>
      <c r="X235" s="156">
        <v>0.002</v>
      </c>
      <c r="Y235" s="156">
        <f>X235*K235</f>
        <v>0.004</v>
      </c>
      <c r="Z235" s="156">
        <v>0</v>
      </c>
      <c r="AA235" s="157">
        <f>Z235*K235</f>
        <v>0</v>
      </c>
      <c r="AR235" s="5" t="s">
        <v>190</v>
      </c>
      <c r="AT235" s="5" t="s">
        <v>257</v>
      </c>
      <c r="AU235" s="5" t="s">
        <v>110</v>
      </c>
      <c r="AY235" s="5" t="s">
        <v>150</v>
      </c>
      <c r="BE235" s="96">
        <f>IF(U235="základní",N235,0)</f>
        <v>0</v>
      </c>
      <c r="BF235" s="96">
        <f>IF(U235="snížená",N235,0)</f>
        <v>0</v>
      </c>
      <c r="BG235" s="96">
        <f>IF(U235="zákl. přenesená",N235,0)</f>
        <v>0</v>
      </c>
      <c r="BH235" s="96">
        <f>IF(U235="sníž. přenesená",N235,0)</f>
        <v>0</v>
      </c>
      <c r="BI235" s="96">
        <f>IF(U235="nulová",N235,0)</f>
        <v>0</v>
      </c>
      <c r="BJ235" s="5" t="s">
        <v>22</v>
      </c>
      <c r="BK235" s="96">
        <f>ROUND(L235*K235,2)</f>
        <v>0</v>
      </c>
      <c r="BL235" s="5" t="s">
        <v>155</v>
      </c>
      <c r="BM235" s="5" t="s">
        <v>418</v>
      </c>
    </row>
    <row r="236" spans="2:51" s="158" customFormat="1" ht="22.5" customHeight="1">
      <c r="B236" s="159"/>
      <c r="C236" s="160"/>
      <c r="D236" s="160"/>
      <c r="E236" s="161"/>
      <c r="F236" s="234" t="s">
        <v>419</v>
      </c>
      <c r="G236" s="234"/>
      <c r="H236" s="234"/>
      <c r="I236" s="234"/>
      <c r="J236" s="160"/>
      <c r="K236" s="162">
        <v>2</v>
      </c>
      <c r="L236" s="160"/>
      <c r="M236" s="160"/>
      <c r="N236" s="160"/>
      <c r="O236" s="160"/>
      <c r="P236" s="160"/>
      <c r="Q236" s="160"/>
      <c r="R236" s="163"/>
      <c r="T236" s="164"/>
      <c r="U236" s="160"/>
      <c r="V236" s="160"/>
      <c r="W236" s="160"/>
      <c r="X236" s="160"/>
      <c r="Y236" s="160"/>
      <c r="Z236" s="160"/>
      <c r="AA236" s="165"/>
      <c r="AT236" s="166" t="s">
        <v>158</v>
      </c>
      <c r="AU236" s="166" t="s">
        <v>110</v>
      </c>
      <c r="AV236" s="158" t="s">
        <v>110</v>
      </c>
      <c r="AW236" s="158" t="s">
        <v>37</v>
      </c>
      <c r="AX236" s="158" t="s">
        <v>22</v>
      </c>
      <c r="AY236" s="166" t="s">
        <v>150</v>
      </c>
    </row>
    <row r="237" spans="2:65" s="22" customFormat="1" ht="31.5" customHeight="1">
      <c r="B237" s="119"/>
      <c r="C237" s="173" t="s">
        <v>420</v>
      </c>
      <c r="D237" s="173" t="s">
        <v>257</v>
      </c>
      <c r="E237" s="174" t="s">
        <v>421</v>
      </c>
      <c r="F237" s="239" t="s">
        <v>422</v>
      </c>
      <c r="G237" s="239"/>
      <c r="H237" s="239"/>
      <c r="I237" s="239"/>
      <c r="J237" s="175" t="s">
        <v>182</v>
      </c>
      <c r="K237" s="176">
        <v>1</v>
      </c>
      <c r="L237" s="240">
        <v>0</v>
      </c>
      <c r="M237" s="240"/>
      <c r="N237" s="241">
        <f>ROUND(L237*K237,2)</f>
        <v>0</v>
      </c>
      <c r="O237" s="241"/>
      <c r="P237" s="241"/>
      <c r="Q237" s="241"/>
      <c r="R237" s="121"/>
      <c r="T237" s="155"/>
      <c r="U237" s="33" t="s">
        <v>45</v>
      </c>
      <c r="V237" s="24"/>
      <c r="W237" s="156">
        <f>V237*K237</f>
        <v>0</v>
      </c>
      <c r="X237" s="156">
        <v>0.0021</v>
      </c>
      <c r="Y237" s="156">
        <f>X237*K237</f>
        <v>0.0021</v>
      </c>
      <c r="Z237" s="156">
        <v>0</v>
      </c>
      <c r="AA237" s="157">
        <f>Z237*K237</f>
        <v>0</v>
      </c>
      <c r="AR237" s="5" t="s">
        <v>190</v>
      </c>
      <c r="AT237" s="5" t="s">
        <v>257</v>
      </c>
      <c r="AU237" s="5" t="s">
        <v>110</v>
      </c>
      <c r="AY237" s="5" t="s">
        <v>150</v>
      </c>
      <c r="BE237" s="96">
        <f>IF(U237="základní",N237,0)</f>
        <v>0</v>
      </c>
      <c r="BF237" s="96">
        <f>IF(U237="snížená",N237,0)</f>
        <v>0</v>
      </c>
      <c r="BG237" s="96">
        <f>IF(U237="zákl. přenesená",N237,0)</f>
        <v>0</v>
      </c>
      <c r="BH237" s="96">
        <f>IF(U237="sníž. přenesená",N237,0)</f>
        <v>0</v>
      </c>
      <c r="BI237" s="96">
        <f>IF(U237="nulová",N237,0)</f>
        <v>0</v>
      </c>
      <c r="BJ237" s="5" t="s">
        <v>22</v>
      </c>
      <c r="BK237" s="96">
        <f>ROUND(L237*K237,2)</f>
        <v>0</v>
      </c>
      <c r="BL237" s="5" t="s">
        <v>155</v>
      </c>
      <c r="BM237" s="5" t="s">
        <v>423</v>
      </c>
    </row>
    <row r="238" spans="2:51" s="158" customFormat="1" ht="43.5" customHeight="1">
      <c r="B238" s="159"/>
      <c r="C238" s="160"/>
      <c r="D238" s="160"/>
      <c r="E238" s="161"/>
      <c r="F238" s="234" t="s">
        <v>424</v>
      </c>
      <c r="G238" s="234"/>
      <c r="H238" s="234"/>
      <c r="I238" s="234"/>
      <c r="J238" s="160"/>
      <c r="K238" s="162">
        <v>1</v>
      </c>
      <c r="L238" s="160"/>
      <c r="M238" s="160"/>
      <c r="N238" s="160"/>
      <c r="O238" s="160"/>
      <c r="P238" s="160"/>
      <c r="Q238" s="160"/>
      <c r="R238" s="163"/>
      <c r="T238" s="164"/>
      <c r="U238" s="160"/>
      <c r="V238" s="160"/>
      <c r="W238" s="160"/>
      <c r="X238" s="160"/>
      <c r="Y238" s="160"/>
      <c r="Z238" s="160"/>
      <c r="AA238" s="165"/>
      <c r="AT238" s="166" t="s">
        <v>158</v>
      </c>
      <c r="AU238" s="166" t="s">
        <v>110</v>
      </c>
      <c r="AV238" s="158" t="s">
        <v>110</v>
      </c>
      <c r="AW238" s="158" t="s">
        <v>37</v>
      </c>
      <c r="AX238" s="158" t="s">
        <v>22</v>
      </c>
      <c r="AY238" s="166" t="s">
        <v>150</v>
      </c>
    </row>
    <row r="239" spans="2:65" s="22" customFormat="1" ht="22.5" customHeight="1">
      <c r="B239" s="119"/>
      <c r="C239" s="173" t="s">
        <v>425</v>
      </c>
      <c r="D239" s="173" t="s">
        <v>257</v>
      </c>
      <c r="E239" s="174" t="s">
        <v>426</v>
      </c>
      <c r="F239" s="239" t="s">
        <v>427</v>
      </c>
      <c r="G239" s="239"/>
      <c r="H239" s="239"/>
      <c r="I239" s="239"/>
      <c r="J239" s="175" t="s">
        <v>182</v>
      </c>
      <c r="K239" s="176">
        <v>3</v>
      </c>
      <c r="L239" s="240">
        <v>0</v>
      </c>
      <c r="M239" s="240"/>
      <c r="N239" s="241">
        <f>ROUND(L239*K239,2)</f>
        <v>0</v>
      </c>
      <c r="O239" s="241"/>
      <c r="P239" s="241"/>
      <c r="Q239" s="241"/>
      <c r="R239" s="121"/>
      <c r="T239" s="155"/>
      <c r="U239" s="33" t="s">
        <v>45</v>
      </c>
      <c r="V239" s="24"/>
      <c r="W239" s="156">
        <f>V239*K239</f>
        <v>0</v>
      </c>
      <c r="X239" s="156">
        <v>0.0031</v>
      </c>
      <c r="Y239" s="156">
        <f>X239*K239</f>
        <v>0.0093</v>
      </c>
      <c r="Z239" s="156">
        <v>0</v>
      </c>
      <c r="AA239" s="157">
        <f>Z239*K239</f>
        <v>0</v>
      </c>
      <c r="AR239" s="5" t="s">
        <v>190</v>
      </c>
      <c r="AT239" s="5" t="s">
        <v>257</v>
      </c>
      <c r="AU239" s="5" t="s">
        <v>110</v>
      </c>
      <c r="AY239" s="5" t="s">
        <v>150</v>
      </c>
      <c r="BE239" s="96">
        <f>IF(U239="základní",N239,0)</f>
        <v>0</v>
      </c>
      <c r="BF239" s="96">
        <f>IF(U239="snížená",N239,0)</f>
        <v>0</v>
      </c>
      <c r="BG239" s="96">
        <f>IF(U239="zákl. přenesená",N239,0)</f>
        <v>0</v>
      </c>
      <c r="BH239" s="96">
        <f>IF(U239="sníž. přenesená",N239,0)</f>
        <v>0</v>
      </c>
      <c r="BI239" s="96">
        <f>IF(U239="nulová",N239,0)</f>
        <v>0</v>
      </c>
      <c r="BJ239" s="5" t="s">
        <v>22</v>
      </c>
      <c r="BK239" s="96">
        <f>ROUND(L239*K239,2)</f>
        <v>0</v>
      </c>
      <c r="BL239" s="5" t="s">
        <v>155</v>
      </c>
      <c r="BM239" s="5" t="s">
        <v>428</v>
      </c>
    </row>
    <row r="240" spans="2:51" s="158" customFormat="1" ht="22.5" customHeight="1">
      <c r="B240" s="159"/>
      <c r="C240" s="160"/>
      <c r="D240" s="160"/>
      <c r="E240" s="161"/>
      <c r="F240" s="234" t="s">
        <v>429</v>
      </c>
      <c r="G240" s="234"/>
      <c r="H240" s="234"/>
      <c r="I240" s="234"/>
      <c r="J240" s="160"/>
      <c r="K240" s="162">
        <v>1</v>
      </c>
      <c r="L240" s="160"/>
      <c r="M240" s="160"/>
      <c r="N240" s="160"/>
      <c r="O240" s="160"/>
      <c r="P240" s="160"/>
      <c r="Q240" s="160"/>
      <c r="R240" s="163"/>
      <c r="T240" s="164"/>
      <c r="U240" s="160"/>
      <c r="V240" s="160"/>
      <c r="W240" s="160"/>
      <c r="X240" s="160"/>
      <c r="Y240" s="160"/>
      <c r="Z240" s="160"/>
      <c r="AA240" s="165"/>
      <c r="AT240" s="166" t="s">
        <v>158</v>
      </c>
      <c r="AU240" s="166" t="s">
        <v>110</v>
      </c>
      <c r="AV240" s="158" t="s">
        <v>110</v>
      </c>
      <c r="AW240" s="158" t="s">
        <v>37</v>
      </c>
      <c r="AX240" s="158" t="s">
        <v>80</v>
      </c>
      <c r="AY240" s="166" t="s">
        <v>150</v>
      </c>
    </row>
    <row r="241" spans="2:51" s="158" customFormat="1" ht="22.5" customHeight="1">
      <c r="B241" s="159"/>
      <c r="C241" s="160"/>
      <c r="D241" s="160"/>
      <c r="E241" s="161"/>
      <c r="F241" s="235" t="s">
        <v>430</v>
      </c>
      <c r="G241" s="235"/>
      <c r="H241" s="235"/>
      <c r="I241" s="235"/>
      <c r="J241" s="160"/>
      <c r="K241" s="162">
        <v>2</v>
      </c>
      <c r="L241" s="160"/>
      <c r="M241" s="160"/>
      <c r="N241" s="160"/>
      <c r="O241" s="160"/>
      <c r="P241" s="160"/>
      <c r="Q241" s="160"/>
      <c r="R241" s="163"/>
      <c r="T241" s="164"/>
      <c r="U241" s="160"/>
      <c r="V241" s="160"/>
      <c r="W241" s="160"/>
      <c r="X241" s="160"/>
      <c r="Y241" s="160"/>
      <c r="Z241" s="160"/>
      <c r="AA241" s="165"/>
      <c r="AT241" s="166" t="s">
        <v>158</v>
      </c>
      <c r="AU241" s="166" t="s">
        <v>110</v>
      </c>
      <c r="AV241" s="158" t="s">
        <v>110</v>
      </c>
      <c r="AW241" s="158" t="s">
        <v>37</v>
      </c>
      <c r="AX241" s="158" t="s">
        <v>80</v>
      </c>
      <c r="AY241" s="166" t="s">
        <v>150</v>
      </c>
    </row>
    <row r="242" spans="2:65" s="22" customFormat="1" ht="22.5" customHeight="1">
      <c r="B242" s="119"/>
      <c r="C242" s="173" t="s">
        <v>431</v>
      </c>
      <c r="D242" s="173" t="s">
        <v>257</v>
      </c>
      <c r="E242" s="174" t="s">
        <v>432</v>
      </c>
      <c r="F242" s="239" t="s">
        <v>433</v>
      </c>
      <c r="G242" s="239"/>
      <c r="H242" s="239"/>
      <c r="I242" s="239"/>
      <c r="J242" s="175" t="s">
        <v>182</v>
      </c>
      <c r="K242" s="176">
        <v>1</v>
      </c>
      <c r="L242" s="240">
        <v>0</v>
      </c>
      <c r="M242" s="240"/>
      <c r="N242" s="241">
        <f>ROUND(L242*K242,2)</f>
        <v>0</v>
      </c>
      <c r="O242" s="241"/>
      <c r="P242" s="241"/>
      <c r="Q242" s="241"/>
      <c r="R242" s="121"/>
      <c r="T242" s="155"/>
      <c r="U242" s="33" t="s">
        <v>45</v>
      </c>
      <c r="V242" s="24"/>
      <c r="W242" s="156">
        <f>V242*K242</f>
        <v>0</v>
      </c>
      <c r="X242" s="156">
        <v>0.003</v>
      </c>
      <c r="Y242" s="156">
        <f>X242*K242</f>
        <v>0.003</v>
      </c>
      <c r="Z242" s="156">
        <v>0</v>
      </c>
      <c r="AA242" s="157">
        <f>Z242*K242</f>
        <v>0</v>
      </c>
      <c r="AR242" s="5" t="s">
        <v>190</v>
      </c>
      <c r="AT242" s="5" t="s">
        <v>257</v>
      </c>
      <c r="AU242" s="5" t="s">
        <v>110</v>
      </c>
      <c r="AY242" s="5" t="s">
        <v>150</v>
      </c>
      <c r="BE242" s="96">
        <f>IF(U242="základní",N242,0)</f>
        <v>0</v>
      </c>
      <c r="BF242" s="96">
        <f>IF(U242="snížená",N242,0)</f>
        <v>0</v>
      </c>
      <c r="BG242" s="96">
        <f>IF(U242="zákl. přenesená",N242,0)</f>
        <v>0</v>
      </c>
      <c r="BH242" s="96">
        <f>IF(U242="sníž. přenesená",N242,0)</f>
        <v>0</v>
      </c>
      <c r="BI242" s="96">
        <f>IF(U242="nulová",N242,0)</f>
        <v>0</v>
      </c>
      <c r="BJ242" s="5" t="s">
        <v>22</v>
      </c>
      <c r="BK242" s="96">
        <f>ROUND(L242*K242,2)</f>
        <v>0</v>
      </c>
      <c r="BL242" s="5" t="s">
        <v>155</v>
      </c>
      <c r="BM242" s="5" t="s">
        <v>434</v>
      </c>
    </row>
    <row r="243" spans="2:51" s="158" customFormat="1" ht="22.5" customHeight="1">
      <c r="B243" s="159"/>
      <c r="C243" s="160"/>
      <c r="D243" s="160"/>
      <c r="E243" s="161"/>
      <c r="F243" s="234" t="s">
        <v>435</v>
      </c>
      <c r="G243" s="234"/>
      <c r="H243" s="234"/>
      <c r="I243" s="234"/>
      <c r="J243" s="160"/>
      <c r="K243" s="162">
        <v>1</v>
      </c>
      <c r="L243" s="160"/>
      <c r="M243" s="160"/>
      <c r="N243" s="160"/>
      <c r="O243" s="160"/>
      <c r="P243" s="160"/>
      <c r="Q243" s="160"/>
      <c r="R243" s="163"/>
      <c r="T243" s="164"/>
      <c r="U243" s="160"/>
      <c r="V243" s="160"/>
      <c r="W243" s="160"/>
      <c r="X243" s="160"/>
      <c r="Y243" s="160"/>
      <c r="Z243" s="160"/>
      <c r="AA243" s="165"/>
      <c r="AT243" s="166" t="s">
        <v>158</v>
      </c>
      <c r="AU243" s="166" t="s">
        <v>110</v>
      </c>
      <c r="AV243" s="158" t="s">
        <v>110</v>
      </c>
      <c r="AW243" s="158" t="s">
        <v>37</v>
      </c>
      <c r="AX243" s="158" t="s">
        <v>22</v>
      </c>
      <c r="AY243" s="166" t="s">
        <v>150</v>
      </c>
    </row>
    <row r="244" spans="2:65" s="22" customFormat="1" ht="22.5" customHeight="1">
      <c r="B244" s="119"/>
      <c r="C244" s="173" t="s">
        <v>436</v>
      </c>
      <c r="D244" s="173" t="s">
        <v>257</v>
      </c>
      <c r="E244" s="174" t="s">
        <v>437</v>
      </c>
      <c r="F244" s="239" t="s">
        <v>438</v>
      </c>
      <c r="G244" s="239"/>
      <c r="H244" s="239"/>
      <c r="I244" s="239"/>
      <c r="J244" s="175" t="s">
        <v>182</v>
      </c>
      <c r="K244" s="176">
        <v>5</v>
      </c>
      <c r="L244" s="240">
        <v>0</v>
      </c>
      <c r="M244" s="240"/>
      <c r="N244" s="241">
        <f>ROUND(L244*K244,2)</f>
        <v>0</v>
      </c>
      <c r="O244" s="241"/>
      <c r="P244" s="241"/>
      <c r="Q244" s="241"/>
      <c r="R244" s="121"/>
      <c r="T244" s="155"/>
      <c r="U244" s="33" t="s">
        <v>45</v>
      </c>
      <c r="V244" s="24"/>
      <c r="W244" s="156">
        <f>V244*K244</f>
        <v>0</v>
      </c>
      <c r="X244" s="156">
        <v>0.003</v>
      </c>
      <c r="Y244" s="156">
        <f>X244*K244</f>
        <v>0.015</v>
      </c>
      <c r="Z244" s="156">
        <v>0</v>
      </c>
      <c r="AA244" s="157">
        <f>Z244*K244</f>
        <v>0</v>
      </c>
      <c r="AR244" s="5" t="s">
        <v>190</v>
      </c>
      <c r="AT244" s="5" t="s">
        <v>257</v>
      </c>
      <c r="AU244" s="5" t="s">
        <v>110</v>
      </c>
      <c r="AY244" s="5" t="s">
        <v>150</v>
      </c>
      <c r="BE244" s="96">
        <f>IF(U244="základní",N244,0)</f>
        <v>0</v>
      </c>
      <c r="BF244" s="96">
        <f>IF(U244="snížená",N244,0)</f>
        <v>0</v>
      </c>
      <c r="BG244" s="96">
        <f>IF(U244="zákl. přenesená",N244,0)</f>
        <v>0</v>
      </c>
      <c r="BH244" s="96">
        <f>IF(U244="sníž. přenesená",N244,0)</f>
        <v>0</v>
      </c>
      <c r="BI244" s="96">
        <f>IF(U244="nulová",N244,0)</f>
        <v>0</v>
      </c>
      <c r="BJ244" s="5" t="s">
        <v>22</v>
      </c>
      <c r="BK244" s="96">
        <f>ROUND(L244*K244,2)</f>
        <v>0</v>
      </c>
      <c r="BL244" s="5" t="s">
        <v>155</v>
      </c>
      <c r="BM244" s="5" t="s">
        <v>439</v>
      </c>
    </row>
    <row r="245" spans="2:65" s="22" customFormat="1" ht="22.5" customHeight="1">
      <c r="B245" s="119"/>
      <c r="C245" s="173" t="s">
        <v>440</v>
      </c>
      <c r="D245" s="173" t="s">
        <v>257</v>
      </c>
      <c r="E245" s="174" t="s">
        <v>441</v>
      </c>
      <c r="F245" s="239" t="s">
        <v>442</v>
      </c>
      <c r="G245" s="239"/>
      <c r="H245" s="239"/>
      <c r="I245" s="239"/>
      <c r="J245" s="175" t="s">
        <v>182</v>
      </c>
      <c r="K245" s="176">
        <v>5</v>
      </c>
      <c r="L245" s="240">
        <v>0</v>
      </c>
      <c r="M245" s="240"/>
      <c r="N245" s="241">
        <f>ROUND(L245*K245,2)</f>
        <v>0</v>
      </c>
      <c r="O245" s="241"/>
      <c r="P245" s="241"/>
      <c r="Q245" s="241"/>
      <c r="R245" s="121"/>
      <c r="T245" s="155"/>
      <c r="U245" s="33" t="s">
        <v>45</v>
      </c>
      <c r="V245" s="24"/>
      <c r="W245" s="156">
        <f>V245*K245</f>
        <v>0</v>
      </c>
      <c r="X245" s="156">
        <v>0.0001</v>
      </c>
      <c r="Y245" s="156">
        <f>X245*K245</f>
        <v>0.0005</v>
      </c>
      <c r="Z245" s="156">
        <v>0</v>
      </c>
      <c r="AA245" s="157">
        <f>Z245*K245</f>
        <v>0</v>
      </c>
      <c r="AR245" s="5" t="s">
        <v>190</v>
      </c>
      <c r="AT245" s="5" t="s">
        <v>257</v>
      </c>
      <c r="AU245" s="5" t="s">
        <v>110</v>
      </c>
      <c r="AY245" s="5" t="s">
        <v>150</v>
      </c>
      <c r="BE245" s="96">
        <f>IF(U245="základní",N245,0)</f>
        <v>0</v>
      </c>
      <c r="BF245" s="96">
        <f>IF(U245="snížená",N245,0)</f>
        <v>0</v>
      </c>
      <c r="BG245" s="96">
        <f>IF(U245="zákl. přenesená",N245,0)</f>
        <v>0</v>
      </c>
      <c r="BH245" s="96">
        <f>IF(U245="sníž. přenesená",N245,0)</f>
        <v>0</v>
      </c>
      <c r="BI245" s="96">
        <f>IF(U245="nulová",N245,0)</f>
        <v>0</v>
      </c>
      <c r="BJ245" s="5" t="s">
        <v>22</v>
      </c>
      <c r="BK245" s="96">
        <f>ROUND(L245*K245,2)</f>
        <v>0</v>
      </c>
      <c r="BL245" s="5" t="s">
        <v>155</v>
      </c>
      <c r="BM245" s="5" t="s">
        <v>443</v>
      </c>
    </row>
    <row r="246" spans="2:65" s="22" customFormat="1" ht="22.5" customHeight="1">
      <c r="B246" s="119"/>
      <c r="C246" s="173" t="s">
        <v>444</v>
      </c>
      <c r="D246" s="173" t="s">
        <v>257</v>
      </c>
      <c r="E246" s="174" t="s">
        <v>445</v>
      </c>
      <c r="F246" s="239" t="s">
        <v>446</v>
      </c>
      <c r="G246" s="239"/>
      <c r="H246" s="239"/>
      <c r="I246" s="239"/>
      <c r="J246" s="175" t="s">
        <v>182</v>
      </c>
      <c r="K246" s="176">
        <v>7</v>
      </c>
      <c r="L246" s="240">
        <v>0</v>
      </c>
      <c r="M246" s="240"/>
      <c r="N246" s="241">
        <f>ROUND(L246*K246,2)</f>
        <v>0</v>
      </c>
      <c r="O246" s="241"/>
      <c r="P246" s="241"/>
      <c r="Q246" s="241"/>
      <c r="R246" s="121"/>
      <c r="T246" s="155"/>
      <c r="U246" s="33" t="s">
        <v>45</v>
      </c>
      <c r="V246" s="24"/>
      <c r="W246" s="156">
        <f>V246*K246</f>
        <v>0</v>
      </c>
      <c r="X246" s="156">
        <v>0.00035</v>
      </c>
      <c r="Y246" s="156">
        <f>X246*K246</f>
        <v>0.00245</v>
      </c>
      <c r="Z246" s="156">
        <v>0</v>
      </c>
      <c r="AA246" s="157">
        <f>Z246*K246</f>
        <v>0</v>
      </c>
      <c r="AR246" s="5" t="s">
        <v>190</v>
      </c>
      <c r="AT246" s="5" t="s">
        <v>257</v>
      </c>
      <c r="AU246" s="5" t="s">
        <v>110</v>
      </c>
      <c r="AY246" s="5" t="s">
        <v>150</v>
      </c>
      <c r="BE246" s="96">
        <f>IF(U246="základní",N246,0)</f>
        <v>0</v>
      </c>
      <c r="BF246" s="96">
        <f>IF(U246="snížená",N246,0)</f>
        <v>0</v>
      </c>
      <c r="BG246" s="96">
        <f>IF(U246="zákl. přenesená",N246,0)</f>
        <v>0</v>
      </c>
      <c r="BH246" s="96">
        <f>IF(U246="sníž. přenesená",N246,0)</f>
        <v>0</v>
      </c>
      <c r="BI246" s="96">
        <f>IF(U246="nulová",N246,0)</f>
        <v>0</v>
      </c>
      <c r="BJ246" s="5" t="s">
        <v>22</v>
      </c>
      <c r="BK246" s="96">
        <f>ROUND(L246*K246,2)</f>
        <v>0</v>
      </c>
      <c r="BL246" s="5" t="s">
        <v>155</v>
      </c>
      <c r="BM246" s="5" t="s">
        <v>447</v>
      </c>
    </row>
    <row r="247" spans="2:65" s="22" customFormat="1" ht="31.5" customHeight="1">
      <c r="B247" s="119"/>
      <c r="C247" s="151" t="s">
        <v>448</v>
      </c>
      <c r="D247" s="151" t="s">
        <v>151</v>
      </c>
      <c r="E247" s="152" t="s">
        <v>449</v>
      </c>
      <c r="F247" s="231" t="s">
        <v>450</v>
      </c>
      <c r="G247" s="231"/>
      <c r="H247" s="231"/>
      <c r="I247" s="231"/>
      <c r="J247" s="153" t="s">
        <v>154</v>
      </c>
      <c r="K247" s="154">
        <v>2.65</v>
      </c>
      <c r="L247" s="232">
        <v>0</v>
      </c>
      <c r="M247" s="232"/>
      <c r="N247" s="233">
        <f>ROUND(L247*K247,2)</f>
        <v>0</v>
      </c>
      <c r="O247" s="233"/>
      <c r="P247" s="233"/>
      <c r="Q247" s="233"/>
      <c r="R247" s="121"/>
      <c r="T247" s="155"/>
      <c r="U247" s="33" t="s">
        <v>45</v>
      </c>
      <c r="V247" s="24"/>
      <c r="W247" s="156">
        <f>V247*K247</f>
        <v>0</v>
      </c>
      <c r="X247" s="156">
        <v>0.0026</v>
      </c>
      <c r="Y247" s="156">
        <f>X247*K247</f>
        <v>0.006889999999999999</v>
      </c>
      <c r="Z247" s="156">
        <v>0</v>
      </c>
      <c r="AA247" s="157">
        <f>Z247*K247</f>
        <v>0</v>
      </c>
      <c r="AR247" s="5" t="s">
        <v>155</v>
      </c>
      <c r="AT247" s="5" t="s">
        <v>151</v>
      </c>
      <c r="AU247" s="5" t="s">
        <v>110</v>
      </c>
      <c r="AY247" s="5" t="s">
        <v>150</v>
      </c>
      <c r="BE247" s="96">
        <f>IF(U247="základní",N247,0)</f>
        <v>0</v>
      </c>
      <c r="BF247" s="96">
        <f>IF(U247="snížená",N247,0)</f>
        <v>0</v>
      </c>
      <c r="BG247" s="96">
        <f>IF(U247="zákl. přenesená",N247,0)</f>
        <v>0</v>
      </c>
      <c r="BH247" s="96">
        <f>IF(U247="sníž. přenesená",N247,0)</f>
        <v>0</v>
      </c>
      <c r="BI247" s="96">
        <f>IF(U247="nulová",N247,0)</f>
        <v>0</v>
      </c>
      <c r="BJ247" s="5" t="s">
        <v>22</v>
      </c>
      <c r="BK247" s="96">
        <f>ROUND(L247*K247,2)</f>
        <v>0</v>
      </c>
      <c r="BL247" s="5" t="s">
        <v>155</v>
      </c>
      <c r="BM247" s="5" t="s">
        <v>451</v>
      </c>
    </row>
    <row r="248" spans="2:51" s="158" customFormat="1" ht="22.5" customHeight="1">
      <c r="B248" s="159"/>
      <c r="C248" s="160"/>
      <c r="D248" s="160"/>
      <c r="E248" s="161"/>
      <c r="F248" s="234" t="s">
        <v>452</v>
      </c>
      <c r="G248" s="234"/>
      <c r="H248" s="234"/>
      <c r="I248" s="234"/>
      <c r="J248" s="160"/>
      <c r="K248" s="162">
        <v>2.6</v>
      </c>
      <c r="L248" s="160"/>
      <c r="M248" s="160"/>
      <c r="N248" s="160"/>
      <c r="O248" s="160"/>
      <c r="P248" s="160"/>
      <c r="Q248" s="160"/>
      <c r="R248" s="163"/>
      <c r="T248" s="164"/>
      <c r="U248" s="160"/>
      <c r="V248" s="160"/>
      <c r="W248" s="160"/>
      <c r="X248" s="160"/>
      <c r="Y248" s="160"/>
      <c r="Z248" s="160"/>
      <c r="AA248" s="165"/>
      <c r="AT248" s="166" t="s">
        <v>158</v>
      </c>
      <c r="AU248" s="166" t="s">
        <v>110</v>
      </c>
      <c r="AV248" s="158" t="s">
        <v>110</v>
      </c>
      <c r="AW248" s="158" t="s">
        <v>37</v>
      </c>
      <c r="AX248" s="158" t="s">
        <v>80</v>
      </c>
      <c r="AY248" s="166" t="s">
        <v>150</v>
      </c>
    </row>
    <row r="249" spans="2:51" s="158" customFormat="1" ht="22.5" customHeight="1">
      <c r="B249" s="159"/>
      <c r="C249" s="160"/>
      <c r="D249" s="160"/>
      <c r="E249" s="161"/>
      <c r="F249" s="235" t="s">
        <v>453</v>
      </c>
      <c r="G249" s="235"/>
      <c r="H249" s="235"/>
      <c r="I249" s="235"/>
      <c r="J249" s="160"/>
      <c r="K249" s="162">
        <v>0.05</v>
      </c>
      <c r="L249" s="160"/>
      <c r="M249" s="160"/>
      <c r="N249" s="160"/>
      <c r="O249" s="160"/>
      <c r="P249" s="160"/>
      <c r="Q249" s="160"/>
      <c r="R249" s="163"/>
      <c r="T249" s="164"/>
      <c r="U249" s="160"/>
      <c r="V249" s="160"/>
      <c r="W249" s="160"/>
      <c r="X249" s="160"/>
      <c r="Y249" s="160"/>
      <c r="Z249" s="160"/>
      <c r="AA249" s="165"/>
      <c r="AT249" s="166" t="s">
        <v>158</v>
      </c>
      <c r="AU249" s="166" t="s">
        <v>110</v>
      </c>
      <c r="AV249" s="158" t="s">
        <v>110</v>
      </c>
      <c r="AW249" s="158" t="s">
        <v>37</v>
      </c>
      <c r="AX249" s="158" t="s">
        <v>80</v>
      </c>
      <c r="AY249" s="166" t="s">
        <v>150</v>
      </c>
    </row>
    <row r="250" spans="2:65" s="22" customFormat="1" ht="31.5" customHeight="1">
      <c r="B250" s="119"/>
      <c r="C250" s="151" t="s">
        <v>454</v>
      </c>
      <c r="D250" s="151" t="s">
        <v>151</v>
      </c>
      <c r="E250" s="152" t="s">
        <v>455</v>
      </c>
      <c r="F250" s="231" t="s">
        <v>456</v>
      </c>
      <c r="G250" s="231"/>
      <c r="H250" s="231"/>
      <c r="I250" s="231"/>
      <c r="J250" s="153" t="s">
        <v>171</v>
      </c>
      <c r="K250" s="154">
        <v>53.5</v>
      </c>
      <c r="L250" s="232">
        <v>0</v>
      </c>
      <c r="M250" s="232"/>
      <c r="N250" s="233">
        <f>ROUND(L250*K250,2)</f>
        <v>0</v>
      </c>
      <c r="O250" s="233"/>
      <c r="P250" s="233"/>
      <c r="Q250" s="233"/>
      <c r="R250" s="121"/>
      <c r="T250" s="155"/>
      <c r="U250" s="33" t="s">
        <v>45</v>
      </c>
      <c r="V250" s="24"/>
      <c r="W250" s="156">
        <f>V250*K250</f>
        <v>0</v>
      </c>
      <c r="X250" s="156">
        <v>0.1421464</v>
      </c>
      <c r="Y250" s="156">
        <f>X250*K250</f>
        <v>7.6048324</v>
      </c>
      <c r="Z250" s="156">
        <v>0</v>
      </c>
      <c r="AA250" s="157">
        <f>Z250*K250</f>
        <v>0</v>
      </c>
      <c r="AR250" s="5" t="s">
        <v>155</v>
      </c>
      <c r="AT250" s="5" t="s">
        <v>151</v>
      </c>
      <c r="AU250" s="5" t="s">
        <v>110</v>
      </c>
      <c r="AY250" s="5" t="s">
        <v>150</v>
      </c>
      <c r="BE250" s="96">
        <f>IF(U250="základní",N250,0)</f>
        <v>0</v>
      </c>
      <c r="BF250" s="96">
        <f>IF(U250="snížená",N250,0)</f>
        <v>0</v>
      </c>
      <c r="BG250" s="96">
        <f>IF(U250="zákl. přenesená",N250,0)</f>
        <v>0</v>
      </c>
      <c r="BH250" s="96">
        <f>IF(U250="sníž. přenesená",N250,0)</f>
        <v>0</v>
      </c>
      <c r="BI250" s="96">
        <f>IF(U250="nulová",N250,0)</f>
        <v>0</v>
      </c>
      <c r="BJ250" s="5" t="s">
        <v>22</v>
      </c>
      <c r="BK250" s="96">
        <f>ROUND(L250*K250,2)</f>
        <v>0</v>
      </c>
      <c r="BL250" s="5" t="s">
        <v>155</v>
      </c>
      <c r="BM250" s="5" t="s">
        <v>457</v>
      </c>
    </row>
    <row r="251" spans="2:51" s="158" customFormat="1" ht="22.5" customHeight="1">
      <c r="B251" s="159"/>
      <c r="C251" s="160"/>
      <c r="D251" s="160"/>
      <c r="E251" s="161"/>
      <c r="F251" s="234" t="s">
        <v>458</v>
      </c>
      <c r="G251" s="234"/>
      <c r="H251" s="234"/>
      <c r="I251" s="234"/>
      <c r="J251" s="160"/>
      <c r="K251" s="162">
        <v>53.5</v>
      </c>
      <c r="L251" s="160"/>
      <c r="M251" s="160"/>
      <c r="N251" s="160"/>
      <c r="O251" s="160"/>
      <c r="P251" s="160"/>
      <c r="Q251" s="160"/>
      <c r="R251" s="163"/>
      <c r="T251" s="164"/>
      <c r="U251" s="160"/>
      <c r="V251" s="160"/>
      <c r="W251" s="160"/>
      <c r="X251" s="160"/>
      <c r="Y251" s="160"/>
      <c r="Z251" s="160"/>
      <c r="AA251" s="165"/>
      <c r="AT251" s="166" t="s">
        <v>158</v>
      </c>
      <c r="AU251" s="166" t="s">
        <v>110</v>
      </c>
      <c r="AV251" s="158" t="s">
        <v>110</v>
      </c>
      <c r="AW251" s="158" t="s">
        <v>37</v>
      </c>
      <c r="AX251" s="158" t="s">
        <v>22</v>
      </c>
      <c r="AY251" s="166" t="s">
        <v>150</v>
      </c>
    </row>
    <row r="252" spans="2:65" s="22" customFormat="1" ht="22.5" customHeight="1">
      <c r="B252" s="119"/>
      <c r="C252" s="173" t="s">
        <v>459</v>
      </c>
      <c r="D252" s="173" t="s">
        <v>257</v>
      </c>
      <c r="E252" s="174" t="s">
        <v>460</v>
      </c>
      <c r="F252" s="239" t="s">
        <v>461</v>
      </c>
      <c r="G252" s="239"/>
      <c r="H252" s="239"/>
      <c r="I252" s="239"/>
      <c r="J252" s="175" t="s">
        <v>182</v>
      </c>
      <c r="K252" s="176">
        <v>216.14</v>
      </c>
      <c r="L252" s="240">
        <v>0</v>
      </c>
      <c r="M252" s="240"/>
      <c r="N252" s="241">
        <f>ROUND(L252*K252,2)</f>
        <v>0</v>
      </c>
      <c r="O252" s="241"/>
      <c r="P252" s="241"/>
      <c r="Q252" s="241"/>
      <c r="R252" s="121"/>
      <c r="T252" s="155"/>
      <c r="U252" s="33" t="s">
        <v>45</v>
      </c>
      <c r="V252" s="24"/>
      <c r="W252" s="156">
        <f>V252*K252</f>
        <v>0</v>
      </c>
      <c r="X252" s="156">
        <v>0.022</v>
      </c>
      <c r="Y252" s="156">
        <f>X252*K252</f>
        <v>4.7550799999999995</v>
      </c>
      <c r="Z252" s="156">
        <v>0</v>
      </c>
      <c r="AA252" s="157">
        <f>Z252*K252</f>
        <v>0</v>
      </c>
      <c r="AR252" s="5" t="s">
        <v>190</v>
      </c>
      <c r="AT252" s="5" t="s">
        <v>257</v>
      </c>
      <c r="AU252" s="5" t="s">
        <v>110</v>
      </c>
      <c r="AY252" s="5" t="s">
        <v>150</v>
      </c>
      <c r="BE252" s="96">
        <f>IF(U252="základní",N252,0)</f>
        <v>0</v>
      </c>
      <c r="BF252" s="96">
        <f>IF(U252="snížená",N252,0)</f>
        <v>0</v>
      </c>
      <c r="BG252" s="96">
        <f>IF(U252="zákl. přenesená",N252,0)</f>
        <v>0</v>
      </c>
      <c r="BH252" s="96">
        <f>IF(U252="sníž. přenesená",N252,0)</f>
        <v>0</v>
      </c>
      <c r="BI252" s="96">
        <f>IF(U252="nulová",N252,0)</f>
        <v>0</v>
      </c>
      <c r="BJ252" s="5" t="s">
        <v>22</v>
      </c>
      <c r="BK252" s="96">
        <f>ROUND(L252*K252,2)</f>
        <v>0</v>
      </c>
      <c r="BL252" s="5" t="s">
        <v>155</v>
      </c>
      <c r="BM252" s="5" t="s">
        <v>462</v>
      </c>
    </row>
    <row r="253" spans="2:47" s="22" customFormat="1" ht="22.5" customHeight="1">
      <c r="B253" s="23"/>
      <c r="C253" s="24"/>
      <c r="D253" s="24"/>
      <c r="E253" s="24"/>
      <c r="F253" s="243" t="s">
        <v>463</v>
      </c>
      <c r="G253" s="243"/>
      <c r="H253" s="243"/>
      <c r="I253" s="243"/>
      <c r="J253" s="24"/>
      <c r="K253" s="24"/>
      <c r="L253" s="24"/>
      <c r="M253" s="24"/>
      <c r="N253" s="24"/>
      <c r="O253" s="24"/>
      <c r="P253" s="24"/>
      <c r="Q253" s="24"/>
      <c r="R253" s="25"/>
      <c r="T253" s="167"/>
      <c r="U253" s="24"/>
      <c r="V253" s="24"/>
      <c r="W253" s="24"/>
      <c r="X253" s="24"/>
      <c r="Y253" s="24"/>
      <c r="Z253" s="24"/>
      <c r="AA253" s="65"/>
      <c r="AT253" s="5" t="s">
        <v>464</v>
      </c>
      <c r="AU253" s="5" t="s">
        <v>110</v>
      </c>
    </row>
    <row r="254" spans="2:51" s="158" customFormat="1" ht="22.5" customHeight="1">
      <c r="B254" s="159"/>
      <c r="C254" s="160"/>
      <c r="D254" s="160"/>
      <c r="E254" s="161"/>
      <c r="F254" s="235" t="s">
        <v>465</v>
      </c>
      <c r="G254" s="235"/>
      <c r="H254" s="235"/>
      <c r="I254" s="235"/>
      <c r="J254" s="160"/>
      <c r="K254" s="162">
        <v>214</v>
      </c>
      <c r="L254" s="160"/>
      <c r="M254" s="160"/>
      <c r="N254" s="160"/>
      <c r="O254" s="160"/>
      <c r="P254" s="160"/>
      <c r="Q254" s="160"/>
      <c r="R254" s="163"/>
      <c r="T254" s="164"/>
      <c r="U254" s="160"/>
      <c r="V254" s="160"/>
      <c r="W254" s="160"/>
      <c r="X254" s="160"/>
      <c r="Y254" s="160"/>
      <c r="Z254" s="160"/>
      <c r="AA254" s="165"/>
      <c r="AT254" s="166" t="s">
        <v>158</v>
      </c>
      <c r="AU254" s="166" t="s">
        <v>110</v>
      </c>
      <c r="AV254" s="158" t="s">
        <v>110</v>
      </c>
      <c r="AW254" s="158" t="s">
        <v>37</v>
      </c>
      <c r="AX254" s="158" t="s">
        <v>80</v>
      </c>
      <c r="AY254" s="166" t="s">
        <v>150</v>
      </c>
    </row>
    <row r="255" spans="2:65" s="22" customFormat="1" ht="31.5" customHeight="1">
      <c r="B255" s="119"/>
      <c r="C255" s="151" t="s">
        <v>466</v>
      </c>
      <c r="D255" s="151" t="s">
        <v>151</v>
      </c>
      <c r="E255" s="152" t="s">
        <v>467</v>
      </c>
      <c r="F255" s="231" t="s">
        <v>468</v>
      </c>
      <c r="G255" s="231"/>
      <c r="H255" s="231"/>
      <c r="I255" s="231"/>
      <c r="J255" s="153" t="s">
        <v>171</v>
      </c>
      <c r="K255" s="154">
        <v>190.18</v>
      </c>
      <c r="L255" s="232">
        <v>0</v>
      </c>
      <c r="M255" s="232"/>
      <c r="N255" s="233">
        <f>ROUND(L255*K255,2)</f>
        <v>0</v>
      </c>
      <c r="O255" s="233"/>
      <c r="P255" s="233"/>
      <c r="Q255" s="233"/>
      <c r="R255" s="121"/>
      <c r="T255" s="155"/>
      <c r="U255" s="33" t="s">
        <v>45</v>
      </c>
      <c r="V255" s="24"/>
      <c r="W255" s="156">
        <f>V255*K255</f>
        <v>0</v>
      </c>
      <c r="X255" s="156">
        <v>0.20218872</v>
      </c>
      <c r="Y255" s="156">
        <f>X255*K255</f>
        <v>38.4522507696</v>
      </c>
      <c r="Z255" s="156">
        <v>0</v>
      </c>
      <c r="AA255" s="157">
        <f>Z255*K255</f>
        <v>0</v>
      </c>
      <c r="AR255" s="5" t="s">
        <v>155</v>
      </c>
      <c r="AT255" s="5" t="s">
        <v>151</v>
      </c>
      <c r="AU255" s="5" t="s">
        <v>110</v>
      </c>
      <c r="AY255" s="5" t="s">
        <v>150</v>
      </c>
      <c r="BE255" s="96">
        <f>IF(U255="základní",N255,0)</f>
        <v>0</v>
      </c>
      <c r="BF255" s="96">
        <f>IF(U255="snížená",N255,0)</f>
        <v>0</v>
      </c>
      <c r="BG255" s="96">
        <f>IF(U255="zákl. přenesená",N255,0)</f>
        <v>0</v>
      </c>
      <c r="BH255" s="96">
        <f>IF(U255="sníž. přenesená",N255,0)</f>
        <v>0</v>
      </c>
      <c r="BI255" s="96">
        <f>IF(U255="nulová",N255,0)</f>
        <v>0</v>
      </c>
      <c r="BJ255" s="5" t="s">
        <v>22</v>
      </c>
      <c r="BK255" s="96">
        <f>ROUND(L255*K255,2)</f>
        <v>0</v>
      </c>
      <c r="BL255" s="5" t="s">
        <v>155</v>
      </c>
      <c r="BM255" s="5" t="s">
        <v>469</v>
      </c>
    </row>
    <row r="256" spans="2:51" s="158" customFormat="1" ht="22.5" customHeight="1">
      <c r="B256" s="159"/>
      <c r="C256" s="160"/>
      <c r="D256" s="160"/>
      <c r="E256" s="161"/>
      <c r="F256" s="234" t="s">
        <v>470</v>
      </c>
      <c r="G256" s="234"/>
      <c r="H256" s="234"/>
      <c r="I256" s="234"/>
      <c r="J256" s="160"/>
      <c r="K256" s="162">
        <v>142.5</v>
      </c>
      <c r="L256" s="160"/>
      <c r="M256" s="160"/>
      <c r="N256" s="160"/>
      <c r="O256" s="160"/>
      <c r="P256" s="160"/>
      <c r="Q256" s="160"/>
      <c r="R256" s="163"/>
      <c r="T256" s="164"/>
      <c r="U256" s="160"/>
      <c r="V256" s="160"/>
      <c r="W256" s="160"/>
      <c r="X256" s="160"/>
      <c r="Y256" s="160"/>
      <c r="Z256" s="160"/>
      <c r="AA256" s="165"/>
      <c r="AT256" s="166" t="s">
        <v>158</v>
      </c>
      <c r="AU256" s="166" t="s">
        <v>110</v>
      </c>
      <c r="AV256" s="158" t="s">
        <v>110</v>
      </c>
      <c r="AW256" s="158" t="s">
        <v>37</v>
      </c>
      <c r="AX256" s="158" t="s">
        <v>80</v>
      </c>
      <c r="AY256" s="166" t="s">
        <v>150</v>
      </c>
    </row>
    <row r="257" spans="2:51" s="158" customFormat="1" ht="22.5" customHeight="1">
      <c r="B257" s="159"/>
      <c r="C257" s="160"/>
      <c r="D257" s="160"/>
      <c r="E257" s="161"/>
      <c r="F257" s="235" t="s">
        <v>471</v>
      </c>
      <c r="G257" s="235"/>
      <c r="H257" s="235"/>
      <c r="I257" s="235"/>
      <c r="J257" s="160"/>
      <c r="K257" s="162">
        <v>27.1</v>
      </c>
      <c r="L257" s="160"/>
      <c r="M257" s="160"/>
      <c r="N257" s="160"/>
      <c r="O257" s="160"/>
      <c r="P257" s="160"/>
      <c r="Q257" s="160"/>
      <c r="R257" s="163"/>
      <c r="T257" s="164"/>
      <c r="U257" s="160"/>
      <c r="V257" s="160"/>
      <c r="W257" s="160"/>
      <c r="X257" s="160"/>
      <c r="Y257" s="160"/>
      <c r="Z257" s="160"/>
      <c r="AA257" s="165"/>
      <c r="AT257" s="166" t="s">
        <v>158</v>
      </c>
      <c r="AU257" s="166" t="s">
        <v>110</v>
      </c>
      <c r="AV257" s="158" t="s">
        <v>110</v>
      </c>
      <c r="AW257" s="158" t="s">
        <v>37</v>
      </c>
      <c r="AX257" s="158" t="s">
        <v>80</v>
      </c>
      <c r="AY257" s="166" t="s">
        <v>150</v>
      </c>
    </row>
    <row r="258" spans="2:51" s="158" customFormat="1" ht="22.5" customHeight="1">
      <c r="B258" s="159"/>
      <c r="C258" s="160"/>
      <c r="D258" s="160"/>
      <c r="E258" s="161"/>
      <c r="F258" s="235" t="s">
        <v>472</v>
      </c>
      <c r="G258" s="235"/>
      <c r="H258" s="235"/>
      <c r="I258" s="235"/>
      <c r="J258" s="160"/>
      <c r="K258" s="162">
        <v>12</v>
      </c>
      <c r="L258" s="160"/>
      <c r="M258" s="160"/>
      <c r="N258" s="160"/>
      <c r="O258" s="160"/>
      <c r="P258" s="160"/>
      <c r="Q258" s="160"/>
      <c r="R258" s="163"/>
      <c r="T258" s="164"/>
      <c r="U258" s="160"/>
      <c r="V258" s="160"/>
      <c r="W258" s="160"/>
      <c r="X258" s="160"/>
      <c r="Y258" s="160"/>
      <c r="Z258" s="160"/>
      <c r="AA258" s="165"/>
      <c r="AT258" s="166" t="s">
        <v>158</v>
      </c>
      <c r="AU258" s="166" t="s">
        <v>110</v>
      </c>
      <c r="AV258" s="158" t="s">
        <v>110</v>
      </c>
      <c r="AW258" s="158" t="s">
        <v>37</v>
      </c>
      <c r="AX258" s="158" t="s">
        <v>80</v>
      </c>
      <c r="AY258" s="166" t="s">
        <v>150</v>
      </c>
    </row>
    <row r="259" spans="2:51" s="158" customFormat="1" ht="22.5" customHeight="1">
      <c r="B259" s="159"/>
      <c r="C259" s="160"/>
      <c r="D259" s="160"/>
      <c r="E259" s="161"/>
      <c r="F259" s="235" t="s">
        <v>473</v>
      </c>
      <c r="G259" s="235"/>
      <c r="H259" s="235"/>
      <c r="I259" s="235"/>
      <c r="J259" s="160"/>
      <c r="K259" s="162">
        <v>6.24</v>
      </c>
      <c r="L259" s="160"/>
      <c r="M259" s="160"/>
      <c r="N259" s="160"/>
      <c r="O259" s="160"/>
      <c r="P259" s="160"/>
      <c r="Q259" s="160"/>
      <c r="R259" s="163"/>
      <c r="T259" s="164"/>
      <c r="U259" s="160"/>
      <c r="V259" s="160"/>
      <c r="W259" s="160"/>
      <c r="X259" s="160"/>
      <c r="Y259" s="160"/>
      <c r="Z259" s="160"/>
      <c r="AA259" s="165"/>
      <c r="AT259" s="166" t="s">
        <v>158</v>
      </c>
      <c r="AU259" s="166" t="s">
        <v>110</v>
      </c>
      <c r="AV259" s="158" t="s">
        <v>110</v>
      </c>
      <c r="AW259" s="158" t="s">
        <v>37</v>
      </c>
      <c r="AX259" s="158" t="s">
        <v>80</v>
      </c>
      <c r="AY259" s="166" t="s">
        <v>150</v>
      </c>
    </row>
    <row r="260" spans="2:51" s="158" customFormat="1" ht="22.5" customHeight="1">
      <c r="B260" s="159"/>
      <c r="C260" s="160"/>
      <c r="D260" s="160"/>
      <c r="E260" s="161"/>
      <c r="F260" s="235" t="s">
        <v>474</v>
      </c>
      <c r="G260" s="235"/>
      <c r="H260" s="235"/>
      <c r="I260" s="235"/>
      <c r="J260" s="160"/>
      <c r="K260" s="162">
        <v>2.34</v>
      </c>
      <c r="L260" s="160"/>
      <c r="M260" s="160"/>
      <c r="N260" s="160"/>
      <c r="O260" s="160"/>
      <c r="P260" s="160"/>
      <c r="Q260" s="160"/>
      <c r="R260" s="163"/>
      <c r="T260" s="164"/>
      <c r="U260" s="160"/>
      <c r="V260" s="160"/>
      <c r="W260" s="160"/>
      <c r="X260" s="160"/>
      <c r="Y260" s="160"/>
      <c r="Z260" s="160"/>
      <c r="AA260" s="165"/>
      <c r="AT260" s="166" t="s">
        <v>158</v>
      </c>
      <c r="AU260" s="166" t="s">
        <v>110</v>
      </c>
      <c r="AV260" s="158" t="s">
        <v>110</v>
      </c>
      <c r="AW260" s="158" t="s">
        <v>37</v>
      </c>
      <c r="AX260" s="158" t="s">
        <v>80</v>
      </c>
      <c r="AY260" s="166" t="s">
        <v>150</v>
      </c>
    </row>
    <row r="261" spans="2:65" s="22" customFormat="1" ht="22.5" customHeight="1">
      <c r="B261" s="119"/>
      <c r="C261" s="173" t="s">
        <v>475</v>
      </c>
      <c r="D261" s="173" t="s">
        <v>257</v>
      </c>
      <c r="E261" s="174" t="s">
        <v>476</v>
      </c>
      <c r="F261" s="239" t="s">
        <v>477</v>
      </c>
      <c r="G261" s="239"/>
      <c r="H261" s="239"/>
      <c r="I261" s="239"/>
      <c r="J261" s="175" t="s">
        <v>182</v>
      </c>
      <c r="K261" s="176">
        <v>143.925</v>
      </c>
      <c r="L261" s="240">
        <v>0</v>
      </c>
      <c r="M261" s="240"/>
      <c r="N261" s="241">
        <f>ROUND(L261*K261,2)</f>
        <v>0</v>
      </c>
      <c r="O261" s="241"/>
      <c r="P261" s="241"/>
      <c r="Q261" s="241"/>
      <c r="R261" s="121"/>
      <c r="T261" s="155"/>
      <c r="U261" s="33" t="s">
        <v>45</v>
      </c>
      <c r="V261" s="24"/>
      <c r="W261" s="156">
        <f>V261*K261</f>
        <v>0</v>
      </c>
      <c r="X261" s="156">
        <v>0.086</v>
      </c>
      <c r="Y261" s="156">
        <f>X261*K261</f>
        <v>12.37755</v>
      </c>
      <c r="Z261" s="156">
        <v>0</v>
      </c>
      <c r="AA261" s="157">
        <f>Z261*K261</f>
        <v>0</v>
      </c>
      <c r="AR261" s="5" t="s">
        <v>190</v>
      </c>
      <c r="AT261" s="5" t="s">
        <v>257</v>
      </c>
      <c r="AU261" s="5" t="s">
        <v>110</v>
      </c>
      <c r="AY261" s="5" t="s">
        <v>150</v>
      </c>
      <c r="BE261" s="96">
        <f>IF(U261="základní",N261,0)</f>
        <v>0</v>
      </c>
      <c r="BF261" s="96">
        <f>IF(U261="snížená",N261,0)</f>
        <v>0</v>
      </c>
      <c r="BG261" s="96">
        <f>IF(U261="zákl. přenesená",N261,0)</f>
        <v>0</v>
      </c>
      <c r="BH261" s="96">
        <f>IF(U261="sníž. přenesená",N261,0)</f>
        <v>0</v>
      </c>
      <c r="BI261" s="96">
        <f>IF(U261="nulová",N261,0)</f>
        <v>0</v>
      </c>
      <c r="BJ261" s="5" t="s">
        <v>22</v>
      </c>
      <c r="BK261" s="96">
        <f>ROUND(L261*K261,2)</f>
        <v>0</v>
      </c>
      <c r="BL261" s="5" t="s">
        <v>155</v>
      </c>
      <c r="BM261" s="5" t="s">
        <v>478</v>
      </c>
    </row>
    <row r="262" spans="2:51" s="177" customFormat="1" ht="22.5" customHeight="1">
      <c r="B262" s="178"/>
      <c r="C262" s="179"/>
      <c r="D262" s="179"/>
      <c r="E262" s="180"/>
      <c r="F262" s="242" t="s">
        <v>479</v>
      </c>
      <c r="G262" s="242"/>
      <c r="H262" s="242"/>
      <c r="I262" s="242"/>
      <c r="J262" s="179"/>
      <c r="K262" s="180"/>
      <c r="L262" s="179"/>
      <c r="M262" s="179"/>
      <c r="N262" s="179"/>
      <c r="O262" s="179"/>
      <c r="P262" s="179"/>
      <c r="Q262" s="179"/>
      <c r="R262" s="181"/>
      <c r="T262" s="182"/>
      <c r="U262" s="179"/>
      <c r="V262" s="179"/>
      <c r="W262" s="179"/>
      <c r="X262" s="179"/>
      <c r="Y262" s="179"/>
      <c r="Z262" s="179"/>
      <c r="AA262" s="183"/>
      <c r="AT262" s="184" t="s">
        <v>158</v>
      </c>
      <c r="AU262" s="184" t="s">
        <v>110</v>
      </c>
      <c r="AV262" s="177" t="s">
        <v>22</v>
      </c>
      <c r="AW262" s="177" t="s">
        <v>37</v>
      </c>
      <c r="AX262" s="177" t="s">
        <v>80</v>
      </c>
      <c r="AY262" s="184" t="s">
        <v>150</v>
      </c>
    </row>
    <row r="263" spans="2:51" s="158" customFormat="1" ht="22.5" customHeight="1">
      <c r="B263" s="159"/>
      <c r="C263" s="160"/>
      <c r="D263" s="160"/>
      <c r="E263" s="161"/>
      <c r="F263" s="235" t="s">
        <v>470</v>
      </c>
      <c r="G263" s="235"/>
      <c r="H263" s="235"/>
      <c r="I263" s="235"/>
      <c r="J263" s="160"/>
      <c r="K263" s="162">
        <v>142.5</v>
      </c>
      <c r="L263" s="160"/>
      <c r="M263" s="160"/>
      <c r="N263" s="160"/>
      <c r="O263" s="160"/>
      <c r="P263" s="160"/>
      <c r="Q263" s="160"/>
      <c r="R263" s="163"/>
      <c r="T263" s="164"/>
      <c r="U263" s="160"/>
      <c r="V263" s="160"/>
      <c r="W263" s="160"/>
      <c r="X263" s="160"/>
      <c r="Y263" s="160"/>
      <c r="Z263" s="160"/>
      <c r="AA263" s="165"/>
      <c r="AT263" s="166" t="s">
        <v>158</v>
      </c>
      <c r="AU263" s="166" t="s">
        <v>110</v>
      </c>
      <c r="AV263" s="158" t="s">
        <v>110</v>
      </c>
      <c r="AW263" s="158" t="s">
        <v>37</v>
      </c>
      <c r="AX263" s="158" t="s">
        <v>80</v>
      </c>
      <c r="AY263" s="166" t="s">
        <v>150</v>
      </c>
    </row>
    <row r="264" spans="2:65" s="22" customFormat="1" ht="22.5" customHeight="1">
      <c r="B264" s="119"/>
      <c r="C264" s="173" t="s">
        <v>480</v>
      </c>
      <c r="D264" s="173" t="s">
        <v>257</v>
      </c>
      <c r="E264" s="174" t="s">
        <v>481</v>
      </c>
      <c r="F264" s="239" t="s">
        <v>482</v>
      </c>
      <c r="G264" s="239"/>
      <c r="H264" s="239"/>
      <c r="I264" s="239"/>
      <c r="J264" s="175" t="s">
        <v>182</v>
      </c>
      <c r="K264" s="176">
        <v>27.1</v>
      </c>
      <c r="L264" s="240">
        <v>0</v>
      </c>
      <c r="M264" s="240"/>
      <c r="N264" s="241">
        <f>ROUND(L264*K264,2)</f>
        <v>0</v>
      </c>
      <c r="O264" s="241"/>
      <c r="P264" s="241"/>
      <c r="Q264" s="241"/>
      <c r="R264" s="121"/>
      <c r="T264" s="155"/>
      <c r="U264" s="33" t="s">
        <v>45</v>
      </c>
      <c r="V264" s="24"/>
      <c r="W264" s="156">
        <f>V264*K264</f>
        <v>0</v>
      </c>
      <c r="X264" s="156">
        <v>0.063</v>
      </c>
      <c r="Y264" s="156">
        <f>X264*K264</f>
        <v>1.7073</v>
      </c>
      <c r="Z264" s="156">
        <v>0</v>
      </c>
      <c r="AA264" s="157">
        <f>Z264*K264</f>
        <v>0</v>
      </c>
      <c r="AR264" s="5" t="s">
        <v>190</v>
      </c>
      <c r="AT264" s="5" t="s">
        <v>257</v>
      </c>
      <c r="AU264" s="5" t="s">
        <v>110</v>
      </c>
      <c r="AY264" s="5" t="s">
        <v>150</v>
      </c>
      <c r="BE264" s="96">
        <f>IF(U264="základní",N264,0)</f>
        <v>0</v>
      </c>
      <c r="BF264" s="96">
        <f>IF(U264="snížená",N264,0)</f>
        <v>0</v>
      </c>
      <c r="BG264" s="96">
        <f>IF(U264="zákl. přenesená",N264,0)</f>
        <v>0</v>
      </c>
      <c r="BH264" s="96">
        <f>IF(U264="sníž. přenesená",N264,0)</f>
        <v>0</v>
      </c>
      <c r="BI264" s="96">
        <f>IF(U264="nulová",N264,0)</f>
        <v>0</v>
      </c>
      <c r="BJ264" s="5" t="s">
        <v>22</v>
      </c>
      <c r="BK264" s="96">
        <f>ROUND(L264*K264,2)</f>
        <v>0</v>
      </c>
      <c r="BL264" s="5" t="s">
        <v>155</v>
      </c>
      <c r="BM264" s="5" t="s">
        <v>483</v>
      </c>
    </row>
    <row r="265" spans="2:51" s="158" customFormat="1" ht="22.5" customHeight="1">
      <c r="B265" s="159"/>
      <c r="C265" s="160"/>
      <c r="D265" s="160"/>
      <c r="E265" s="161"/>
      <c r="F265" s="234" t="s">
        <v>484</v>
      </c>
      <c r="G265" s="234"/>
      <c r="H265" s="234"/>
      <c r="I265" s="234"/>
      <c r="J265" s="160"/>
      <c r="K265" s="162">
        <v>27.1</v>
      </c>
      <c r="L265" s="160"/>
      <c r="M265" s="160"/>
      <c r="N265" s="160"/>
      <c r="O265" s="160"/>
      <c r="P265" s="160"/>
      <c r="Q265" s="160"/>
      <c r="R265" s="163"/>
      <c r="T265" s="164"/>
      <c r="U265" s="160"/>
      <c r="V265" s="160"/>
      <c r="W265" s="160"/>
      <c r="X265" s="160"/>
      <c r="Y265" s="160"/>
      <c r="Z265" s="160"/>
      <c r="AA265" s="165"/>
      <c r="AT265" s="166" t="s">
        <v>158</v>
      </c>
      <c r="AU265" s="166" t="s">
        <v>110</v>
      </c>
      <c r="AV265" s="158" t="s">
        <v>110</v>
      </c>
      <c r="AW265" s="158" t="s">
        <v>37</v>
      </c>
      <c r="AX265" s="158" t="s">
        <v>22</v>
      </c>
      <c r="AY265" s="166" t="s">
        <v>150</v>
      </c>
    </row>
    <row r="266" spans="2:65" s="22" customFormat="1" ht="31.5" customHeight="1">
      <c r="B266" s="119"/>
      <c r="C266" s="173" t="s">
        <v>485</v>
      </c>
      <c r="D266" s="173" t="s">
        <v>257</v>
      </c>
      <c r="E266" s="174" t="s">
        <v>486</v>
      </c>
      <c r="F266" s="239" t="s">
        <v>487</v>
      </c>
      <c r="G266" s="239"/>
      <c r="H266" s="239"/>
      <c r="I266" s="239"/>
      <c r="J266" s="175" t="s">
        <v>182</v>
      </c>
      <c r="K266" s="176">
        <v>12</v>
      </c>
      <c r="L266" s="240">
        <v>0</v>
      </c>
      <c r="M266" s="240"/>
      <c r="N266" s="241">
        <f>ROUND(L266*K266,2)</f>
        <v>0</v>
      </c>
      <c r="O266" s="241"/>
      <c r="P266" s="241"/>
      <c r="Q266" s="241"/>
      <c r="R266" s="121"/>
      <c r="T266" s="155"/>
      <c r="U266" s="33" t="s">
        <v>45</v>
      </c>
      <c r="V266" s="24"/>
      <c r="W266" s="156">
        <f>V266*K266</f>
        <v>0</v>
      </c>
      <c r="X266" s="156">
        <v>0.072</v>
      </c>
      <c r="Y266" s="156">
        <f>X266*K266</f>
        <v>0.8639999999999999</v>
      </c>
      <c r="Z266" s="156">
        <v>0</v>
      </c>
      <c r="AA266" s="157">
        <f>Z266*K266</f>
        <v>0</v>
      </c>
      <c r="AR266" s="5" t="s">
        <v>190</v>
      </c>
      <c r="AT266" s="5" t="s">
        <v>257</v>
      </c>
      <c r="AU266" s="5" t="s">
        <v>110</v>
      </c>
      <c r="AY266" s="5" t="s">
        <v>150</v>
      </c>
      <c r="BE266" s="96">
        <f>IF(U266="základní",N266,0)</f>
        <v>0</v>
      </c>
      <c r="BF266" s="96">
        <f>IF(U266="snížená",N266,0)</f>
        <v>0</v>
      </c>
      <c r="BG266" s="96">
        <f>IF(U266="zákl. přenesená",N266,0)</f>
        <v>0</v>
      </c>
      <c r="BH266" s="96">
        <f>IF(U266="sníž. přenesená",N266,0)</f>
        <v>0</v>
      </c>
      <c r="BI266" s="96">
        <f>IF(U266="nulová",N266,0)</f>
        <v>0</v>
      </c>
      <c r="BJ266" s="5" t="s">
        <v>22</v>
      </c>
      <c r="BK266" s="96">
        <f>ROUND(L266*K266,2)</f>
        <v>0</v>
      </c>
      <c r="BL266" s="5" t="s">
        <v>155</v>
      </c>
      <c r="BM266" s="5" t="s">
        <v>488</v>
      </c>
    </row>
    <row r="267" spans="2:51" s="158" customFormat="1" ht="22.5" customHeight="1">
      <c r="B267" s="159"/>
      <c r="C267" s="160"/>
      <c r="D267" s="160"/>
      <c r="E267" s="161"/>
      <c r="F267" s="234" t="s">
        <v>489</v>
      </c>
      <c r="G267" s="234"/>
      <c r="H267" s="234"/>
      <c r="I267" s="234"/>
      <c r="J267" s="160"/>
      <c r="K267" s="162">
        <v>12</v>
      </c>
      <c r="L267" s="160"/>
      <c r="M267" s="160"/>
      <c r="N267" s="160"/>
      <c r="O267" s="160"/>
      <c r="P267" s="160"/>
      <c r="Q267" s="160"/>
      <c r="R267" s="163"/>
      <c r="T267" s="164"/>
      <c r="U267" s="160"/>
      <c r="V267" s="160"/>
      <c r="W267" s="160"/>
      <c r="X267" s="160"/>
      <c r="Y267" s="160"/>
      <c r="Z267" s="160"/>
      <c r="AA267" s="165"/>
      <c r="AT267" s="166" t="s">
        <v>158</v>
      </c>
      <c r="AU267" s="166" t="s">
        <v>110</v>
      </c>
      <c r="AV267" s="158" t="s">
        <v>110</v>
      </c>
      <c r="AW267" s="158" t="s">
        <v>37</v>
      </c>
      <c r="AX267" s="158" t="s">
        <v>22</v>
      </c>
      <c r="AY267" s="166" t="s">
        <v>150</v>
      </c>
    </row>
    <row r="268" spans="2:65" s="22" customFormat="1" ht="31.5" customHeight="1">
      <c r="B268" s="119"/>
      <c r="C268" s="173" t="s">
        <v>490</v>
      </c>
      <c r="D268" s="173" t="s">
        <v>257</v>
      </c>
      <c r="E268" s="174" t="s">
        <v>491</v>
      </c>
      <c r="F268" s="239" t="s">
        <v>492</v>
      </c>
      <c r="G268" s="239"/>
      <c r="H268" s="239"/>
      <c r="I268" s="239"/>
      <c r="J268" s="175" t="s">
        <v>182</v>
      </c>
      <c r="K268" s="176">
        <v>8</v>
      </c>
      <c r="L268" s="240">
        <v>0</v>
      </c>
      <c r="M268" s="240"/>
      <c r="N268" s="241">
        <f>ROUND(L268*K268,2)</f>
        <v>0</v>
      </c>
      <c r="O268" s="241"/>
      <c r="P268" s="241"/>
      <c r="Q268" s="241"/>
      <c r="R268" s="121"/>
      <c r="T268" s="155"/>
      <c r="U268" s="33" t="s">
        <v>45</v>
      </c>
      <c r="V268" s="24"/>
      <c r="W268" s="156">
        <f>V268*K268</f>
        <v>0</v>
      </c>
      <c r="X268" s="156">
        <v>0.061</v>
      </c>
      <c r="Y268" s="156">
        <f>X268*K268</f>
        <v>0.488</v>
      </c>
      <c r="Z268" s="156">
        <v>0</v>
      </c>
      <c r="AA268" s="157">
        <f>Z268*K268</f>
        <v>0</v>
      </c>
      <c r="AR268" s="5" t="s">
        <v>190</v>
      </c>
      <c r="AT268" s="5" t="s">
        <v>257</v>
      </c>
      <c r="AU268" s="5" t="s">
        <v>110</v>
      </c>
      <c r="AY268" s="5" t="s">
        <v>150</v>
      </c>
      <c r="BE268" s="96">
        <f>IF(U268="základní",N268,0)</f>
        <v>0</v>
      </c>
      <c r="BF268" s="96">
        <f>IF(U268="snížená",N268,0)</f>
        <v>0</v>
      </c>
      <c r="BG268" s="96">
        <f>IF(U268="zákl. přenesená",N268,0)</f>
        <v>0</v>
      </c>
      <c r="BH268" s="96">
        <f>IF(U268="sníž. přenesená",N268,0)</f>
        <v>0</v>
      </c>
      <c r="BI268" s="96">
        <f>IF(U268="nulová",N268,0)</f>
        <v>0</v>
      </c>
      <c r="BJ268" s="5" t="s">
        <v>22</v>
      </c>
      <c r="BK268" s="96">
        <f>ROUND(L268*K268,2)</f>
        <v>0</v>
      </c>
      <c r="BL268" s="5" t="s">
        <v>155</v>
      </c>
      <c r="BM268" s="5" t="s">
        <v>493</v>
      </c>
    </row>
    <row r="269" spans="2:65" s="22" customFormat="1" ht="31.5" customHeight="1">
      <c r="B269" s="119"/>
      <c r="C269" s="173" t="s">
        <v>494</v>
      </c>
      <c r="D269" s="173" t="s">
        <v>257</v>
      </c>
      <c r="E269" s="174" t="s">
        <v>495</v>
      </c>
      <c r="F269" s="239" t="s">
        <v>496</v>
      </c>
      <c r="G269" s="239"/>
      <c r="H269" s="239"/>
      <c r="I269" s="239"/>
      <c r="J269" s="175" t="s">
        <v>182</v>
      </c>
      <c r="K269" s="176">
        <v>3</v>
      </c>
      <c r="L269" s="240">
        <v>0</v>
      </c>
      <c r="M269" s="240"/>
      <c r="N269" s="241">
        <f>ROUND(L269*K269,2)</f>
        <v>0</v>
      </c>
      <c r="O269" s="241"/>
      <c r="P269" s="241"/>
      <c r="Q269" s="241"/>
      <c r="R269" s="121"/>
      <c r="T269" s="155"/>
      <c r="U269" s="33" t="s">
        <v>45</v>
      </c>
      <c r="V269" s="24"/>
      <c r="W269" s="156">
        <f>V269*K269</f>
        <v>0</v>
      </c>
      <c r="X269" s="156">
        <v>0.064</v>
      </c>
      <c r="Y269" s="156">
        <f>X269*K269</f>
        <v>0.192</v>
      </c>
      <c r="Z269" s="156">
        <v>0</v>
      </c>
      <c r="AA269" s="157">
        <f>Z269*K269</f>
        <v>0</v>
      </c>
      <c r="AR269" s="5" t="s">
        <v>190</v>
      </c>
      <c r="AT269" s="5" t="s">
        <v>257</v>
      </c>
      <c r="AU269" s="5" t="s">
        <v>110</v>
      </c>
      <c r="AY269" s="5" t="s">
        <v>150</v>
      </c>
      <c r="BE269" s="96">
        <f>IF(U269="základní",N269,0)</f>
        <v>0</v>
      </c>
      <c r="BF269" s="96">
        <f>IF(U269="snížená",N269,0)</f>
        <v>0</v>
      </c>
      <c r="BG269" s="96">
        <f>IF(U269="zákl. přenesená",N269,0)</f>
        <v>0</v>
      </c>
      <c r="BH269" s="96">
        <f>IF(U269="sníž. přenesená",N269,0)</f>
        <v>0</v>
      </c>
      <c r="BI269" s="96">
        <f>IF(U269="nulová",N269,0)</f>
        <v>0</v>
      </c>
      <c r="BJ269" s="5" t="s">
        <v>22</v>
      </c>
      <c r="BK269" s="96">
        <f>ROUND(L269*K269,2)</f>
        <v>0</v>
      </c>
      <c r="BL269" s="5" t="s">
        <v>155</v>
      </c>
      <c r="BM269" s="5" t="s">
        <v>497</v>
      </c>
    </row>
    <row r="270" spans="2:65" s="22" customFormat="1" ht="31.5" customHeight="1">
      <c r="B270" s="119"/>
      <c r="C270" s="151" t="s">
        <v>498</v>
      </c>
      <c r="D270" s="151" t="s">
        <v>151</v>
      </c>
      <c r="E270" s="152" t="s">
        <v>499</v>
      </c>
      <c r="F270" s="231" t="s">
        <v>500</v>
      </c>
      <c r="G270" s="231"/>
      <c r="H270" s="231"/>
      <c r="I270" s="231"/>
      <c r="J270" s="153" t="s">
        <v>171</v>
      </c>
      <c r="K270" s="154">
        <v>492.4</v>
      </c>
      <c r="L270" s="232">
        <v>0</v>
      </c>
      <c r="M270" s="232"/>
      <c r="N270" s="233">
        <f>ROUND(L270*K270,2)</f>
        <v>0</v>
      </c>
      <c r="O270" s="233"/>
      <c r="P270" s="233"/>
      <c r="Q270" s="233"/>
      <c r="R270" s="121"/>
      <c r="T270" s="155"/>
      <c r="U270" s="33" t="s">
        <v>45</v>
      </c>
      <c r="V270" s="24"/>
      <c r="W270" s="156">
        <f>V270*K270</f>
        <v>0</v>
      </c>
      <c r="X270" s="156">
        <v>0.1294996</v>
      </c>
      <c r="Y270" s="156">
        <f>X270*K270</f>
        <v>63.765603039999995</v>
      </c>
      <c r="Z270" s="156">
        <v>0</v>
      </c>
      <c r="AA270" s="157">
        <f>Z270*K270</f>
        <v>0</v>
      </c>
      <c r="AR270" s="5" t="s">
        <v>155</v>
      </c>
      <c r="AT270" s="5" t="s">
        <v>151</v>
      </c>
      <c r="AU270" s="5" t="s">
        <v>110</v>
      </c>
      <c r="AY270" s="5" t="s">
        <v>150</v>
      </c>
      <c r="BE270" s="96">
        <f>IF(U270="základní",N270,0)</f>
        <v>0</v>
      </c>
      <c r="BF270" s="96">
        <f>IF(U270="snížená",N270,0)</f>
        <v>0</v>
      </c>
      <c r="BG270" s="96">
        <f>IF(U270="zákl. přenesená",N270,0)</f>
        <v>0</v>
      </c>
      <c r="BH270" s="96">
        <f>IF(U270="sníž. přenesená",N270,0)</f>
        <v>0</v>
      </c>
      <c r="BI270" s="96">
        <f>IF(U270="nulová",N270,0)</f>
        <v>0</v>
      </c>
      <c r="BJ270" s="5" t="s">
        <v>22</v>
      </c>
      <c r="BK270" s="96">
        <f>ROUND(L270*K270,2)</f>
        <v>0</v>
      </c>
      <c r="BL270" s="5" t="s">
        <v>155</v>
      </c>
      <c r="BM270" s="5" t="s">
        <v>501</v>
      </c>
    </row>
    <row r="271" spans="2:51" s="158" customFormat="1" ht="31.5" customHeight="1">
      <c r="B271" s="159"/>
      <c r="C271" s="160"/>
      <c r="D271" s="160"/>
      <c r="E271" s="161"/>
      <c r="F271" s="234" t="s">
        <v>502</v>
      </c>
      <c r="G271" s="234"/>
      <c r="H271" s="234"/>
      <c r="I271" s="234"/>
      <c r="J271" s="160"/>
      <c r="K271" s="162">
        <v>492.4</v>
      </c>
      <c r="L271" s="160"/>
      <c r="M271" s="160"/>
      <c r="N271" s="160"/>
      <c r="O271" s="160"/>
      <c r="P271" s="160"/>
      <c r="Q271" s="160"/>
      <c r="R271" s="163"/>
      <c r="T271" s="164"/>
      <c r="U271" s="160"/>
      <c r="V271" s="160"/>
      <c r="W271" s="160"/>
      <c r="X271" s="160"/>
      <c r="Y271" s="160"/>
      <c r="Z271" s="160"/>
      <c r="AA271" s="165"/>
      <c r="AT271" s="166" t="s">
        <v>158</v>
      </c>
      <c r="AU271" s="166" t="s">
        <v>110</v>
      </c>
      <c r="AV271" s="158" t="s">
        <v>110</v>
      </c>
      <c r="AW271" s="158" t="s">
        <v>37</v>
      </c>
      <c r="AX271" s="158" t="s">
        <v>22</v>
      </c>
      <c r="AY271" s="166" t="s">
        <v>150</v>
      </c>
    </row>
    <row r="272" spans="2:65" s="22" customFormat="1" ht="22.5" customHeight="1">
      <c r="B272" s="119"/>
      <c r="C272" s="173" t="s">
        <v>503</v>
      </c>
      <c r="D272" s="173" t="s">
        <v>257</v>
      </c>
      <c r="E272" s="174" t="s">
        <v>504</v>
      </c>
      <c r="F272" s="239" t="s">
        <v>505</v>
      </c>
      <c r="G272" s="239"/>
      <c r="H272" s="239"/>
      <c r="I272" s="239"/>
      <c r="J272" s="175" t="s">
        <v>182</v>
      </c>
      <c r="K272" s="176">
        <v>994.648</v>
      </c>
      <c r="L272" s="240">
        <v>0</v>
      </c>
      <c r="M272" s="240"/>
      <c r="N272" s="241">
        <f>ROUND(L272*K272,2)</f>
        <v>0</v>
      </c>
      <c r="O272" s="241"/>
      <c r="P272" s="241"/>
      <c r="Q272" s="241"/>
      <c r="R272" s="121"/>
      <c r="T272" s="155"/>
      <c r="U272" s="33" t="s">
        <v>45</v>
      </c>
      <c r="V272" s="24"/>
      <c r="W272" s="156">
        <f>V272*K272</f>
        <v>0</v>
      </c>
      <c r="X272" s="156">
        <v>0.024</v>
      </c>
      <c r="Y272" s="156">
        <f>X272*K272</f>
        <v>23.871552</v>
      </c>
      <c r="Z272" s="156">
        <v>0</v>
      </c>
      <c r="AA272" s="157">
        <f>Z272*K272</f>
        <v>0</v>
      </c>
      <c r="AR272" s="5" t="s">
        <v>190</v>
      </c>
      <c r="AT272" s="5" t="s">
        <v>257</v>
      </c>
      <c r="AU272" s="5" t="s">
        <v>110</v>
      </c>
      <c r="AY272" s="5" t="s">
        <v>150</v>
      </c>
      <c r="BE272" s="96">
        <f>IF(U272="základní",N272,0)</f>
        <v>0</v>
      </c>
      <c r="BF272" s="96">
        <f>IF(U272="snížená",N272,0)</f>
        <v>0</v>
      </c>
      <c r="BG272" s="96">
        <f>IF(U272="zákl. přenesená",N272,0)</f>
        <v>0</v>
      </c>
      <c r="BH272" s="96">
        <f>IF(U272="sníž. přenesená",N272,0)</f>
        <v>0</v>
      </c>
      <c r="BI272" s="96">
        <f>IF(U272="nulová",N272,0)</f>
        <v>0</v>
      </c>
      <c r="BJ272" s="5" t="s">
        <v>22</v>
      </c>
      <c r="BK272" s="96">
        <f>ROUND(L272*K272,2)</f>
        <v>0</v>
      </c>
      <c r="BL272" s="5" t="s">
        <v>155</v>
      </c>
      <c r="BM272" s="5" t="s">
        <v>506</v>
      </c>
    </row>
    <row r="273" spans="2:47" s="22" customFormat="1" ht="22.5" customHeight="1">
      <c r="B273" s="23"/>
      <c r="C273" s="24"/>
      <c r="D273" s="24"/>
      <c r="E273" s="24"/>
      <c r="F273" s="243" t="s">
        <v>507</v>
      </c>
      <c r="G273" s="243"/>
      <c r="H273" s="243"/>
      <c r="I273" s="243"/>
      <c r="J273" s="24"/>
      <c r="K273" s="24"/>
      <c r="L273" s="24"/>
      <c r="M273" s="24"/>
      <c r="N273" s="24"/>
      <c r="O273" s="24"/>
      <c r="P273" s="24"/>
      <c r="Q273" s="24"/>
      <c r="R273" s="25"/>
      <c r="T273" s="167"/>
      <c r="U273" s="24"/>
      <c r="V273" s="24"/>
      <c r="W273" s="24"/>
      <c r="X273" s="24"/>
      <c r="Y273" s="24"/>
      <c r="Z273" s="24"/>
      <c r="AA273" s="65"/>
      <c r="AT273" s="5" t="s">
        <v>464</v>
      </c>
      <c r="AU273" s="5" t="s">
        <v>110</v>
      </c>
    </row>
    <row r="274" spans="2:51" s="177" customFormat="1" ht="22.5" customHeight="1">
      <c r="B274" s="178"/>
      <c r="C274" s="179"/>
      <c r="D274" s="179"/>
      <c r="E274" s="180"/>
      <c r="F274" s="244" t="s">
        <v>508</v>
      </c>
      <c r="G274" s="244"/>
      <c r="H274" s="244"/>
      <c r="I274" s="244"/>
      <c r="J274" s="179"/>
      <c r="K274" s="180"/>
      <c r="L274" s="179"/>
      <c r="M274" s="179"/>
      <c r="N274" s="179"/>
      <c r="O274" s="179"/>
      <c r="P274" s="179"/>
      <c r="Q274" s="179"/>
      <c r="R274" s="181"/>
      <c r="T274" s="182"/>
      <c r="U274" s="179"/>
      <c r="V274" s="179"/>
      <c r="W274" s="179"/>
      <c r="X274" s="179"/>
      <c r="Y274" s="179"/>
      <c r="Z274" s="179"/>
      <c r="AA274" s="183"/>
      <c r="AT274" s="184" t="s">
        <v>158</v>
      </c>
      <c r="AU274" s="184" t="s">
        <v>110</v>
      </c>
      <c r="AV274" s="177" t="s">
        <v>22</v>
      </c>
      <c r="AW274" s="177" t="s">
        <v>37</v>
      </c>
      <c r="AX274" s="177" t="s">
        <v>80</v>
      </c>
      <c r="AY274" s="184" t="s">
        <v>150</v>
      </c>
    </row>
    <row r="275" spans="2:51" s="158" customFormat="1" ht="31.5" customHeight="1">
      <c r="B275" s="159"/>
      <c r="C275" s="160"/>
      <c r="D275" s="160"/>
      <c r="E275" s="161"/>
      <c r="F275" s="235" t="s">
        <v>509</v>
      </c>
      <c r="G275" s="235"/>
      <c r="H275" s="235"/>
      <c r="I275" s="235"/>
      <c r="J275" s="160"/>
      <c r="K275" s="162">
        <v>984.8</v>
      </c>
      <c r="L275" s="160"/>
      <c r="M275" s="160"/>
      <c r="N275" s="160"/>
      <c r="O275" s="160"/>
      <c r="P275" s="160"/>
      <c r="Q275" s="160"/>
      <c r="R275" s="163"/>
      <c r="T275" s="164"/>
      <c r="U275" s="160"/>
      <c r="V275" s="160"/>
      <c r="W275" s="160"/>
      <c r="X275" s="160"/>
      <c r="Y275" s="160"/>
      <c r="Z275" s="160"/>
      <c r="AA275" s="165"/>
      <c r="AT275" s="166" t="s">
        <v>158</v>
      </c>
      <c r="AU275" s="166" t="s">
        <v>110</v>
      </c>
      <c r="AV275" s="158" t="s">
        <v>110</v>
      </c>
      <c r="AW275" s="158" t="s">
        <v>37</v>
      </c>
      <c r="AX275" s="158" t="s">
        <v>22</v>
      </c>
      <c r="AY275" s="166" t="s">
        <v>150</v>
      </c>
    </row>
    <row r="276" spans="2:65" s="22" customFormat="1" ht="31.5" customHeight="1">
      <c r="B276" s="119"/>
      <c r="C276" s="151" t="s">
        <v>510</v>
      </c>
      <c r="D276" s="151" t="s">
        <v>151</v>
      </c>
      <c r="E276" s="152" t="s">
        <v>511</v>
      </c>
      <c r="F276" s="231" t="s">
        <v>512</v>
      </c>
      <c r="G276" s="231"/>
      <c r="H276" s="231"/>
      <c r="I276" s="231"/>
      <c r="J276" s="153" t="s">
        <v>154</v>
      </c>
      <c r="K276" s="154">
        <v>69.12</v>
      </c>
      <c r="L276" s="232">
        <v>0</v>
      </c>
      <c r="M276" s="232"/>
      <c r="N276" s="233">
        <f>ROUND(L276*K276,2)</f>
        <v>0</v>
      </c>
      <c r="O276" s="233"/>
      <c r="P276" s="233"/>
      <c r="Q276" s="233"/>
      <c r="R276" s="121"/>
      <c r="T276" s="155"/>
      <c r="U276" s="33" t="s">
        <v>45</v>
      </c>
      <c r="V276" s="24"/>
      <c r="W276" s="156">
        <f>V276*K276</f>
        <v>0</v>
      </c>
      <c r="X276" s="156">
        <v>0.0010235</v>
      </c>
      <c r="Y276" s="156">
        <f>X276*K276</f>
        <v>0.07074432000000001</v>
      </c>
      <c r="Z276" s="156">
        <v>0</v>
      </c>
      <c r="AA276" s="157">
        <f>Z276*K276</f>
        <v>0</v>
      </c>
      <c r="AR276" s="5" t="s">
        <v>155</v>
      </c>
      <c r="AT276" s="5" t="s">
        <v>151</v>
      </c>
      <c r="AU276" s="5" t="s">
        <v>110</v>
      </c>
      <c r="AY276" s="5" t="s">
        <v>150</v>
      </c>
      <c r="BE276" s="96">
        <f>IF(U276="základní",N276,0)</f>
        <v>0</v>
      </c>
      <c r="BF276" s="96">
        <f>IF(U276="snížená",N276,0)</f>
        <v>0</v>
      </c>
      <c r="BG276" s="96">
        <f>IF(U276="zákl. přenesená",N276,0)</f>
        <v>0</v>
      </c>
      <c r="BH276" s="96">
        <f>IF(U276="sníž. přenesená",N276,0)</f>
        <v>0</v>
      </c>
      <c r="BI276" s="96">
        <f>IF(U276="nulová",N276,0)</f>
        <v>0</v>
      </c>
      <c r="BJ276" s="5" t="s">
        <v>22</v>
      </c>
      <c r="BK276" s="96">
        <f>ROUND(L276*K276,2)</f>
        <v>0</v>
      </c>
      <c r="BL276" s="5" t="s">
        <v>155</v>
      </c>
      <c r="BM276" s="5" t="s">
        <v>513</v>
      </c>
    </row>
    <row r="277" spans="2:51" s="158" customFormat="1" ht="22.5" customHeight="1">
      <c r="B277" s="159"/>
      <c r="C277" s="160"/>
      <c r="D277" s="160"/>
      <c r="E277" s="161"/>
      <c r="F277" s="234" t="s">
        <v>514</v>
      </c>
      <c r="G277" s="234"/>
      <c r="H277" s="234"/>
      <c r="I277" s="234"/>
      <c r="J277" s="160"/>
      <c r="K277" s="162">
        <v>69.12</v>
      </c>
      <c r="L277" s="160"/>
      <c r="M277" s="160"/>
      <c r="N277" s="160"/>
      <c r="O277" s="160"/>
      <c r="P277" s="160"/>
      <c r="Q277" s="160"/>
      <c r="R277" s="163"/>
      <c r="T277" s="164"/>
      <c r="U277" s="160"/>
      <c r="V277" s="160"/>
      <c r="W277" s="160"/>
      <c r="X277" s="160"/>
      <c r="Y277" s="160"/>
      <c r="Z277" s="160"/>
      <c r="AA277" s="165"/>
      <c r="AT277" s="166" t="s">
        <v>158</v>
      </c>
      <c r="AU277" s="166" t="s">
        <v>110</v>
      </c>
      <c r="AV277" s="158" t="s">
        <v>110</v>
      </c>
      <c r="AW277" s="158" t="s">
        <v>37</v>
      </c>
      <c r="AX277" s="158" t="s">
        <v>22</v>
      </c>
      <c r="AY277" s="166" t="s">
        <v>150</v>
      </c>
    </row>
    <row r="278" spans="2:63" s="139" customFormat="1" ht="29.25" customHeight="1">
      <c r="B278" s="140"/>
      <c r="C278" s="141"/>
      <c r="D278" s="150" t="s">
        <v>233</v>
      </c>
      <c r="E278" s="150"/>
      <c r="F278" s="150"/>
      <c r="G278" s="150"/>
      <c r="H278" s="150"/>
      <c r="I278" s="150"/>
      <c r="J278" s="150"/>
      <c r="K278" s="150"/>
      <c r="L278" s="150"/>
      <c r="M278" s="150"/>
      <c r="N278" s="230">
        <f>BK278</f>
        <v>0</v>
      </c>
      <c r="O278" s="230"/>
      <c r="P278" s="230"/>
      <c r="Q278" s="230"/>
      <c r="R278" s="143"/>
      <c r="T278" s="144"/>
      <c r="U278" s="141"/>
      <c r="V278" s="141"/>
      <c r="W278" s="145">
        <f>W279</f>
        <v>0</v>
      </c>
      <c r="X278" s="141"/>
      <c r="Y278" s="145">
        <f>Y279</f>
        <v>0</v>
      </c>
      <c r="Z278" s="141"/>
      <c r="AA278" s="146">
        <f>AA279</f>
        <v>0</v>
      </c>
      <c r="AR278" s="147" t="s">
        <v>22</v>
      </c>
      <c r="AT278" s="148" t="s">
        <v>79</v>
      </c>
      <c r="AU278" s="148" t="s">
        <v>22</v>
      </c>
      <c r="AY278" s="147" t="s">
        <v>150</v>
      </c>
      <c r="BK278" s="149">
        <f>BK279</f>
        <v>0</v>
      </c>
    </row>
    <row r="279" spans="2:65" s="22" customFormat="1" ht="31.5" customHeight="1">
      <c r="B279" s="119"/>
      <c r="C279" s="151" t="s">
        <v>515</v>
      </c>
      <c r="D279" s="151" t="s">
        <v>151</v>
      </c>
      <c r="E279" s="152" t="s">
        <v>516</v>
      </c>
      <c r="F279" s="231" t="s">
        <v>517</v>
      </c>
      <c r="G279" s="231"/>
      <c r="H279" s="231"/>
      <c r="I279" s="231"/>
      <c r="J279" s="153" t="s">
        <v>203</v>
      </c>
      <c r="K279" s="154">
        <v>1913.57</v>
      </c>
      <c r="L279" s="232">
        <v>0</v>
      </c>
      <c r="M279" s="232"/>
      <c r="N279" s="233">
        <f>ROUND(L279*K279,2)</f>
        <v>0</v>
      </c>
      <c r="O279" s="233"/>
      <c r="P279" s="233"/>
      <c r="Q279" s="233"/>
      <c r="R279" s="121"/>
      <c r="T279" s="155"/>
      <c r="U279" s="33" t="s">
        <v>45</v>
      </c>
      <c r="V279" s="24"/>
      <c r="W279" s="156">
        <f>V279*K279</f>
        <v>0</v>
      </c>
      <c r="X279" s="156">
        <v>0</v>
      </c>
      <c r="Y279" s="156">
        <f>X279*K279</f>
        <v>0</v>
      </c>
      <c r="Z279" s="156">
        <v>0</v>
      </c>
      <c r="AA279" s="157">
        <f>Z279*K279</f>
        <v>0</v>
      </c>
      <c r="AR279" s="5" t="s">
        <v>155</v>
      </c>
      <c r="AT279" s="5" t="s">
        <v>151</v>
      </c>
      <c r="AU279" s="5" t="s">
        <v>110</v>
      </c>
      <c r="AY279" s="5" t="s">
        <v>150</v>
      </c>
      <c r="BE279" s="96">
        <f>IF(U279="základní",N279,0)</f>
        <v>0</v>
      </c>
      <c r="BF279" s="96">
        <f>IF(U279="snížená",N279,0)</f>
        <v>0</v>
      </c>
      <c r="BG279" s="96">
        <f>IF(U279="zákl. přenesená",N279,0)</f>
        <v>0</v>
      </c>
      <c r="BH279" s="96">
        <f>IF(U279="sníž. přenesená",N279,0)</f>
        <v>0</v>
      </c>
      <c r="BI279" s="96">
        <f>IF(U279="nulová",N279,0)</f>
        <v>0</v>
      </c>
      <c r="BJ279" s="5" t="s">
        <v>22</v>
      </c>
      <c r="BK279" s="96">
        <f>ROUND(L279*K279,2)</f>
        <v>0</v>
      </c>
      <c r="BL279" s="5" t="s">
        <v>155</v>
      </c>
      <c r="BM279" s="5" t="s">
        <v>518</v>
      </c>
    </row>
    <row r="280" spans="2:63" s="22" customFormat="1" ht="66" customHeight="1">
      <c r="B280" s="23"/>
      <c r="C280" s="24"/>
      <c r="D280" s="142" t="s">
        <v>227</v>
      </c>
      <c r="E280" s="24"/>
      <c r="F280" s="24"/>
      <c r="G280" s="24"/>
      <c r="H280" s="24"/>
      <c r="I280" s="24"/>
      <c r="J280" s="24"/>
      <c r="K280" s="24"/>
      <c r="L280" s="24"/>
      <c r="M280" s="24"/>
      <c r="N280" s="236">
        <f aca="true" t="shared" si="5" ref="N280:N285">BK280</f>
        <v>0</v>
      </c>
      <c r="O280" s="236"/>
      <c r="P280" s="236"/>
      <c r="Q280" s="236"/>
      <c r="R280" s="25"/>
      <c r="T280" s="167"/>
      <c r="U280" s="24"/>
      <c r="V280" s="24"/>
      <c r="W280" s="24"/>
      <c r="X280" s="24"/>
      <c r="Y280" s="24"/>
      <c r="Z280" s="24"/>
      <c r="AA280" s="65"/>
      <c r="AT280" s="5" t="s">
        <v>79</v>
      </c>
      <c r="AU280" s="5" t="s">
        <v>80</v>
      </c>
      <c r="AY280" s="5" t="s">
        <v>228</v>
      </c>
      <c r="BK280" s="96">
        <f>SUM(BK281:BK285)</f>
        <v>0</v>
      </c>
    </row>
    <row r="281" spans="2:63" s="22" customFormat="1" ht="21.75" customHeight="1">
      <c r="B281" s="23"/>
      <c r="C281" s="168"/>
      <c r="D281" s="168" t="s">
        <v>151</v>
      </c>
      <c r="E281" s="169"/>
      <c r="F281" s="237"/>
      <c r="G281" s="237"/>
      <c r="H281" s="237"/>
      <c r="I281" s="237"/>
      <c r="J281" s="170"/>
      <c r="K281" s="171"/>
      <c r="L281" s="232"/>
      <c r="M281" s="232"/>
      <c r="N281" s="238">
        <f t="shared" si="5"/>
        <v>0</v>
      </c>
      <c r="O281" s="238"/>
      <c r="P281" s="238"/>
      <c r="Q281" s="238"/>
      <c r="R281" s="25"/>
      <c r="T281" s="155"/>
      <c r="U281" s="172" t="s">
        <v>45</v>
      </c>
      <c r="V281" s="24"/>
      <c r="W281" s="24"/>
      <c r="X281" s="24"/>
      <c r="Y281" s="24"/>
      <c r="Z281" s="24"/>
      <c r="AA281" s="65"/>
      <c r="AT281" s="5" t="s">
        <v>228</v>
      </c>
      <c r="AU281" s="5" t="s">
        <v>22</v>
      </c>
      <c r="AY281" s="5" t="s">
        <v>228</v>
      </c>
      <c r="BE281" s="96">
        <f>IF(U281="základní",N281,0)</f>
        <v>0</v>
      </c>
      <c r="BF281" s="96">
        <f>IF(U281="snížená",N281,0)</f>
        <v>0</v>
      </c>
      <c r="BG281" s="96">
        <f>IF(U281="zákl. přenesená",N281,0)</f>
        <v>0</v>
      </c>
      <c r="BH281" s="96">
        <f>IF(U281="sníž. přenesená",N281,0)</f>
        <v>0</v>
      </c>
      <c r="BI281" s="96">
        <f>IF(U281="nulová",N281,0)</f>
        <v>0</v>
      </c>
      <c r="BJ281" s="5" t="s">
        <v>22</v>
      </c>
      <c r="BK281" s="96">
        <f>L281*K281</f>
        <v>0</v>
      </c>
    </row>
    <row r="282" spans="2:63" s="22" customFormat="1" ht="21.75" customHeight="1">
      <c r="B282" s="23"/>
      <c r="C282" s="168"/>
      <c r="D282" s="168" t="s">
        <v>151</v>
      </c>
      <c r="E282" s="169"/>
      <c r="F282" s="237"/>
      <c r="G282" s="237"/>
      <c r="H282" s="237"/>
      <c r="I282" s="237"/>
      <c r="J282" s="170"/>
      <c r="K282" s="171"/>
      <c r="L282" s="232"/>
      <c r="M282" s="232"/>
      <c r="N282" s="238">
        <f t="shared" si="5"/>
        <v>0</v>
      </c>
      <c r="O282" s="238"/>
      <c r="P282" s="238"/>
      <c r="Q282" s="238"/>
      <c r="R282" s="25"/>
      <c r="T282" s="155"/>
      <c r="U282" s="172" t="s">
        <v>45</v>
      </c>
      <c r="V282" s="24"/>
      <c r="W282" s="24"/>
      <c r="X282" s="24"/>
      <c r="Y282" s="24"/>
      <c r="Z282" s="24"/>
      <c r="AA282" s="65"/>
      <c r="AT282" s="5" t="s">
        <v>228</v>
      </c>
      <c r="AU282" s="5" t="s">
        <v>22</v>
      </c>
      <c r="AY282" s="5" t="s">
        <v>228</v>
      </c>
      <c r="BE282" s="96">
        <f>IF(U282="základní",N282,0)</f>
        <v>0</v>
      </c>
      <c r="BF282" s="96">
        <f>IF(U282="snížená",N282,0)</f>
        <v>0</v>
      </c>
      <c r="BG282" s="96">
        <f>IF(U282="zákl. přenesená",N282,0)</f>
        <v>0</v>
      </c>
      <c r="BH282" s="96">
        <f>IF(U282="sníž. přenesená",N282,0)</f>
        <v>0</v>
      </c>
      <c r="BI282" s="96">
        <f>IF(U282="nulová",N282,0)</f>
        <v>0</v>
      </c>
      <c r="BJ282" s="5" t="s">
        <v>22</v>
      </c>
      <c r="BK282" s="96">
        <f>L282*K282</f>
        <v>0</v>
      </c>
    </row>
    <row r="283" spans="2:63" s="22" customFormat="1" ht="21.75" customHeight="1">
      <c r="B283" s="23"/>
      <c r="C283" s="168"/>
      <c r="D283" s="168" t="s">
        <v>151</v>
      </c>
      <c r="E283" s="169"/>
      <c r="F283" s="237"/>
      <c r="G283" s="237"/>
      <c r="H283" s="237"/>
      <c r="I283" s="237"/>
      <c r="J283" s="170"/>
      <c r="K283" s="171"/>
      <c r="L283" s="232"/>
      <c r="M283" s="232"/>
      <c r="N283" s="238">
        <f t="shared" si="5"/>
        <v>0</v>
      </c>
      <c r="O283" s="238"/>
      <c r="P283" s="238"/>
      <c r="Q283" s="238"/>
      <c r="R283" s="25"/>
      <c r="T283" s="155"/>
      <c r="U283" s="172" t="s">
        <v>45</v>
      </c>
      <c r="V283" s="24"/>
      <c r="W283" s="24"/>
      <c r="X283" s="24"/>
      <c r="Y283" s="24"/>
      <c r="Z283" s="24"/>
      <c r="AA283" s="65"/>
      <c r="AT283" s="5" t="s">
        <v>228</v>
      </c>
      <c r="AU283" s="5" t="s">
        <v>22</v>
      </c>
      <c r="AY283" s="5" t="s">
        <v>228</v>
      </c>
      <c r="BE283" s="96">
        <f>IF(U283="základní",N283,0)</f>
        <v>0</v>
      </c>
      <c r="BF283" s="96">
        <f>IF(U283="snížená",N283,0)</f>
        <v>0</v>
      </c>
      <c r="BG283" s="96">
        <f>IF(U283="zákl. přenesená",N283,0)</f>
        <v>0</v>
      </c>
      <c r="BH283" s="96">
        <f>IF(U283="sníž. přenesená",N283,0)</f>
        <v>0</v>
      </c>
      <c r="BI283" s="96">
        <f>IF(U283="nulová",N283,0)</f>
        <v>0</v>
      </c>
      <c r="BJ283" s="5" t="s">
        <v>22</v>
      </c>
      <c r="BK283" s="96">
        <f>L283*K283</f>
        <v>0</v>
      </c>
    </row>
    <row r="284" spans="2:63" s="22" customFormat="1" ht="21.75" customHeight="1">
      <c r="B284" s="23"/>
      <c r="C284" s="168"/>
      <c r="D284" s="168" t="s">
        <v>151</v>
      </c>
      <c r="E284" s="169"/>
      <c r="F284" s="237"/>
      <c r="G284" s="237"/>
      <c r="H284" s="237"/>
      <c r="I284" s="237"/>
      <c r="J284" s="170"/>
      <c r="K284" s="171"/>
      <c r="L284" s="232"/>
      <c r="M284" s="232"/>
      <c r="N284" s="238">
        <f t="shared" si="5"/>
        <v>0</v>
      </c>
      <c r="O284" s="238"/>
      <c r="P284" s="238"/>
      <c r="Q284" s="238"/>
      <c r="R284" s="25"/>
      <c r="T284" s="155"/>
      <c r="U284" s="172" t="s">
        <v>45</v>
      </c>
      <c r="V284" s="24"/>
      <c r="W284" s="24"/>
      <c r="X284" s="24"/>
      <c r="Y284" s="24"/>
      <c r="Z284" s="24"/>
      <c r="AA284" s="65"/>
      <c r="AT284" s="5" t="s">
        <v>228</v>
      </c>
      <c r="AU284" s="5" t="s">
        <v>22</v>
      </c>
      <c r="AY284" s="5" t="s">
        <v>228</v>
      </c>
      <c r="BE284" s="96">
        <f>IF(U284="základní",N284,0)</f>
        <v>0</v>
      </c>
      <c r="BF284" s="96">
        <f>IF(U284="snížená",N284,0)</f>
        <v>0</v>
      </c>
      <c r="BG284" s="96">
        <f>IF(U284="zákl. přenesená",N284,0)</f>
        <v>0</v>
      </c>
      <c r="BH284" s="96">
        <f>IF(U284="sníž. přenesená",N284,0)</f>
        <v>0</v>
      </c>
      <c r="BI284" s="96">
        <f>IF(U284="nulová",N284,0)</f>
        <v>0</v>
      </c>
      <c r="BJ284" s="5" t="s">
        <v>22</v>
      </c>
      <c r="BK284" s="96">
        <f>L284*K284</f>
        <v>0</v>
      </c>
    </row>
    <row r="285" spans="2:63" s="22" customFormat="1" ht="21.75" customHeight="1">
      <c r="B285" s="23"/>
      <c r="C285" s="168"/>
      <c r="D285" s="168" t="s">
        <v>151</v>
      </c>
      <c r="E285" s="169"/>
      <c r="F285" s="237"/>
      <c r="G285" s="237"/>
      <c r="H285" s="237"/>
      <c r="I285" s="237"/>
      <c r="J285" s="170"/>
      <c r="K285" s="171"/>
      <c r="L285" s="232"/>
      <c r="M285" s="232"/>
      <c r="N285" s="238">
        <f t="shared" si="5"/>
        <v>0</v>
      </c>
      <c r="O285" s="238"/>
      <c r="P285" s="238"/>
      <c r="Q285" s="238"/>
      <c r="R285" s="25"/>
      <c r="T285" s="155"/>
      <c r="U285" s="172" t="s">
        <v>45</v>
      </c>
      <c r="V285" s="45"/>
      <c r="W285" s="45"/>
      <c r="X285" s="45"/>
      <c r="Y285" s="45"/>
      <c r="Z285" s="45"/>
      <c r="AA285" s="47"/>
      <c r="AT285" s="5" t="s">
        <v>228</v>
      </c>
      <c r="AU285" s="5" t="s">
        <v>22</v>
      </c>
      <c r="AY285" s="5" t="s">
        <v>228</v>
      </c>
      <c r="BE285" s="96">
        <f>IF(U285="základní",N285,0)</f>
        <v>0</v>
      </c>
      <c r="BF285" s="96">
        <f>IF(U285="snížená",N285,0)</f>
        <v>0</v>
      </c>
      <c r="BG285" s="96">
        <f>IF(U285="zákl. přenesená",N285,0)</f>
        <v>0</v>
      </c>
      <c r="BH285" s="96">
        <f>IF(U285="sníž. přenesená",N285,0)</f>
        <v>0</v>
      </c>
      <c r="BI285" s="96">
        <f>IF(U285="nulová",N285,0)</f>
        <v>0</v>
      </c>
      <c r="BJ285" s="5" t="s">
        <v>22</v>
      </c>
      <c r="BK285" s="96">
        <f>L285*K285</f>
        <v>0</v>
      </c>
    </row>
    <row r="286" spans="2:18" s="22" customFormat="1" ht="6.75" customHeight="1">
      <c r="B286" s="48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</sheetData>
  <sheetProtection/>
  <mergeCells count="361"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79:I279"/>
    <mergeCell ref="L279:M279"/>
    <mergeCell ref="N279:Q279"/>
    <mergeCell ref="N280:Q280"/>
    <mergeCell ref="F281:I281"/>
    <mergeCell ref="L281:M281"/>
    <mergeCell ref="N281:Q281"/>
    <mergeCell ref="F275:I275"/>
    <mergeCell ref="F276:I276"/>
    <mergeCell ref="L276:M276"/>
    <mergeCell ref="N276:Q276"/>
    <mergeCell ref="F277:I277"/>
    <mergeCell ref="N278:Q278"/>
    <mergeCell ref="F271:I271"/>
    <mergeCell ref="F272:I272"/>
    <mergeCell ref="L272:M272"/>
    <mergeCell ref="N272:Q272"/>
    <mergeCell ref="F273:I273"/>
    <mergeCell ref="F274:I274"/>
    <mergeCell ref="F269:I269"/>
    <mergeCell ref="L269:M269"/>
    <mergeCell ref="N269:Q269"/>
    <mergeCell ref="F270:I270"/>
    <mergeCell ref="L270:M270"/>
    <mergeCell ref="N270:Q270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L261:M261"/>
    <mergeCell ref="N261:Q261"/>
    <mergeCell ref="F262:I262"/>
    <mergeCell ref="F263:I263"/>
    <mergeCell ref="F264:I264"/>
    <mergeCell ref="L264:M264"/>
    <mergeCell ref="N264:Q264"/>
    <mergeCell ref="F256:I256"/>
    <mergeCell ref="F257:I257"/>
    <mergeCell ref="F258:I258"/>
    <mergeCell ref="F259:I259"/>
    <mergeCell ref="F260:I260"/>
    <mergeCell ref="F261:I26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48:I248"/>
    <mergeCell ref="F249:I249"/>
    <mergeCell ref="F250:I250"/>
    <mergeCell ref="L250:M250"/>
    <mergeCell ref="N250:Q250"/>
    <mergeCell ref="F251:I251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0:I240"/>
    <mergeCell ref="F241:I241"/>
    <mergeCell ref="F242:I242"/>
    <mergeCell ref="L242:M242"/>
    <mergeCell ref="N242:Q242"/>
    <mergeCell ref="F243:I243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29:I229"/>
    <mergeCell ref="F230:I230"/>
    <mergeCell ref="F231:I231"/>
    <mergeCell ref="N232:Q232"/>
    <mergeCell ref="F233:I233"/>
    <mergeCell ref="L233:M233"/>
    <mergeCell ref="N233:Q233"/>
    <mergeCell ref="F225:I225"/>
    <mergeCell ref="F226:I226"/>
    <mergeCell ref="F227:I227"/>
    <mergeCell ref="F228:I228"/>
    <mergeCell ref="L228:M228"/>
    <mergeCell ref="N228:Q228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17:I217"/>
    <mergeCell ref="F218:I218"/>
    <mergeCell ref="L218:M218"/>
    <mergeCell ref="N218:Q218"/>
    <mergeCell ref="F219:I219"/>
    <mergeCell ref="F220:I220"/>
    <mergeCell ref="F214:I214"/>
    <mergeCell ref="L214:M214"/>
    <mergeCell ref="N214:Q214"/>
    <mergeCell ref="F215:I215"/>
    <mergeCell ref="F216:I216"/>
    <mergeCell ref="L216:M216"/>
    <mergeCell ref="N216:Q216"/>
    <mergeCell ref="F210:I210"/>
    <mergeCell ref="F211:I211"/>
    <mergeCell ref="L211:M211"/>
    <mergeCell ref="N211:Q211"/>
    <mergeCell ref="F212:I212"/>
    <mergeCell ref="F213:I213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192:I192"/>
    <mergeCell ref="F193:I193"/>
    <mergeCell ref="F194:I194"/>
    <mergeCell ref="F195:I195"/>
    <mergeCell ref="F196:I196"/>
    <mergeCell ref="F197:I197"/>
    <mergeCell ref="F189:I189"/>
    <mergeCell ref="L189:M189"/>
    <mergeCell ref="N189:Q189"/>
    <mergeCell ref="F190:I190"/>
    <mergeCell ref="F191:I191"/>
    <mergeCell ref="L191:M191"/>
    <mergeCell ref="N191:Q191"/>
    <mergeCell ref="F185:I185"/>
    <mergeCell ref="F186:I186"/>
    <mergeCell ref="F187:I187"/>
    <mergeCell ref="L187:M187"/>
    <mergeCell ref="N187:Q187"/>
    <mergeCell ref="F188:I188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73:I173"/>
    <mergeCell ref="F174:I174"/>
    <mergeCell ref="F175:I175"/>
    <mergeCell ref="L175:M175"/>
    <mergeCell ref="N175:Q175"/>
    <mergeCell ref="F176:I176"/>
    <mergeCell ref="F169:I169"/>
    <mergeCell ref="F170:I170"/>
    <mergeCell ref="F171:I171"/>
    <mergeCell ref="F172:I172"/>
    <mergeCell ref="L172:M172"/>
    <mergeCell ref="N172:Q172"/>
    <mergeCell ref="F165:I165"/>
    <mergeCell ref="F166:I166"/>
    <mergeCell ref="L166:M166"/>
    <mergeCell ref="N166:Q166"/>
    <mergeCell ref="F167:I167"/>
    <mergeCell ref="F168:I168"/>
    <mergeCell ref="F161:I161"/>
    <mergeCell ref="F162:I162"/>
    <mergeCell ref="N163:Q163"/>
    <mergeCell ref="F164:I164"/>
    <mergeCell ref="L164:M164"/>
    <mergeCell ref="N164:Q164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0:I150"/>
    <mergeCell ref="L150:M150"/>
    <mergeCell ref="N150:Q150"/>
    <mergeCell ref="F151:I151"/>
    <mergeCell ref="F152:I152"/>
    <mergeCell ref="L152:M152"/>
    <mergeCell ref="N152:Q152"/>
    <mergeCell ref="F144:I144"/>
    <mergeCell ref="F145:I145"/>
    <mergeCell ref="F146:I146"/>
    <mergeCell ref="F147:I147"/>
    <mergeCell ref="F148:I148"/>
    <mergeCell ref="N149:Q149"/>
    <mergeCell ref="F140:I140"/>
    <mergeCell ref="F141:I141"/>
    <mergeCell ref="L141:M141"/>
    <mergeCell ref="N141:Q141"/>
    <mergeCell ref="F142:I142"/>
    <mergeCell ref="F143:I143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8:I128"/>
    <mergeCell ref="F129:I129"/>
    <mergeCell ref="L129:M129"/>
    <mergeCell ref="N129:Q129"/>
    <mergeCell ref="F130:I130"/>
    <mergeCell ref="F131:I131"/>
    <mergeCell ref="F125:I125"/>
    <mergeCell ref="L125:M125"/>
    <mergeCell ref="N125:Q125"/>
    <mergeCell ref="F126:I126"/>
    <mergeCell ref="F127:I127"/>
    <mergeCell ref="L127:M127"/>
    <mergeCell ref="N127:Q127"/>
    <mergeCell ref="F121:I121"/>
    <mergeCell ref="L121:M121"/>
    <mergeCell ref="N121:Q121"/>
    <mergeCell ref="N122:Q122"/>
    <mergeCell ref="N123:Q123"/>
    <mergeCell ref="N124:Q124"/>
    <mergeCell ref="C111:Q111"/>
    <mergeCell ref="F113:P113"/>
    <mergeCell ref="F114:P114"/>
    <mergeCell ref="M116:P116"/>
    <mergeCell ref="M118:Q118"/>
    <mergeCell ref="M119:Q119"/>
    <mergeCell ref="D101:H101"/>
    <mergeCell ref="N101:Q101"/>
    <mergeCell ref="D102:H102"/>
    <mergeCell ref="N102:Q102"/>
    <mergeCell ref="N103:Q103"/>
    <mergeCell ref="L105:Q105"/>
    <mergeCell ref="D98:H98"/>
    <mergeCell ref="N98:Q98"/>
    <mergeCell ref="D99:H99"/>
    <mergeCell ref="N99:Q99"/>
    <mergeCell ref="D100:H100"/>
    <mergeCell ref="N100:Q100"/>
    <mergeCell ref="N91:Q91"/>
    <mergeCell ref="N92:Q92"/>
    <mergeCell ref="N93:Q93"/>
    <mergeCell ref="N94:Q94"/>
    <mergeCell ref="N95:Q95"/>
    <mergeCell ref="N97:Q97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  <rowBreaks count="2" manualBreakCount="2">
    <brk id="71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68"/>
  <sheetViews>
    <sheetView showGridLines="0" tabSelected="1" zoomScalePageLayoutView="0" workbookViewId="0" topLeftCell="A1">
      <pane ySplit="1" topLeftCell="A148" activePane="bottomLeft" state="frozen"/>
      <selection pane="topLeft" activeCell="A1" sqref="A1"/>
      <selection pane="bottomLeft" activeCell="K155" sqref="K155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660156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7.83203125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19" width="10.66015625" style="0" customWidth="1"/>
    <col min="20" max="20" width="39.16015625" style="0" customWidth="1"/>
    <col min="21" max="21" width="21.66015625" style="0" customWidth="1"/>
    <col min="22" max="22" width="16.16015625" style="0" customWidth="1"/>
    <col min="23" max="23" width="21.66015625" style="0" customWidth="1"/>
    <col min="24" max="24" width="16.160156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66015625" style="0" customWidth="1"/>
    <col min="29" max="29" width="14.5" style="0" customWidth="1"/>
    <col min="30" max="30" width="19.83203125" style="0" customWidth="1"/>
    <col min="31" max="31" width="21.66015625" style="0" customWidth="1"/>
    <col min="32" max="43" width="12" style="0" customWidth="1"/>
    <col min="44" max="64" width="0" style="0" hidden="1" customWidth="1"/>
    <col min="65" max="16384" width="12" style="0" customWidth="1"/>
  </cols>
  <sheetData>
    <row r="1" spans="1:66" ht="21.75" customHeight="1">
      <c r="A1" s="2"/>
      <c r="B1" s="2"/>
      <c r="C1" s="2"/>
      <c r="D1" s="3" t="s">
        <v>1</v>
      </c>
      <c r="E1" s="2"/>
      <c r="F1" s="2"/>
      <c r="G1" s="2"/>
      <c r="H1" s="216"/>
      <c r="I1" s="216"/>
      <c r="J1" s="216"/>
      <c r="K1" s="216"/>
      <c r="L1" s="2"/>
      <c r="M1" s="2"/>
      <c r="N1" s="2"/>
      <c r="O1" s="3" t="s">
        <v>109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9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5" t="s">
        <v>93</v>
      </c>
    </row>
    <row r="3" spans="2:46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110</v>
      </c>
    </row>
    <row r="4" spans="2:46" ht="36.75" customHeight="1">
      <c r="B4" s="9"/>
      <c r="C4" s="190" t="s">
        <v>111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T4" s="11" t="s">
        <v>11</v>
      </c>
      <c r="AT4" s="5" t="s">
        <v>4</v>
      </c>
    </row>
    <row r="5" spans="2:18" ht="6.75" customHeight="1"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2:18" ht="24.75" customHeight="1">
      <c r="B6" s="9"/>
      <c r="C6" s="13"/>
      <c r="D6" s="17" t="s">
        <v>17</v>
      </c>
      <c r="E6" s="13"/>
      <c r="F6" s="217" t="str">
        <f>'Rekapitulace stavby'!K6</f>
        <v>Revitalizace původního autobusového nádraží Beroun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3"/>
      <c r="R6" s="10"/>
    </row>
    <row r="7" spans="2:18" s="22" customFormat="1" ht="32.25" customHeight="1">
      <c r="B7" s="23"/>
      <c r="C7" s="24"/>
      <c r="D7" s="16" t="s">
        <v>112</v>
      </c>
      <c r="E7" s="24"/>
      <c r="F7" s="193" t="s">
        <v>519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22" customFormat="1" ht="14.25" customHeight="1">
      <c r="B8" s="23"/>
      <c r="C8" s="24"/>
      <c r="D8" s="17" t="s">
        <v>20</v>
      </c>
      <c r="E8" s="24"/>
      <c r="F8" s="15" t="s">
        <v>520</v>
      </c>
      <c r="G8" s="24"/>
      <c r="H8" s="24"/>
      <c r="I8" s="24"/>
      <c r="J8" s="24"/>
      <c r="K8" s="24"/>
      <c r="L8" s="24"/>
      <c r="M8" s="17" t="s">
        <v>21</v>
      </c>
      <c r="N8" s="24"/>
      <c r="O8" s="15"/>
      <c r="P8" s="24"/>
      <c r="Q8" s="24"/>
      <c r="R8" s="25"/>
    </row>
    <row r="9" spans="2:18" s="22" customFormat="1" ht="14.25" customHeight="1">
      <c r="B9" s="23"/>
      <c r="C9" s="24"/>
      <c r="D9" s="17" t="s">
        <v>23</v>
      </c>
      <c r="E9" s="24"/>
      <c r="F9" s="15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18" t="str">
        <f>'Rekapitulace stavby'!AN8</f>
        <v>8.12.2015</v>
      </c>
      <c r="P9" s="218"/>
      <c r="Q9" s="24"/>
      <c r="R9" s="25"/>
    </row>
    <row r="10" spans="2:18" s="22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2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91"/>
      <c r="P11" s="191"/>
      <c r="Q11" s="24"/>
      <c r="R11" s="25"/>
    </row>
    <row r="12" spans="2:18" s="22" customFormat="1" ht="18" customHeight="1">
      <c r="B12" s="23"/>
      <c r="C12" s="24"/>
      <c r="D12" s="24"/>
      <c r="E12" s="15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91"/>
      <c r="P12" s="191"/>
      <c r="Q12" s="24"/>
      <c r="R12" s="25"/>
    </row>
    <row r="13" spans="2:18" s="22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2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19" t="str">
        <f>IF('Rekapitulace stavby'!AN13="","",'Rekapitulace stavby'!AN13)</f>
        <v>Vyplň údaj</v>
      </c>
      <c r="P14" s="219"/>
      <c r="Q14" s="24"/>
      <c r="R14" s="25"/>
    </row>
    <row r="15" spans="2:18" s="22" customFormat="1" ht="18" customHeight="1">
      <c r="B15" s="23"/>
      <c r="C15" s="24"/>
      <c r="D15" s="24"/>
      <c r="E15" s="219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17" t="s">
        <v>32</v>
      </c>
      <c r="N15" s="24"/>
      <c r="O15" s="219" t="str">
        <f>IF('Rekapitulace stavby'!AN14="","",'Rekapitulace stavby'!AN14)</f>
        <v>Vyplň údaj</v>
      </c>
      <c r="P15" s="219"/>
      <c r="Q15" s="24"/>
      <c r="R15" s="25"/>
    </row>
    <row r="16" spans="2:18" s="22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2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91"/>
      <c r="P17" s="191"/>
      <c r="Q17" s="24"/>
      <c r="R17" s="25"/>
    </row>
    <row r="18" spans="2:18" s="22" customFormat="1" ht="18" customHeight="1">
      <c r="B18" s="23"/>
      <c r="C18" s="24"/>
      <c r="D18" s="24"/>
      <c r="E18" s="15" t="s">
        <v>521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91"/>
      <c r="P18" s="191"/>
      <c r="Q18" s="24"/>
      <c r="R18" s="25"/>
    </row>
    <row r="19" spans="2:18" s="22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2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91"/>
      <c r="P20" s="191"/>
      <c r="Q20" s="24"/>
      <c r="R20" s="25"/>
    </row>
    <row r="21" spans="2:18" s="22" customFormat="1" ht="18" customHeight="1">
      <c r="B21" s="23"/>
      <c r="C21" s="24"/>
      <c r="D21" s="24"/>
      <c r="E21" s="15" t="s">
        <v>521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91"/>
      <c r="P21" s="191"/>
      <c r="Q21" s="24"/>
      <c r="R21" s="25"/>
    </row>
    <row r="22" spans="2:18" s="22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2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>
      <c r="B24" s="23"/>
      <c r="C24" s="24"/>
      <c r="D24" s="24"/>
      <c r="E24" s="195"/>
      <c r="F24" s="195"/>
      <c r="G24" s="195"/>
      <c r="H24" s="195"/>
      <c r="I24" s="195"/>
      <c r="J24" s="195"/>
      <c r="K24" s="195"/>
      <c r="L24" s="195"/>
      <c r="M24" s="24"/>
      <c r="N24" s="24"/>
      <c r="O24" s="24"/>
      <c r="P24" s="24"/>
      <c r="Q24" s="24"/>
      <c r="R24" s="25"/>
    </row>
    <row r="25" spans="2:18" s="22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75" customHeight="1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25" customHeight="1">
      <c r="B27" s="23"/>
      <c r="C27" s="24"/>
      <c r="D27" s="104" t="s">
        <v>115</v>
      </c>
      <c r="E27" s="24"/>
      <c r="F27" s="24"/>
      <c r="G27" s="24"/>
      <c r="H27" s="24"/>
      <c r="I27" s="24"/>
      <c r="J27" s="24"/>
      <c r="K27" s="24"/>
      <c r="L27" s="24"/>
      <c r="M27" s="196">
        <f>N88</f>
        <v>0</v>
      </c>
      <c r="N27" s="196"/>
      <c r="O27" s="196"/>
      <c r="P27" s="196"/>
      <c r="Q27" s="24"/>
      <c r="R27" s="25"/>
    </row>
    <row r="28" spans="2:18" s="22" customFormat="1" ht="14.25" customHeight="1">
      <c r="B28" s="23"/>
      <c r="C28" s="24"/>
      <c r="D28" s="21" t="s">
        <v>103</v>
      </c>
      <c r="E28" s="24"/>
      <c r="F28" s="24"/>
      <c r="G28" s="24"/>
      <c r="H28" s="24"/>
      <c r="I28" s="24"/>
      <c r="J28" s="24"/>
      <c r="K28" s="24"/>
      <c r="L28" s="24"/>
      <c r="M28" s="196">
        <f>N98</f>
        <v>0</v>
      </c>
      <c r="N28" s="196"/>
      <c r="O28" s="196"/>
      <c r="P28" s="196"/>
      <c r="Q28" s="24"/>
      <c r="R28" s="25"/>
    </row>
    <row r="29" spans="2:18" s="22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4.75" customHeight="1">
      <c r="B30" s="23"/>
      <c r="C30" s="24"/>
      <c r="D30" s="105" t="s">
        <v>43</v>
      </c>
      <c r="E30" s="24"/>
      <c r="F30" s="24"/>
      <c r="G30" s="24"/>
      <c r="H30" s="24"/>
      <c r="I30" s="24"/>
      <c r="J30" s="24"/>
      <c r="K30" s="24"/>
      <c r="L30" s="24"/>
      <c r="M30" s="220">
        <f>ROUND(M27+M28,2)</f>
        <v>0</v>
      </c>
      <c r="N30" s="220"/>
      <c r="O30" s="220"/>
      <c r="P30" s="220"/>
      <c r="Q30" s="24"/>
      <c r="R30" s="25"/>
    </row>
    <row r="31" spans="2:18" s="22" customFormat="1" ht="6.75" customHeight="1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25" customHeight="1">
      <c r="B32" s="23"/>
      <c r="C32" s="24"/>
      <c r="D32" s="31" t="s">
        <v>44</v>
      </c>
      <c r="E32" s="31" t="s">
        <v>45</v>
      </c>
      <c r="F32" s="32">
        <v>0.21</v>
      </c>
      <c r="G32" s="106" t="s">
        <v>46</v>
      </c>
      <c r="H32" s="221">
        <f>ROUND((((SUM(BE98:BE105)+SUM(BE123:BE161))+SUM(BE163:BE167))),2)</f>
        <v>0</v>
      </c>
      <c r="I32" s="221"/>
      <c r="J32" s="221"/>
      <c r="K32" s="24"/>
      <c r="L32" s="24"/>
      <c r="M32" s="221">
        <f>ROUND(((ROUND((SUM(BE98:BE105)+SUM(BE123:BE161)),2)*F32)+SUM(BE163:BE167)*F32),2)</f>
        <v>0</v>
      </c>
      <c r="N32" s="221"/>
      <c r="O32" s="221"/>
      <c r="P32" s="221"/>
      <c r="Q32" s="24"/>
      <c r="R32" s="25"/>
    </row>
    <row r="33" spans="2:18" s="22" customFormat="1" ht="14.25" customHeight="1">
      <c r="B33" s="23"/>
      <c r="C33" s="24"/>
      <c r="D33" s="24"/>
      <c r="E33" s="31" t="s">
        <v>47</v>
      </c>
      <c r="F33" s="32">
        <v>0.15</v>
      </c>
      <c r="G33" s="106" t="s">
        <v>46</v>
      </c>
      <c r="H33" s="221">
        <f>ROUND((((SUM(BF98:BF105)+SUM(BF123:BF161))+SUM(BF163:BF167))),2)</f>
        <v>0</v>
      </c>
      <c r="I33" s="221"/>
      <c r="J33" s="221"/>
      <c r="K33" s="24"/>
      <c r="L33" s="24"/>
      <c r="M33" s="221">
        <f>ROUND(((ROUND((SUM(BF98:BF105)+SUM(BF123:BF161)),2)*F33)+SUM(BF163:BF167)*F33),2)</f>
        <v>0</v>
      </c>
      <c r="N33" s="221"/>
      <c r="O33" s="221"/>
      <c r="P33" s="221"/>
      <c r="Q33" s="24"/>
      <c r="R33" s="25"/>
    </row>
    <row r="34" spans="2:18" s="22" customFormat="1" ht="12.75" customHeight="1" hidden="1">
      <c r="B34" s="23"/>
      <c r="C34" s="24"/>
      <c r="D34" s="24"/>
      <c r="E34" s="31" t="s">
        <v>48</v>
      </c>
      <c r="F34" s="32">
        <v>0.21</v>
      </c>
      <c r="G34" s="106" t="s">
        <v>46</v>
      </c>
      <c r="H34" s="221">
        <f>ROUND((((SUM(BG98:BG105)+SUM(BG123:BG161))+SUM(BG163:BG167))),2)</f>
        <v>0</v>
      </c>
      <c r="I34" s="221"/>
      <c r="J34" s="221"/>
      <c r="K34" s="24"/>
      <c r="L34" s="24"/>
      <c r="M34" s="221">
        <v>0</v>
      </c>
      <c r="N34" s="221"/>
      <c r="O34" s="221"/>
      <c r="P34" s="221"/>
      <c r="Q34" s="24"/>
      <c r="R34" s="25"/>
    </row>
    <row r="35" spans="2:18" s="22" customFormat="1" ht="12.75" customHeight="1" hidden="1">
      <c r="B35" s="23"/>
      <c r="C35" s="24"/>
      <c r="D35" s="24"/>
      <c r="E35" s="31" t="s">
        <v>49</v>
      </c>
      <c r="F35" s="32">
        <v>0.15</v>
      </c>
      <c r="G35" s="106" t="s">
        <v>46</v>
      </c>
      <c r="H35" s="221">
        <f>ROUND((((SUM(BH98:BH105)+SUM(BH123:BH161))+SUM(BH163:BH167))),2)</f>
        <v>0</v>
      </c>
      <c r="I35" s="221"/>
      <c r="J35" s="221"/>
      <c r="K35" s="24"/>
      <c r="L35" s="24"/>
      <c r="M35" s="221">
        <v>0</v>
      </c>
      <c r="N35" s="221"/>
      <c r="O35" s="221"/>
      <c r="P35" s="221"/>
      <c r="Q35" s="24"/>
      <c r="R35" s="25"/>
    </row>
    <row r="36" spans="2:18" s="22" customFormat="1" ht="12.75" customHeight="1" hidden="1">
      <c r="B36" s="23"/>
      <c r="C36" s="24"/>
      <c r="D36" s="24"/>
      <c r="E36" s="31" t="s">
        <v>50</v>
      </c>
      <c r="F36" s="32">
        <v>0</v>
      </c>
      <c r="G36" s="106" t="s">
        <v>46</v>
      </c>
      <c r="H36" s="221">
        <f>ROUND((((SUM(BI98:BI105)+SUM(BI123:BI161))+SUM(BI163:BI167))),2)</f>
        <v>0</v>
      </c>
      <c r="I36" s="221"/>
      <c r="J36" s="221"/>
      <c r="K36" s="24"/>
      <c r="L36" s="24"/>
      <c r="M36" s="221">
        <v>0</v>
      </c>
      <c r="N36" s="221"/>
      <c r="O36" s="221"/>
      <c r="P36" s="221"/>
      <c r="Q36" s="24"/>
      <c r="R36" s="25"/>
    </row>
    <row r="37" spans="2:18" s="22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4.75" customHeight="1">
      <c r="B38" s="23"/>
      <c r="C38" s="35"/>
      <c r="D38" s="36" t="s">
        <v>51</v>
      </c>
      <c r="E38" s="37"/>
      <c r="F38" s="37"/>
      <c r="G38" s="107" t="s">
        <v>52</v>
      </c>
      <c r="H38" s="38" t="s">
        <v>53</v>
      </c>
      <c r="I38" s="37"/>
      <c r="J38" s="37"/>
      <c r="K38" s="37"/>
      <c r="L38" s="201">
        <f>SUM(M30:M36)</f>
        <v>0</v>
      </c>
      <c r="M38" s="201"/>
      <c r="N38" s="201"/>
      <c r="O38" s="201"/>
      <c r="P38" s="201"/>
      <c r="Q38" s="35"/>
      <c r="R38" s="25"/>
    </row>
    <row r="39" spans="2:18" s="22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2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2:18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</row>
    <row r="43" spans="2:18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/>
    </row>
    <row r="44" spans="2:18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/>
    </row>
    <row r="45" spans="2:18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0"/>
    </row>
    <row r="46" spans="2:18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</row>
    <row r="47" spans="2:18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0"/>
    </row>
    <row r="48" spans="2:18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</row>
    <row r="49" spans="2:18" ht="12"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/>
    </row>
    <row r="50" spans="2:18" s="22" customFormat="1" ht="13.5">
      <c r="B50" s="23"/>
      <c r="C50" s="24"/>
      <c r="D50" s="39" t="s">
        <v>54</v>
      </c>
      <c r="E50" s="40"/>
      <c r="F50" s="40"/>
      <c r="G50" s="40"/>
      <c r="H50" s="41"/>
      <c r="I50" s="24"/>
      <c r="J50" s="39" t="s">
        <v>55</v>
      </c>
      <c r="K50" s="40"/>
      <c r="L50" s="40"/>
      <c r="M50" s="40"/>
      <c r="N50" s="40"/>
      <c r="O50" s="40"/>
      <c r="P50" s="41"/>
      <c r="Q50" s="24"/>
      <c r="R50" s="25"/>
    </row>
    <row r="51" spans="2:18" ht="12">
      <c r="B51" s="9"/>
      <c r="C51" s="13"/>
      <c r="D51" s="42"/>
      <c r="E51" s="13"/>
      <c r="F51" s="13"/>
      <c r="G51" s="13"/>
      <c r="H51" s="43"/>
      <c r="I51" s="13"/>
      <c r="J51" s="42"/>
      <c r="K51" s="13"/>
      <c r="L51" s="13"/>
      <c r="M51" s="13"/>
      <c r="N51" s="13"/>
      <c r="O51" s="13"/>
      <c r="P51" s="43"/>
      <c r="Q51" s="13"/>
      <c r="R51" s="10"/>
    </row>
    <row r="52" spans="2:18" ht="12">
      <c r="B52" s="9"/>
      <c r="C52" s="13"/>
      <c r="D52" s="42"/>
      <c r="E52" s="13"/>
      <c r="F52" s="13"/>
      <c r="G52" s="13"/>
      <c r="H52" s="43"/>
      <c r="I52" s="13"/>
      <c r="J52" s="42"/>
      <c r="K52" s="13"/>
      <c r="L52" s="13"/>
      <c r="M52" s="13"/>
      <c r="N52" s="13"/>
      <c r="O52" s="13"/>
      <c r="P52" s="43"/>
      <c r="Q52" s="13"/>
      <c r="R52" s="10"/>
    </row>
    <row r="53" spans="2:18" ht="12">
      <c r="B53" s="9"/>
      <c r="C53" s="13"/>
      <c r="D53" s="42"/>
      <c r="E53" s="13"/>
      <c r="F53" s="13"/>
      <c r="G53" s="13"/>
      <c r="H53" s="43"/>
      <c r="I53" s="13"/>
      <c r="J53" s="42"/>
      <c r="K53" s="13"/>
      <c r="L53" s="13"/>
      <c r="M53" s="13"/>
      <c r="N53" s="13"/>
      <c r="O53" s="13"/>
      <c r="P53" s="43"/>
      <c r="Q53" s="13"/>
      <c r="R53" s="10"/>
    </row>
    <row r="54" spans="2:18" ht="12">
      <c r="B54" s="9"/>
      <c r="C54" s="13"/>
      <c r="D54" s="42"/>
      <c r="E54" s="13"/>
      <c r="F54" s="13"/>
      <c r="G54" s="13"/>
      <c r="H54" s="43"/>
      <c r="I54" s="13"/>
      <c r="J54" s="42"/>
      <c r="K54" s="13"/>
      <c r="L54" s="13"/>
      <c r="M54" s="13"/>
      <c r="N54" s="13"/>
      <c r="O54" s="13"/>
      <c r="P54" s="43"/>
      <c r="Q54" s="13"/>
      <c r="R54" s="10"/>
    </row>
    <row r="55" spans="2:18" ht="12">
      <c r="B55" s="9"/>
      <c r="C55" s="13"/>
      <c r="D55" s="42"/>
      <c r="E55" s="13"/>
      <c r="F55" s="13"/>
      <c r="G55" s="13"/>
      <c r="H55" s="43"/>
      <c r="I55" s="13"/>
      <c r="J55" s="42"/>
      <c r="K55" s="13"/>
      <c r="L55" s="13"/>
      <c r="M55" s="13"/>
      <c r="N55" s="13"/>
      <c r="O55" s="13"/>
      <c r="P55" s="43"/>
      <c r="Q55" s="13"/>
      <c r="R55" s="10"/>
    </row>
    <row r="56" spans="2:18" ht="12">
      <c r="B56" s="9"/>
      <c r="C56" s="13"/>
      <c r="D56" s="42"/>
      <c r="E56" s="13"/>
      <c r="F56" s="13"/>
      <c r="G56" s="13"/>
      <c r="H56" s="43"/>
      <c r="I56" s="13"/>
      <c r="J56" s="42"/>
      <c r="K56" s="13"/>
      <c r="L56" s="13"/>
      <c r="M56" s="13"/>
      <c r="N56" s="13"/>
      <c r="O56" s="13"/>
      <c r="P56" s="43"/>
      <c r="Q56" s="13"/>
      <c r="R56" s="10"/>
    </row>
    <row r="57" spans="2:18" ht="12">
      <c r="B57" s="9"/>
      <c r="C57" s="13"/>
      <c r="D57" s="42"/>
      <c r="E57" s="13"/>
      <c r="F57" s="13"/>
      <c r="G57" s="13"/>
      <c r="H57" s="43"/>
      <c r="I57" s="13"/>
      <c r="J57" s="42"/>
      <c r="K57" s="13"/>
      <c r="L57" s="13"/>
      <c r="M57" s="13"/>
      <c r="N57" s="13"/>
      <c r="O57" s="13"/>
      <c r="P57" s="43"/>
      <c r="Q57" s="13"/>
      <c r="R57" s="10"/>
    </row>
    <row r="58" spans="2:18" ht="12">
      <c r="B58" s="9"/>
      <c r="C58" s="13"/>
      <c r="D58" s="42"/>
      <c r="E58" s="13"/>
      <c r="F58" s="13"/>
      <c r="G58" s="13"/>
      <c r="H58" s="43"/>
      <c r="I58" s="13"/>
      <c r="J58" s="42"/>
      <c r="K58" s="13"/>
      <c r="L58" s="13"/>
      <c r="M58" s="13"/>
      <c r="N58" s="13"/>
      <c r="O58" s="13"/>
      <c r="P58" s="43"/>
      <c r="Q58" s="13"/>
      <c r="R58" s="10"/>
    </row>
    <row r="59" spans="2:18" s="22" customFormat="1" ht="13.5">
      <c r="B59" s="23"/>
      <c r="C59" s="24"/>
      <c r="D59" s="44" t="s">
        <v>56</v>
      </c>
      <c r="E59" s="45"/>
      <c r="F59" s="45"/>
      <c r="G59" s="46" t="s">
        <v>57</v>
      </c>
      <c r="H59" s="47"/>
      <c r="I59" s="24"/>
      <c r="J59" s="44" t="s">
        <v>56</v>
      </c>
      <c r="K59" s="45"/>
      <c r="L59" s="45"/>
      <c r="M59" s="45"/>
      <c r="N59" s="46" t="s">
        <v>57</v>
      </c>
      <c r="O59" s="45"/>
      <c r="P59" s="47"/>
      <c r="Q59" s="24"/>
      <c r="R59" s="25"/>
    </row>
    <row r="60" spans="2:18" ht="1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/>
    </row>
    <row r="61" spans="2:18" s="22" customFormat="1" ht="13.5">
      <c r="B61" s="23"/>
      <c r="C61" s="24"/>
      <c r="D61" s="39" t="s">
        <v>58</v>
      </c>
      <c r="E61" s="40"/>
      <c r="F61" s="40"/>
      <c r="G61" s="40"/>
      <c r="H61" s="41"/>
      <c r="I61" s="24"/>
      <c r="J61" s="39" t="s">
        <v>59</v>
      </c>
      <c r="K61" s="40"/>
      <c r="L61" s="40"/>
      <c r="M61" s="40"/>
      <c r="N61" s="40"/>
      <c r="O61" s="40"/>
      <c r="P61" s="41"/>
      <c r="Q61" s="24"/>
      <c r="R61" s="25"/>
    </row>
    <row r="62" spans="2:18" ht="12">
      <c r="B62" s="9"/>
      <c r="C62" s="13"/>
      <c r="D62" s="42"/>
      <c r="E62" s="13"/>
      <c r="F62" s="13"/>
      <c r="G62" s="13"/>
      <c r="H62" s="43"/>
      <c r="I62" s="13"/>
      <c r="J62" s="42"/>
      <c r="K62" s="13"/>
      <c r="L62" s="13"/>
      <c r="M62" s="13"/>
      <c r="N62" s="13"/>
      <c r="O62" s="13"/>
      <c r="P62" s="43"/>
      <c r="Q62" s="13"/>
      <c r="R62" s="10"/>
    </row>
    <row r="63" spans="2:18" ht="12">
      <c r="B63" s="9"/>
      <c r="C63" s="13"/>
      <c r="D63" s="42"/>
      <c r="E63" s="13"/>
      <c r="F63" s="13"/>
      <c r="G63" s="13"/>
      <c r="H63" s="43"/>
      <c r="I63" s="13"/>
      <c r="J63" s="42"/>
      <c r="K63" s="13"/>
      <c r="L63" s="13"/>
      <c r="M63" s="13"/>
      <c r="N63" s="13"/>
      <c r="O63" s="13"/>
      <c r="P63" s="43"/>
      <c r="Q63" s="13"/>
      <c r="R63" s="10"/>
    </row>
    <row r="64" spans="2:18" ht="12">
      <c r="B64" s="9"/>
      <c r="C64" s="13"/>
      <c r="D64" s="42"/>
      <c r="E64" s="13"/>
      <c r="F64" s="13"/>
      <c r="G64" s="13"/>
      <c r="H64" s="43"/>
      <c r="I64" s="13"/>
      <c r="J64" s="42"/>
      <c r="K64" s="13"/>
      <c r="L64" s="13"/>
      <c r="M64" s="13"/>
      <c r="N64" s="13"/>
      <c r="O64" s="13"/>
      <c r="P64" s="43"/>
      <c r="Q64" s="13"/>
      <c r="R64" s="10"/>
    </row>
    <row r="65" spans="2:18" ht="12">
      <c r="B65" s="9"/>
      <c r="C65" s="13"/>
      <c r="D65" s="42"/>
      <c r="E65" s="13"/>
      <c r="F65" s="13"/>
      <c r="G65" s="13"/>
      <c r="H65" s="43"/>
      <c r="I65" s="13"/>
      <c r="J65" s="42"/>
      <c r="K65" s="13"/>
      <c r="L65" s="13"/>
      <c r="M65" s="13"/>
      <c r="N65" s="13"/>
      <c r="O65" s="13"/>
      <c r="P65" s="43"/>
      <c r="Q65" s="13"/>
      <c r="R65" s="10"/>
    </row>
    <row r="66" spans="2:18" ht="12">
      <c r="B66" s="9"/>
      <c r="C66" s="13"/>
      <c r="D66" s="42"/>
      <c r="E66" s="13"/>
      <c r="F66" s="13"/>
      <c r="G66" s="13"/>
      <c r="H66" s="43"/>
      <c r="I66" s="13"/>
      <c r="J66" s="42"/>
      <c r="K66" s="13"/>
      <c r="L66" s="13"/>
      <c r="M66" s="13"/>
      <c r="N66" s="13"/>
      <c r="O66" s="13"/>
      <c r="P66" s="43"/>
      <c r="Q66" s="13"/>
      <c r="R66" s="10"/>
    </row>
    <row r="67" spans="2:18" ht="12">
      <c r="B67" s="9"/>
      <c r="C67" s="13"/>
      <c r="D67" s="42"/>
      <c r="E67" s="13"/>
      <c r="F67" s="13"/>
      <c r="G67" s="13"/>
      <c r="H67" s="43"/>
      <c r="I67" s="13"/>
      <c r="J67" s="42"/>
      <c r="K67" s="13"/>
      <c r="L67" s="13"/>
      <c r="M67" s="13"/>
      <c r="N67" s="13"/>
      <c r="O67" s="13"/>
      <c r="P67" s="43"/>
      <c r="Q67" s="13"/>
      <c r="R67" s="10"/>
    </row>
    <row r="68" spans="2:18" ht="12">
      <c r="B68" s="9"/>
      <c r="C68" s="13"/>
      <c r="D68" s="42"/>
      <c r="E68" s="13"/>
      <c r="F68" s="13"/>
      <c r="G68" s="13"/>
      <c r="H68" s="43"/>
      <c r="I68" s="13"/>
      <c r="J68" s="42"/>
      <c r="K68" s="13"/>
      <c r="L68" s="13"/>
      <c r="M68" s="13"/>
      <c r="N68" s="13"/>
      <c r="O68" s="13"/>
      <c r="P68" s="43"/>
      <c r="Q68" s="13"/>
      <c r="R68" s="10"/>
    </row>
    <row r="69" spans="2:18" ht="12">
      <c r="B69" s="9"/>
      <c r="C69" s="13"/>
      <c r="D69" s="42"/>
      <c r="E69" s="13"/>
      <c r="F69" s="13"/>
      <c r="G69" s="13"/>
      <c r="H69" s="43"/>
      <c r="I69" s="13"/>
      <c r="J69" s="42"/>
      <c r="K69" s="13"/>
      <c r="L69" s="13"/>
      <c r="M69" s="13"/>
      <c r="N69" s="13"/>
      <c r="O69" s="13"/>
      <c r="P69" s="43"/>
      <c r="Q69" s="13"/>
      <c r="R69" s="10"/>
    </row>
    <row r="70" spans="2:18" s="22" customFormat="1" ht="13.5">
      <c r="B70" s="23"/>
      <c r="C70" s="24"/>
      <c r="D70" s="44" t="s">
        <v>56</v>
      </c>
      <c r="E70" s="45"/>
      <c r="F70" s="45"/>
      <c r="G70" s="46" t="s">
        <v>57</v>
      </c>
      <c r="H70" s="47"/>
      <c r="I70" s="24"/>
      <c r="J70" s="44" t="s">
        <v>56</v>
      </c>
      <c r="K70" s="45"/>
      <c r="L70" s="45"/>
      <c r="M70" s="45"/>
      <c r="N70" s="46" t="s">
        <v>57</v>
      </c>
      <c r="O70" s="45"/>
      <c r="P70" s="47"/>
      <c r="Q70" s="24"/>
      <c r="R70" s="25"/>
    </row>
    <row r="71" spans="2:18" s="22" customFormat="1" ht="14.2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2:18" s="22" customFormat="1" ht="36.75" customHeight="1">
      <c r="B76" s="23"/>
      <c r="C76" s="190" t="s">
        <v>116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25"/>
    </row>
    <row r="77" spans="2:18" s="22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22" customFormat="1" ht="30" customHeight="1">
      <c r="B78" s="23"/>
      <c r="C78" s="17" t="s">
        <v>17</v>
      </c>
      <c r="D78" s="24"/>
      <c r="E78" s="24"/>
      <c r="F78" s="217" t="str">
        <f>F6</f>
        <v>Revitalizace původního autobusového nádraží Beroun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4"/>
      <c r="R78" s="25"/>
    </row>
    <row r="79" spans="2:18" s="22" customFormat="1" ht="36.75" customHeight="1">
      <c r="B79" s="23"/>
      <c r="C79" s="60" t="s">
        <v>112</v>
      </c>
      <c r="D79" s="24"/>
      <c r="E79" s="24"/>
      <c r="F79" s="202" t="str">
        <f>F7</f>
        <v>SO 400 - Veřejné osvětlení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4"/>
      <c r="R79" s="25"/>
    </row>
    <row r="80" spans="2:18" s="22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22" customFormat="1" ht="18" customHeight="1">
      <c r="B81" s="23"/>
      <c r="C81" s="17" t="s">
        <v>23</v>
      </c>
      <c r="D81" s="24"/>
      <c r="E81" s="24"/>
      <c r="F81" s="15" t="str">
        <f>F9</f>
        <v>k.ú. Beroun</v>
      </c>
      <c r="G81" s="24"/>
      <c r="H81" s="24"/>
      <c r="I81" s="24"/>
      <c r="J81" s="24"/>
      <c r="K81" s="17" t="s">
        <v>25</v>
      </c>
      <c r="L81" s="24"/>
      <c r="M81" s="222" t="str">
        <f>IF(O9="","",O9)</f>
        <v>8.12.2015</v>
      </c>
      <c r="N81" s="222"/>
      <c r="O81" s="222"/>
      <c r="P81" s="222"/>
      <c r="Q81" s="24"/>
      <c r="R81" s="25"/>
    </row>
    <row r="82" spans="2:18" s="22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22" customFormat="1" ht="12">
      <c r="B83" s="23"/>
      <c r="C83" s="17" t="s">
        <v>29</v>
      </c>
      <c r="D83" s="24"/>
      <c r="E83" s="24"/>
      <c r="F83" s="15" t="str">
        <f>E12</f>
        <v>Revitali s.r.o.</v>
      </c>
      <c r="G83" s="24"/>
      <c r="H83" s="24"/>
      <c r="I83" s="24"/>
      <c r="J83" s="24"/>
      <c r="K83" s="17" t="s">
        <v>35</v>
      </c>
      <c r="L83" s="24"/>
      <c r="M83" s="191" t="str">
        <f>E18</f>
        <v>Martin Frühauf</v>
      </c>
      <c r="N83" s="191"/>
      <c r="O83" s="191"/>
      <c r="P83" s="191"/>
      <c r="Q83" s="191"/>
      <c r="R83" s="25"/>
    </row>
    <row r="84" spans="2:18" s="22" customFormat="1" ht="14.25" customHeight="1">
      <c r="B84" s="23"/>
      <c r="C84" s="17" t="s">
        <v>33</v>
      </c>
      <c r="D84" s="24"/>
      <c r="E84" s="24"/>
      <c r="F84" s="15" t="str">
        <f>IF(E15="","",E15)</f>
        <v>Vyplň údaj</v>
      </c>
      <c r="G84" s="24"/>
      <c r="H84" s="24"/>
      <c r="I84" s="24"/>
      <c r="J84" s="24"/>
      <c r="K84" s="17" t="s">
        <v>38</v>
      </c>
      <c r="L84" s="24"/>
      <c r="M84" s="191" t="str">
        <f>E21</f>
        <v>Martin Frühauf</v>
      </c>
      <c r="N84" s="191"/>
      <c r="O84" s="191"/>
      <c r="P84" s="191"/>
      <c r="Q84" s="191"/>
      <c r="R84" s="25"/>
    </row>
    <row r="85" spans="2:18" s="22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22" customFormat="1" ht="29.25" customHeight="1">
      <c r="B86" s="23"/>
      <c r="C86" s="223" t="s">
        <v>117</v>
      </c>
      <c r="D86" s="223"/>
      <c r="E86" s="223"/>
      <c r="F86" s="223"/>
      <c r="G86" s="223"/>
      <c r="H86" s="35"/>
      <c r="I86" s="35"/>
      <c r="J86" s="35"/>
      <c r="K86" s="35"/>
      <c r="L86" s="35"/>
      <c r="M86" s="35"/>
      <c r="N86" s="223" t="s">
        <v>118</v>
      </c>
      <c r="O86" s="223"/>
      <c r="P86" s="223"/>
      <c r="Q86" s="223"/>
      <c r="R86" s="25"/>
    </row>
    <row r="87" spans="2:18" s="22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22" customFormat="1" ht="29.25" customHeight="1">
      <c r="B88" s="23"/>
      <c r="C88" s="70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9">
        <f>N123</f>
        <v>0</v>
      </c>
      <c r="O88" s="209"/>
      <c r="P88" s="209"/>
      <c r="Q88" s="209"/>
      <c r="R88" s="25"/>
      <c r="AU88" s="5" t="s">
        <v>120</v>
      </c>
    </row>
    <row r="89" spans="2:18" s="108" customFormat="1" ht="24.75" customHeight="1">
      <c r="B89" s="109"/>
      <c r="C89" s="110"/>
      <c r="D89" s="111" t="s">
        <v>522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N124</f>
        <v>0</v>
      </c>
      <c r="O89" s="224"/>
      <c r="P89" s="224"/>
      <c r="Q89" s="224"/>
      <c r="R89" s="112"/>
    </row>
    <row r="90" spans="2:18" s="113" customFormat="1" ht="19.5" customHeight="1">
      <c r="B90" s="114"/>
      <c r="C90" s="115"/>
      <c r="D90" s="92" t="s">
        <v>523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3">
        <f>N125</f>
        <v>0</v>
      </c>
      <c r="O90" s="213"/>
      <c r="P90" s="213"/>
      <c r="Q90" s="213"/>
      <c r="R90" s="116"/>
    </row>
    <row r="91" spans="2:18" s="113" customFormat="1" ht="19.5" customHeight="1">
      <c r="B91" s="114"/>
      <c r="C91" s="115"/>
      <c r="D91" s="92" t="s">
        <v>524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3">
        <f>N131</f>
        <v>0</v>
      </c>
      <c r="O91" s="213"/>
      <c r="P91" s="213"/>
      <c r="Q91" s="213"/>
      <c r="R91" s="116"/>
    </row>
    <row r="92" spans="2:18" s="113" customFormat="1" ht="19.5" customHeight="1">
      <c r="B92" s="114"/>
      <c r="C92" s="115"/>
      <c r="D92" s="92" t="s">
        <v>525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3">
        <f>N138</f>
        <v>0</v>
      </c>
      <c r="O92" s="213"/>
      <c r="P92" s="213"/>
      <c r="Q92" s="213"/>
      <c r="R92" s="116"/>
    </row>
    <row r="93" spans="2:18" s="113" customFormat="1" ht="19.5" customHeight="1">
      <c r="B93" s="114"/>
      <c r="C93" s="115"/>
      <c r="D93" s="92" t="s">
        <v>526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13">
        <f>N141</f>
        <v>0</v>
      </c>
      <c r="O93" s="213"/>
      <c r="P93" s="213"/>
      <c r="Q93" s="213"/>
      <c r="R93" s="116"/>
    </row>
    <row r="94" spans="2:18" s="108" customFormat="1" ht="24.75" customHeight="1">
      <c r="B94" s="109"/>
      <c r="C94" s="110"/>
      <c r="D94" s="111" t="s">
        <v>527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24">
        <f>N155</f>
        <v>0</v>
      </c>
      <c r="O94" s="224"/>
      <c r="P94" s="224"/>
      <c r="Q94" s="224"/>
      <c r="R94" s="112"/>
    </row>
    <row r="95" spans="2:18" s="113" customFormat="1" ht="19.5" customHeight="1">
      <c r="B95" s="114"/>
      <c r="C95" s="115"/>
      <c r="D95" s="92" t="s">
        <v>528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13">
        <f>N156</f>
        <v>0</v>
      </c>
      <c r="O95" s="213"/>
      <c r="P95" s="213"/>
      <c r="Q95" s="213"/>
      <c r="R95" s="116"/>
    </row>
    <row r="96" spans="2:18" s="108" customFormat="1" ht="21.75" customHeight="1">
      <c r="B96" s="109"/>
      <c r="C96" s="110"/>
      <c r="D96" s="111" t="s">
        <v>125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25">
        <f>N162</f>
        <v>0</v>
      </c>
      <c r="O96" s="225"/>
      <c r="P96" s="225"/>
      <c r="Q96" s="225"/>
      <c r="R96" s="112"/>
    </row>
    <row r="97" spans="2:18" s="22" customFormat="1" ht="21.75" customHeight="1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</row>
    <row r="98" spans="2:21" s="22" customFormat="1" ht="29.25" customHeight="1">
      <c r="B98" s="23"/>
      <c r="C98" s="70" t="s">
        <v>126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09">
        <f>ROUND(N99+N100+N101+N102+N103+N104,2)</f>
        <v>0</v>
      </c>
      <c r="O98" s="209"/>
      <c r="P98" s="209"/>
      <c r="Q98" s="209"/>
      <c r="R98" s="25"/>
      <c r="T98" s="117" t="s">
        <v>127</v>
      </c>
      <c r="U98" s="118" t="s">
        <v>44</v>
      </c>
    </row>
    <row r="99" spans="2:65" s="22" customFormat="1" ht="18" customHeight="1">
      <c r="B99" s="119"/>
      <c r="C99" s="120"/>
      <c r="D99" s="214" t="s">
        <v>128</v>
      </c>
      <c r="E99" s="214"/>
      <c r="F99" s="214"/>
      <c r="G99" s="214"/>
      <c r="H99" s="214"/>
      <c r="I99" s="120"/>
      <c r="J99" s="120"/>
      <c r="K99" s="120"/>
      <c r="L99" s="120"/>
      <c r="M99" s="120"/>
      <c r="N99" s="212">
        <f>ROUND(N88*T99,2)</f>
        <v>0</v>
      </c>
      <c r="O99" s="212"/>
      <c r="P99" s="212"/>
      <c r="Q99" s="212"/>
      <c r="R99" s="121"/>
      <c r="S99" s="122"/>
      <c r="T99" s="123"/>
      <c r="U99" s="124" t="s">
        <v>45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129</v>
      </c>
      <c r="AZ99" s="125"/>
      <c r="BA99" s="125"/>
      <c r="BB99" s="125"/>
      <c r="BC99" s="125"/>
      <c r="BD99" s="125"/>
      <c r="BE99" s="127">
        <f aca="true" t="shared" si="0" ref="BE99:BE104">IF(U99="základní",N99,0)</f>
        <v>0</v>
      </c>
      <c r="BF99" s="127">
        <f aca="true" t="shared" si="1" ref="BF99:BF104">IF(U99="snížená",N99,0)</f>
        <v>0</v>
      </c>
      <c r="BG99" s="127">
        <f aca="true" t="shared" si="2" ref="BG99:BG104">IF(U99="zákl. přenesená",N99,0)</f>
        <v>0</v>
      </c>
      <c r="BH99" s="127">
        <f aca="true" t="shared" si="3" ref="BH99:BH104">IF(U99="sníž. přenesená",N99,0)</f>
        <v>0</v>
      </c>
      <c r="BI99" s="127">
        <f aca="true" t="shared" si="4" ref="BI99:BI104">IF(U99="nulová",N99,0)</f>
        <v>0</v>
      </c>
      <c r="BJ99" s="126" t="s">
        <v>22</v>
      </c>
      <c r="BK99" s="125"/>
      <c r="BL99" s="125"/>
      <c r="BM99" s="125"/>
    </row>
    <row r="100" spans="2:65" s="22" customFormat="1" ht="18" customHeight="1">
      <c r="B100" s="119"/>
      <c r="C100" s="120"/>
      <c r="D100" s="214" t="s">
        <v>130</v>
      </c>
      <c r="E100" s="214"/>
      <c r="F100" s="214"/>
      <c r="G100" s="214"/>
      <c r="H100" s="214"/>
      <c r="I100" s="120"/>
      <c r="J100" s="120"/>
      <c r="K100" s="120"/>
      <c r="L100" s="120"/>
      <c r="M100" s="120"/>
      <c r="N100" s="212">
        <f>ROUND(N88*T100,2)</f>
        <v>0</v>
      </c>
      <c r="O100" s="212"/>
      <c r="P100" s="212"/>
      <c r="Q100" s="212"/>
      <c r="R100" s="121"/>
      <c r="S100" s="122"/>
      <c r="T100" s="123"/>
      <c r="U100" s="124" t="s">
        <v>45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129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22</v>
      </c>
      <c r="BK100" s="125"/>
      <c r="BL100" s="125"/>
      <c r="BM100" s="125"/>
    </row>
    <row r="101" spans="2:65" s="22" customFormat="1" ht="18" customHeight="1">
      <c r="B101" s="119"/>
      <c r="C101" s="120"/>
      <c r="D101" s="214" t="s">
        <v>131</v>
      </c>
      <c r="E101" s="214"/>
      <c r="F101" s="214"/>
      <c r="G101" s="214"/>
      <c r="H101" s="214"/>
      <c r="I101" s="120"/>
      <c r="J101" s="120"/>
      <c r="K101" s="120"/>
      <c r="L101" s="120"/>
      <c r="M101" s="120"/>
      <c r="N101" s="212">
        <f>ROUND(N88*T101,2)</f>
        <v>0</v>
      </c>
      <c r="O101" s="212"/>
      <c r="P101" s="212"/>
      <c r="Q101" s="212"/>
      <c r="R101" s="121"/>
      <c r="S101" s="122"/>
      <c r="T101" s="123"/>
      <c r="U101" s="124" t="s">
        <v>45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129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22</v>
      </c>
      <c r="BK101" s="125"/>
      <c r="BL101" s="125"/>
      <c r="BM101" s="125"/>
    </row>
    <row r="102" spans="2:65" s="22" customFormat="1" ht="18" customHeight="1">
      <c r="B102" s="119"/>
      <c r="C102" s="120"/>
      <c r="D102" s="214" t="s">
        <v>132</v>
      </c>
      <c r="E102" s="214"/>
      <c r="F102" s="214"/>
      <c r="G102" s="214"/>
      <c r="H102" s="214"/>
      <c r="I102" s="120"/>
      <c r="J102" s="120"/>
      <c r="K102" s="120"/>
      <c r="L102" s="120"/>
      <c r="M102" s="120"/>
      <c r="N102" s="212">
        <f>ROUND(N88*T102,2)</f>
        <v>0</v>
      </c>
      <c r="O102" s="212"/>
      <c r="P102" s="212"/>
      <c r="Q102" s="212"/>
      <c r="R102" s="121"/>
      <c r="S102" s="122"/>
      <c r="T102" s="123"/>
      <c r="U102" s="124" t="s">
        <v>45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129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22</v>
      </c>
      <c r="BK102" s="125"/>
      <c r="BL102" s="125"/>
      <c r="BM102" s="125"/>
    </row>
    <row r="103" spans="2:65" s="22" customFormat="1" ht="18" customHeight="1">
      <c r="B103" s="119"/>
      <c r="C103" s="120"/>
      <c r="D103" s="214" t="s">
        <v>133</v>
      </c>
      <c r="E103" s="214"/>
      <c r="F103" s="214"/>
      <c r="G103" s="214"/>
      <c r="H103" s="214"/>
      <c r="I103" s="120"/>
      <c r="J103" s="120"/>
      <c r="K103" s="120"/>
      <c r="L103" s="120"/>
      <c r="M103" s="120"/>
      <c r="N103" s="212">
        <f>ROUND(N88*T103,2)</f>
        <v>0</v>
      </c>
      <c r="O103" s="212"/>
      <c r="P103" s="212"/>
      <c r="Q103" s="212"/>
      <c r="R103" s="121"/>
      <c r="S103" s="122"/>
      <c r="T103" s="123"/>
      <c r="U103" s="124" t="s">
        <v>45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129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22</v>
      </c>
      <c r="BK103" s="125"/>
      <c r="BL103" s="125"/>
      <c r="BM103" s="125"/>
    </row>
    <row r="104" spans="2:65" s="22" customFormat="1" ht="18" customHeight="1">
      <c r="B104" s="119"/>
      <c r="C104" s="120"/>
      <c r="D104" s="128" t="s">
        <v>134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12">
        <f>ROUND(N88*T104,2)</f>
        <v>0</v>
      </c>
      <c r="O104" s="212"/>
      <c r="P104" s="212"/>
      <c r="Q104" s="212"/>
      <c r="R104" s="121"/>
      <c r="S104" s="122"/>
      <c r="T104" s="129"/>
      <c r="U104" s="130" t="s">
        <v>45</v>
      </c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6" t="s">
        <v>135</v>
      </c>
      <c r="AZ104" s="125"/>
      <c r="BA104" s="125"/>
      <c r="BB104" s="125"/>
      <c r="BC104" s="125"/>
      <c r="BD104" s="125"/>
      <c r="BE104" s="127">
        <f t="shared" si="0"/>
        <v>0</v>
      </c>
      <c r="BF104" s="127">
        <f t="shared" si="1"/>
        <v>0</v>
      </c>
      <c r="BG104" s="127">
        <f t="shared" si="2"/>
        <v>0</v>
      </c>
      <c r="BH104" s="127">
        <f t="shared" si="3"/>
        <v>0</v>
      </c>
      <c r="BI104" s="127">
        <f t="shared" si="4"/>
        <v>0</v>
      </c>
      <c r="BJ104" s="126" t="s">
        <v>22</v>
      </c>
      <c r="BK104" s="125"/>
      <c r="BL104" s="125"/>
      <c r="BM104" s="125"/>
    </row>
    <row r="105" spans="2:18" s="22" customFormat="1" ht="12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2:18" s="22" customFormat="1" ht="29.25" customHeight="1">
      <c r="B106" s="23"/>
      <c r="C106" s="103" t="s">
        <v>108</v>
      </c>
      <c r="D106" s="35"/>
      <c r="E106" s="35"/>
      <c r="F106" s="35"/>
      <c r="G106" s="35"/>
      <c r="H106" s="35"/>
      <c r="I106" s="35"/>
      <c r="J106" s="35"/>
      <c r="K106" s="35"/>
      <c r="L106" s="215">
        <f>ROUND(SUM(N88+N98),2)</f>
        <v>0</v>
      </c>
      <c r="M106" s="215"/>
      <c r="N106" s="215"/>
      <c r="O106" s="215"/>
      <c r="P106" s="215"/>
      <c r="Q106" s="215"/>
      <c r="R106" s="25"/>
    </row>
    <row r="107" spans="2:18" s="22" customFormat="1" ht="6.75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11" spans="2:18" s="22" customFormat="1" ht="6.75" customHeight="1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3"/>
    </row>
    <row r="112" spans="2:18" s="22" customFormat="1" ht="36.75" customHeight="1">
      <c r="B112" s="23"/>
      <c r="C112" s="190" t="s">
        <v>136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25"/>
    </row>
    <row r="113" spans="2:18" s="22" customFormat="1" ht="6.7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22" customFormat="1" ht="30" customHeight="1">
      <c r="B114" s="23"/>
      <c r="C114" s="17" t="s">
        <v>17</v>
      </c>
      <c r="D114" s="24"/>
      <c r="E114" s="24"/>
      <c r="F114" s="217" t="str">
        <f>F6</f>
        <v>Revitalizace původního autobusového nádraží Beroun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4"/>
      <c r="R114" s="25"/>
    </row>
    <row r="115" spans="2:18" s="22" customFormat="1" ht="36.75" customHeight="1">
      <c r="B115" s="23"/>
      <c r="C115" s="60" t="s">
        <v>112</v>
      </c>
      <c r="D115" s="24"/>
      <c r="E115" s="24"/>
      <c r="F115" s="202" t="str">
        <f>F7</f>
        <v>SO 400 - Veřejné osvětlení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4"/>
      <c r="R115" s="25"/>
    </row>
    <row r="116" spans="2:18" s="22" customFormat="1" ht="6.7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22" customFormat="1" ht="18" customHeight="1">
      <c r="B117" s="23"/>
      <c r="C117" s="17" t="s">
        <v>23</v>
      </c>
      <c r="D117" s="24"/>
      <c r="E117" s="24"/>
      <c r="F117" s="15" t="str">
        <f>F9</f>
        <v>k.ú. Beroun</v>
      </c>
      <c r="G117" s="24"/>
      <c r="H117" s="24"/>
      <c r="I117" s="24"/>
      <c r="J117" s="24"/>
      <c r="K117" s="17" t="s">
        <v>25</v>
      </c>
      <c r="L117" s="24"/>
      <c r="M117" s="222" t="str">
        <f>IF(O9="","",O9)</f>
        <v>8.12.2015</v>
      </c>
      <c r="N117" s="222"/>
      <c r="O117" s="222"/>
      <c r="P117" s="222"/>
      <c r="Q117" s="24"/>
      <c r="R117" s="25"/>
    </row>
    <row r="118" spans="2:18" s="22" customFormat="1" ht="6.7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22" customFormat="1" ht="12">
      <c r="B119" s="23"/>
      <c r="C119" s="17" t="s">
        <v>29</v>
      </c>
      <c r="D119" s="24"/>
      <c r="E119" s="24"/>
      <c r="F119" s="15" t="str">
        <f>E12</f>
        <v>Revitali s.r.o.</v>
      </c>
      <c r="G119" s="24"/>
      <c r="H119" s="24"/>
      <c r="I119" s="24"/>
      <c r="J119" s="24"/>
      <c r="K119" s="17" t="s">
        <v>35</v>
      </c>
      <c r="L119" s="24"/>
      <c r="M119" s="191" t="str">
        <f>E18</f>
        <v>Martin Frühauf</v>
      </c>
      <c r="N119" s="191"/>
      <c r="O119" s="191"/>
      <c r="P119" s="191"/>
      <c r="Q119" s="191"/>
      <c r="R119" s="25"/>
    </row>
    <row r="120" spans="2:18" s="22" customFormat="1" ht="14.25" customHeight="1">
      <c r="B120" s="23"/>
      <c r="C120" s="17" t="s">
        <v>33</v>
      </c>
      <c r="D120" s="24"/>
      <c r="E120" s="24"/>
      <c r="F120" s="15" t="str">
        <f>IF(E15="","",E15)</f>
        <v>Vyplň údaj</v>
      </c>
      <c r="G120" s="24"/>
      <c r="H120" s="24"/>
      <c r="I120" s="24"/>
      <c r="J120" s="24"/>
      <c r="K120" s="17" t="s">
        <v>38</v>
      </c>
      <c r="L120" s="24"/>
      <c r="M120" s="191" t="str">
        <f>E21</f>
        <v>Martin Frühauf</v>
      </c>
      <c r="N120" s="191"/>
      <c r="O120" s="191"/>
      <c r="P120" s="191"/>
      <c r="Q120" s="191"/>
      <c r="R120" s="25"/>
    </row>
    <row r="121" spans="2:18" s="22" customFormat="1" ht="9.7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27" s="131" customFormat="1" ht="29.25" customHeight="1">
      <c r="B122" s="132"/>
      <c r="C122" s="133" t="s">
        <v>137</v>
      </c>
      <c r="D122" s="134" t="s">
        <v>138</v>
      </c>
      <c r="E122" s="134" t="s">
        <v>62</v>
      </c>
      <c r="F122" s="226" t="s">
        <v>139</v>
      </c>
      <c r="G122" s="226"/>
      <c r="H122" s="226"/>
      <c r="I122" s="226"/>
      <c r="J122" s="134" t="s">
        <v>140</v>
      </c>
      <c r="K122" s="134" t="s">
        <v>141</v>
      </c>
      <c r="L122" s="227" t="s">
        <v>142</v>
      </c>
      <c r="M122" s="227"/>
      <c r="N122" s="228" t="s">
        <v>118</v>
      </c>
      <c r="O122" s="228"/>
      <c r="P122" s="228"/>
      <c r="Q122" s="228"/>
      <c r="R122" s="135"/>
      <c r="T122" s="66" t="s">
        <v>143</v>
      </c>
      <c r="U122" s="67" t="s">
        <v>44</v>
      </c>
      <c r="V122" s="67" t="s">
        <v>144</v>
      </c>
      <c r="W122" s="67" t="s">
        <v>145</v>
      </c>
      <c r="X122" s="67" t="s">
        <v>146</v>
      </c>
      <c r="Y122" s="67" t="s">
        <v>147</v>
      </c>
      <c r="Z122" s="67" t="s">
        <v>148</v>
      </c>
      <c r="AA122" s="68" t="s">
        <v>149</v>
      </c>
    </row>
    <row r="123" spans="2:63" s="22" customFormat="1" ht="29.25" customHeight="1">
      <c r="B123" s="23"/>
      <c r="C123" s="70" t="s">
        <v>115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29">
        <f>BK123</f>
        <v>0</v>
      </c>
      <c r="O123" s="229"/>
      <c r="P123" s="229"/>
      <c r="Q123" s="229"/>
      <c r="R123" s="25"/>
      <c r="T123" s="69"/>
      <c r="U123" s="40"/>
      <c r="V123" s="40"/>
      <c r="W123" s="136">
        <f>W124+W155+W162</f>
        <v>0</v>
      </c>
      <c r="X123" s="40"/>
      <c r="Y123" s="136">
        <f>Y124+Y155+Y162</f>
        <v>24.751950000000004</v>
      </c>
      <c r="Z123" s="40"/>
      <c r="AA123" s="137">
        <f>AA124+AA155+AA162</f>
        <v>0</v>
      </c>
      <c r="AT123" s="5" t="s">
        <v>79</v>
      </c>
      <c r="AU123" s="5" t="s">
        <v>120</v>
      </c>
      <c r="BK123" s="138">
        <f>BK124+BK155+BK162</f>
        <v>0</v>
      </c>
    </row>
    <row r="124" spans="2:63" s="139" customFormat="1" ht="36.75" customHeight="1">
      <c r="B124" s="140"/>
      <c r="C124" s="141"/>
      <c r="D124" s="142" t="s">
        <v>522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25">
        <f>BK124</f>
        <v>0</v>
      </c>
      <c r="O124" s="225"/>
      <c r="P124" s="225"/>
      <c r="Q124" s="225"/>
      <c r="R124" s="143"/>
      <c r="T124" s="144"/>
      <c r="U124" s="141"/>
      <c r="V124" s="141"/>
      <c r="W124" s="145">
        <f>W125+W131+W138+W141</f>
        <v>0</v>
      </c>
      <c r="X124" s="141"/>
      <c r="Y124" s="145">
        <f>Y125+Y131+Y138+Y141</f>
        <v>0.38275</v>
      </c>
      <c r="Z124" s="141"/>
      <c r="AA124" s="146">
        <f>AA125+AA131+AA138+AA141</f>
        <v>0</v>
      </c>
      <c r="AR124" s="147" t="s">
        <v>110</v>
      </c>
      <c r="AT124" s="148" t="s">
        <v>79</v>
      </c>
      <c r="AU124" s="148" t="s">
        <v>80</v>
      </c>
      <c r="AY124" s="147" t="s">
        <v>150</v>
      </c>
      <c r="BK124" s="149">
        <f>BK125+BK131+BK138+BK141</f>
        <v>0</v>
      </c>
    </row>
    <row r="125" spans="2:63" s="139" customFormat="1" ht="19.5" customHeight="1">
      <c r="B125" s="140"/>
      <c r="C125" s="141"/>
      <c r="D125" s="150" t="s">
        <v>523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30">
        <f>BK125</f>
        <v>0</v>
      </c>
      <c r="O125" s="230"/>
      <c r="P125" s="230"/>
      <c r="Q125" s="230"/>
      <c r="R125" s="143"/>
      <c r="T125" s="144"/>
      <c r="U125" s="141"/>
      <c r="V125" s="141"/>
      <c r="W125" s="145">
        <f>SUM(W126:W130)</f>
        <v>0</v>
      </c>
      <c r="X125" s="141"/>
      <c r="Y125" s="145">
        <f>SUM(Y126:Y130)</f>
        <v>0</v>
      </c>
      <c r="Z125" s="141"/>
      <c r="AA125" s="146">
        <f>SUM(AA126:AA130)</f>
        <v>0</v>
      </c>
      <c r="AR125" s="147" t="s">
        <v>110</v>
      </c>
      <c r="AT125" s="148" t="s">
        <v>79</v>
      </c>
      <c r="AU125" s="148" t="s">
        <v>22</v>
      </c>
      <c r="AY125" s="147" t="s">
        <v>150</v>
      </c>
      <c r="BK125" s="149">
        <f>SUM(BK126:BK130)</f>
        <v>0</v>
      </c>
    </row>
    <row r="126" spans="2:65" s="22" customFormat="1" ht="31.5" customHeight="1">
      <c r="B126" s="119"/>
      <c r="C126" s="151" t="s">
        <v>22</v>
      </c>
      <c r="D126" s="151" t="s">
        <v>151</v>
      </c>
      <c r="E126" s="152" t="s">
        <v>529</v>
      </c>
      <c r="F126" s="231" t="s">
        <v>530</v>
      </c>
      <c r="G126" s="231"/>
      <c r="H126" s="231"/>
      <c r="I126" s="231"/>
      <c r="J126" s="153" t="s">
        <v>171</v>
      </c>
      <c r="K126" s="154">
        <v>125</v>
      </c>
      <c r="L126" s="232">
        <v>0</v>
      </c>
      <c r="M126" s="232"/>
      <c r="N126" s="233">
        <f>ROUND(L126*K126,2)</f>
        <v>0</v>
      </c>
      <c r="O126" s="233"/>
      <c r="P126" s="233"/>
      <c r="Q126" s="233"/>
      <c r="R126" s="121"/>
      <c r="T126" s="155"/>
      <c r="U126" s="33" t="s">
        <v>45</v>
      </c>
      <c r="V126" s="24"/>
      <c r="W126" s="156">
        <f>V126*K126</f>
        <v>0</v>
      </c>
      <c r="X126" s="156">
        <v>0</v>
      </c>
      <c r="Y126" s="156">
        <f>X126*K126</f>
        <v>0</v>
      </c>
      <c r="Z126" s="156">
        <v>0</v>
      </c>
      <c r="AA126" s="157">
        <f>Z126*K126</f>
        <v>0</v>
      </c>
      <c r="AR126" s="5" t="s">
        <v>303</v>
      </c>
      <c r="AT126" s="5" t="s">
        <v>151</v>
      </c>
      <c r="AU126" s="5" t="s">
        <v>110</v>
      </c>
      <c r="AY126" s="5" t="s">
        <v>150</v>
      </c>
      <c r="BE126" s="96">
        <f>IF(U126="základní",N126,0)</f>
        <v>0</v>
      </c>
      <c r="BF126" s="96">
        <f>IF(U126="snížená",N126,0)</f>
        <v>0</v>
      </c>
      <c r="BG126" s="96">
        <f>IF(U126="zákl. přenesená",N126,0)</f>
        <v>0</v>
      </c>
      <c r="BH126" s="96">
        <f>IF(U126="sníž. přenesená",N126,0)</f>
        <v>0</v>
      </c>
      <c r="BI126" s="96">
        <f>IF(U126="nulová",N126,0)</f>
        <v>0</v>
      </c>
      <c r="BJ126" s="5" t="s">
        <v>22</v>
      </c>
      <c r="BK126" s="96">
        <f>ROUND(L126*K126,2)</f>
        <v>0</v>
      </c>
      <c r="BL126" s="5" t="s">
        <v>303</v>
      </c>
      <c r="BM126" s="5" t="s">
        <v>531</v>
      </c>
    </row>
    <row r="127" spans="2:65" s="22" customFormat="1" ht="22.5" customHeight="1">
      <c r="B127" s="119"/>
      <c r="C127" s="173" t="s">
        <v>110</v>
      </c>
      <c r="D127" s="173" t="s">
        <v>257</v>
      </c>
      <c r="E127" s="174" t="s">
        <v>532</v>
      </c>
      <c r="F127" s="239" t="s">
        <v>533</v>
      </c>
      <c r="G127" s="239"/>
      <c r="H127" s="239"/>
      <c r="I127" s="239"/>
      <c r="J127" s="175" t="s">
        <v>534</v>
      </c>
      <c r="K127" s="176">
        <v>35</v>
      </c>
      <c r="L127" s="240">
        <v>0</v>
      </c>
      <c r="M127" s="240"/>
      <c r="N127" s="241">
        <f>ROUND(L127*K127,2)</f>
        <v>0</v>
      </c>
      <c r="O127" s="241"/>
      <c r="P127" s="241"/>
      <c r="Q127" s="241"/>
      <c r="R127" s="121"/>
      <c r="T127" s="155"/>
      <c r="U127" s="33" t="s">
        <v>45</v>
      </c>
      <c r="V127" s="24"/>
      <c r="W127" s="156">
        <f>V127*K127</f>
        <v>0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5" t="s">
        <v>377</v>
      </c>
      <c r="AT127" s="5" t="s">
        <v>257</v>
      </c>
      <c r="AU127" s="5" t="s">
        <v>110</v>
      </c>
      <c r="AY127" s="5" t="s">
        <v>150</v>
      </c>
      <c r="BE127" s="96">
        <f>IF(U127="základní",N127,0)</f>
        <v>0</v>
      </c>
      <c r="BF127" s="96">
        <f>IF(U127="snížená",N127,0)</f>
        <v>0</v>
      </c>
      <c r="BG127" s="96">
        <f>IF(U127="zákl. přenesená",N127,0)</f>
        <v>0</v>
      </c>
      <c r="BH127" s="96">
        <f>IF(U127="sníž. přenesená",N127,0)</f>
        <v>0</v>
      </c>
      <c r="BI127" s="96">
        <f>IF(U127="nulová",N127,0)</f>
        <v>0</v>
      </c>
      <c r="BJ127" s="5" t="s">
        <v>22</v>
      </c>
      <c r="BK127" s="96">
        <f>ROUND(L127*K127,2)</f>
        <v>0</v>
      </c>
      <c r="BL127" s="5" t="s">
        <v>303</v>
      </c>
      <c r="BM127" s="5" t="s">
        <v>535</v>
      </c>
    </row>
    <row r="128" spans="2:65" s="22" customFormat="1" ht="31.5" customHeight="1">
      <c r="B128" s="119"/>
      <c r="C128" s="151" t="s">
        <v>164</v>
      </c>
      <c r="D128" s="151" t="s">
        <v>151</v>
      </c>
      <c r="E128" s="152" t="s">
        <v>536</v>
      </c>
      <c r="F128" s="231" t="s">
        <v>537</v>
      </c>
      <c r="G128" s="231"/>
      <c r="H128" s="231"/>
      <c r="I128" s="231"/>
      <c r="J128" s="153" t="s">
        <v>182</v>
      </c>
      <c r="K128" s="154">
        <v>5</v>
      </c>
      <c r="L128" s="232">
        <v>0</v>
      </c>
      <c r="M128" s="232"/>
      <c r="N128" s="233">
        <f>ROUND(L128*K128,2)</f>
        <v>0</v>
      </c>
      <c r="O128" s="233"/>
      <c r="P128" s="233"/>
      <c r="Q128" s="233"/>
      <c r="R128" s="121"/>
      <c r="T128" s="155"/>
      <c r="U128" s="33" t="s">
        <v>45</v>
      </c>
      <c r="V128" s="24"/>
      <c r="W128" s="156">
        <f>V128*K128</f>
        <v>0</v>
      </c>
      <c r="X128" s="156">
        <v>0</v>
      </c>
      <c r="Y128" s="156">
        <f>X128*K128</f>
        <v>0</v>
      </c>
      <c r="Z128" s="156">
        <v>0</v>
      </c>
      <c r="AA128" s="157">
        <f>Z128*K128</f>
        <v>0</v>
      </c>
      <c r="AR128" s="5" t="s">
        <v>303</v>
      </c>
      <c r="AT128" s="5" t="s">
        <v>151</v>
      </c>
      <c r="AU128" s="5" t="s">
        <v>110</v>
      </c>
      <c r="AY128" s="5" t="s">
        <v>150</v>
      </c>
      <c r="BE128" s="96">
        <f>IF(U128="základní",N128,0)</f>
        <v>0</v>
      </c>
      <c r="BF128" s="96">
        <f>IF(U128="snížená",N128,0)</f>
        <v>0</v>
      </c>
      <c r="BG128" s="96">
        <f>IF(U128="zákl. přenesená",N128,0)</f>
        <v>0</v>
      </c>
      <c r="BH128" s="96">
        <f>IF(U128="sníž. přenesená",N128,0)</f>
        <v>0</v>
      </c>
      <c r="BI128" s="96">
        <f>IF(U128="nulová",N128,0)</f>
        <v>0</v>
      </c>
      <c r="BJ128" s="5" t="s">
        <v>22</v>
      </c>
      <c r="BK128" s="96">
        <f>ROUND(L128*K128,2)</f>
        <v>0</v>
      </c>
      <c r="BL128" s="5" t="s">
        <v>303</v>
      </c>
      <c r="BM128" s="5" t="s">
        <v>538</v>
      </c>
    </row>
    <row r="129" spans="2:65" s="22" customFormat="1" ht="22.5" customHeight="1">
      <c r="B129" s="119"/>
      <c r="C129" s="173" t="s">
        <v>155</v>
      </c>
      <c r="D129" s="173" t="s">
        <v>257</v>
      </c>
      <c r="E129" s="174" t="s">
        <v>539</v>
      </c>
      <c r="F129" s="239" t="s">
        <v>540</v>
      </c>
      <c r="G129" s="239"/>
      <c r="H129" s="239"/>
      <c r="I129" s="239"/>
      <c r="J129" s="175" t="s">
        <v>541</v>
      </c>
      <c r="K129" s="176">
        <v>3</v>
      </c>
      <c r="L129" s="240">
        <v>0</v>
      </c>
      <c r="M129" s="240"/>
      <c r="N129" s="241">
        <f>ROUND(L129*K129,2)</f>
        <v>0</v>
      </c>
      <c r="O129" s="241"/>
      <c r="P129" s="241"/>
      <c r="Q129" s="241"/>
      <c r="R129" s="121"/>
      <c r="T129" s="155"/>
      <c r="U129" s="33" t="s">
        <v>45</v>
      </c>
      <c r="V129" s="24"/>
      <c r="W129" s="156">
        <f>V129*K129</f>
        <v>0</v>
      </c>
      <c r="X129" s="156">
        <v>0</v>
      </c>
      <c r="Y129" s="156">
        <f>X129*K129</f>
        <v>0</v>
      </c>
      <c r="Z129" s="156">
        <v>0</v>
      </c>
      <c r="AA129" s="157">
        <f>Z129*K129</f>
        <v>0</v>
      </c>
      <c r="AR129" s="5" t="s">
        <v>377</v>
      </c>
      <c r="AT129" s="5" t="s">
        <v>257</v>
      </c>
      <c r="AU129" s="5" t="s">
        <v>110</v>
      </c>
      <c r="AY129" s="5" t="s">
        <v>150</v>
      </c>
      <c r="BE129" s="96">
        <f>IF(U129="základní",N129,0)</f>
        <v>0</v>
      </c>
      <c r="BF129" s="96">
        <f>IF(U129="snížená",N129,0)</f>
        <v>0</v>
      </c>
      <c r="BG129" s="96">
        <f>IF(U129="zákl. přenesená",N129,0)</f>
        <v>0</v>
      </c>
      <c r="BH129" s="96">
        <f>IF(U129="sníž. přenesená",N129,0)</f>
        <v>0</v>
      </c>
      <c r="BI129" s="96">
        <f>IF(U129="nulová",N129,0)</f>
        <v>0</v>
      </c>
      <c r="BJ129" s="5" t="s">
        <v>22</v>
      </c>
      <c r="BK129" s="96">
        <f>ROUND(L129*K129,2)</f>
        <v>0</v>
      </c>
      <c r="BL129" s="5" t="s">
        <v>303</v>
      </c>
      <c r="BM129" s="5" t="s">
        <v>542</v>
      </c>
    </row>
    <row r="130" spans="2:65" s="22" customFormat="1" ht="22.5" customHeight="1">
      <c r="B130" s="119"/>
      <c r="C130" s="173" t="s">
        <v>174</v>
      </c>
      <c r="D130" s="173" t="s">
        <v>257</v>
      </c>
      <c r="E130" s="174" t="s">
        <v>543</v>
      </c>
      <c r="F130" s="239" t="s">
        <v>544</v>
      </c>
      <c r="G130" s="239"/>
      <c r="H130" s="239"/>
      <c r="I130" s="239"/>
      <c r="J130" s="175" t="s">
        <v>541</v>
      </c>
      <c r="K130" s="176">
        <v>2</v>
      </c>
      <c r="L130" s="240">
        <v>0</v>
      </c>
      <c r="M130" s="240"/>
      <c r="N130" s="241">
        <f>ROUND(L130*K130,2)</f>
        <v>0</v>
      </c>
      <c r="O130" s="241"/>
      <c r="P130" s="241"/>
      <c r="Q130" s="241"/>
      <c r="R130" s="121"/>
      <c r="T130" s="155"/>
      <c r="U130" s="33" t="s">
        <v>45</v>
      </c>
      <c r="V130" s="24"/>
      <c r="W130" s="156">
        <f>V130*K130</f>
        <v>0</v>
      </c>
      <c r="X130" s="156">
        <v>0</v>
      </c>
      <c r="Y130" s="156">
        <f>X130*K130</f>
        <v>0</v>
      </c>
      <c r="Z130" s="156">
        <v>0</v>
      </c>
      <c r="AA130" s="157">
        <f>Z130*K130</f>
        <v>0</v>
      </c>
      <c r="AR130" s="5" t="s">
        <v>377</v>
      </c>
      <c r="AT130" s="5" t="s">
        <v>257</v>
      </c>
      <c r="AU130" s="5" t="s">
        <v>110</v>
      </c>
      <c r="AY130" s="5" t="s">
        <v>150</v>
      </c>
      <c r="BE130" s="96">
        <f>IF(U130="základní",N130,0)</f>
        <v>0</v>
      </c>
      <c r="BF130" s="96">
        <f>IF(U130="snížená",N130,0)</f>
        <v>0</v>
      </c>
      <c r="BG130" s="96">
        <f>IF(U130="zákl. přenesená",N130,0)</f>
        <v>0</v>
      </c>
      <c r="BH130" s="96">
        <f>IF(U130="sníž. přenesená",N130,0)</f>
        <v>0</v>
      </c>
      <c r="BI130" s="96">
        <f>IF(U130="nulová",N130,0)</f>
        <v>0</v>
      </c>
      <c r="BJ130" s="5" t="s">
        <v>22</v>
      </c>
      <c r="BK130" s="96">
        <f>ROUND(L130*K130,2)</f>
        <v>0</v>
      </c>
      <c r="BL130" s="5" t="s">
        <v>303</v>
      </c>
      <c r="BM130" s="5" t="s">
        <v>545</v>
      </c>
    </row>
    <row r="131" spans="2:63" s="139" customFormat="1" ht="29.25" customHeight="1">
      <c r="B131" s="140"/>
      <c r="C131" s="141"/>
      <c r="D131" s="150" t="s">
        <v>524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245">
        <f>BK131</f>
        <v>0</v>
      </c>
      <c r="O131" s="245"/>
      <c r="P131" s="245"/>
      <c r="Q131" s="245"/>
      <c r="R131" s="143"/>
      <c r="T131" s="144"/>
      <c r="U131" s="141"/>
      <c r="V131" s="141"/>
      <c r="W131" s="145">
        <f>SUM(W132:W137)</f>
        <v>0</v>
      </c>
      <c r="X131" s="141"/>
      <c r="Y131" s="145">
        <f>SUM(Y132:Y137)</f>
        <v>0.08475</v>
      </c>
      <c r="Z131" s="141"/>
      <c r="AA131" s="146">
        <f>SUM(AA132:AA137)</f>
        <v>0</v>
      </c>
      <c r="AR131" s="147" t="s">
        <v>110</v>
      </c>
      <c r="AT131" s="148" t="s">
        <v>79</v>
      </c>
      <c r="AU131" s="148" t="s">
        <v>22</v>
      </c>
      <c r="AY131" s="147" t="s">
        <v>150</v>
      </c>
      <c r="BK131" s="149">
        <f>SUM(BK132:BK137)</f>
        <v>0</v>
      </c>
    </row>
    <row r="132" spans="2:65" s="22" customFormat="1" ht="31.5" customHeight="1">
      <c r="B132" s="119"/>
      <c r="C132" s="151" t="s">
        <v>179</v>
      </c>
      <c r="D132" s="151" t="s">
        <v>151</v>
      </c>
      <c r="E132" s="152" t="s">
        <v>546</v>
      </c>
      <c r="F132" s="231" t="s">
        <v>547</v>
      </c>
      <c r="G132" s="231"/>
      <c r="H132" s="231"/>
      <c r="I132" s="231"/>
      <c r="J132" s="153" t="s">
        <v>171</v>
      </c>
      <c r="K132" s="154">
        <v>50</v>
      </c>
      <c r="L132" s="232">
        <v>0</v>
      </c>
      <c r="M132" s="232"/>
      <c r="N132" s="233">
        <f>ROUND(L132*K132,2)</f>
        <v>0</v>
      </c>
      <c r="O132" s="233"/>
      <c r="P132" s="233"/>
      <c r="Q132" s="233"/>
      <c r="R132" s="121"/>
      <c r="T132" s="155"/>
      <c r="U132" s="33" t="s">
        <v>45</v>
      </c>
      <c r="V132" s="24"/>
      <c r="W132" s="156">
        <f>V132*K132</f>
        <v>0</v>
      </c>
      <c r="X132" s="156">
        <v>0</v>
      </c>
      <c r="Y132" s="156">
        <f>X132*K132</f>
        <v>0</v>
      </c>
      <c r="Z132" s="156">
        <v>0</v>
      </c>
      <c r="AA132" s="157">
        <f>Z132*K132</f>
        <v>0</v>
      </c>
      <c r="AR132" s="5" t="s">
        <v>303</v>
      </c>
      <c r="AT132" s="5" t="s">
        <v>151</v>
      </c>
      <c r="AU132" s="5" t="s">
        <v>110</v>
      </c>
      <c r="AY132" s="5" t="s">
        <v>150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5" t="s">
        <v>22</v>
      </c>
      <c r="BK132" s="96">
        <f>ROUND(L132*K132,2)</f>
        <v>0</v>
      </c>
      <c r="BL132" s="5" t="s">
        <v>303</v>
      </c>
      <c r="BM132" s="5" t="s">
        <v>548</v>
      </c>
    </row>
    <row r="133" spans="2:65" s="22" customFormat="1" ht="22.5" customHeight="1">
      <c r="B133" s="119"/>
      <c r="C133" s="173" t="s">
        <v>185</v>
      </c>
      <c r="D133" s="173" t="s">
        <v>257</v>
      </c>
      <c r="E133" s="174" t="s">
        <v>549</v>
      </c>
      <c r="F133" s="239" t="s">
        <v>550</v>
      </c>
      <c r="G133" s="239"/>
      <c r="H133" s="239"/>
      <c r="I133" s="239"/>
      <c r="J133" s="175" t="s">
        <v>171</v>
      </c>
      <c r="K133" s="176">
        <v>50</v>
      </c>
      <c r="L133" s="240">
        <v>0</v>
      </c>
      <c r="M133" s="240"/>
      <c r="N133" s="241">
        <f>ROUND(L133*K133,2)</f>
        <v>0</v>
      </c>
      <c r="O133" s="241"/>
      <c r="P133" s="241"/>
      <c r="Q133" s="241"/>
      <c r="R133" s="121"/>
      <c r="T133" s="155"/>
      <c r="U133" s="33" t="s">
        <v>45</v>
      </c>
      <c r="V133" s="24"/>
      <c r="W133" s="156">
        <f>V133*K133</f>
        <v>0</v>
      </c>
      <c r="X133" s="156">
        <v>0.00012</v>
      </c>
      <c r="Y133" s="156">
        <f>X133*K133</f>
        <v>0.006</v>
      </c>
      <c r="Z133" s="156">
        <v>0</v>
      </c>
      <c r="AA133" s="157">
        <f>Z133*K133</f>
        <v>0</v>
      </c>
      <c r="AR133" s="5" t="s">
        <v>377</v>
      </c>
      <c r="AT133" s="5" t="s">
        <v>257</v>
      </c>
      <c r="AU133" s="5" t="s">
        <v>110</v>
      </c>
      <c r="AY133" s="5" t="s">
        <v>150</v>
      </c>
      <c r="BE133" s="96">
        <f>IF(U133="základní",N133,0)</f>
        <v>0</v>
      </c>
      <c r="BF133" s="96">
        <f>IF(U133="snížená",N133,0)</f>
        <v>0</v>
      </c>
      <c r="BG133" s="96">
        <f>IF(U133="zákl. přenesená",N133,0)</f>
        <v>0</v>
      </c>
      <c r="BH133" s="96">
        <f>IF(U133="sníž. přenesená",N133,0)</f>
        <v>0</v>
      </c>
      <c r="BI133" s="96">
        <f>IF(U133="nulová",N133,0)</f>
        <v>0</v>
      </c>
      <c r="BJ133" s="5" t="s">
        <v>22</v>
      </c>
      <c r="BK133" s="96">
        <f>ROUND(L133*K133,2)</f>
        <v>0</v>
      </c>
      <c r="BL133" s="5" t="s">
        <v>303</v>
      </c>
      <c r="BM133" s="5" t="s">
        <v>551</v>
      </c>
    </row>
    <row r="134" spans="2:47" s="22" customFormat="1" ht="22.5" customHeight="1">
      <c r="B134" s="23"/>
      <c r="C134" s="24"/>
      <c r="D134" s="24"/>
      <c r="E134" s="24"/>
      <c r="F134" s="243" t="s">
        <v>552</v>
      </c>
      <c r="G134" s="243"/>
      <c r="H134" s="243"/>
      <c r="I134" s="243"/>
      <c r="J134" s="24"/>
      <c r="K134" s="24"/>
      <c r="L134" s="24"/>
      <c r="M134" s="24"/>
      <c r="N134" s="24"/>
      <c r="O134" s="24"/>
      <c r="P134" s="24"/>
      <c r="Q134" s="24"/>
      <c r="R134" s="25"/>
      <c r="T134" s="167"/>
      <c r="U134" s="24"/>
      <c r="V134" s="24"/>
      <c r="W134" s="24"/>
      <c r="X134" s="24"/>
      <c r="Y134" s="24"/>
      <c r="Z134" s="24"/>
      <c r="AA134" s="65"/>
      <c r="AT134" s="5" t="s">
        <v>464</v>
      </c>
      <c r="AU134" s="5" t="s">
        <v>110</v>
      </c>
    </row>
    <row r="135" spans="2:65" s="22" customFormat="1" ht="31.5" customHeight="1">
      <c r="B135" s="119"/>
      <c r="C135" s="151" t="s">
        <v>190</v>
      </c>
      <c r="D135" s="151" t="s">
        <v>151</v>
      </c>
      <c r="E135" s="152" t="s">
        <v>553</v>
      </c>
      <c r="F135" s="231" t="s">
        <v>554</v>
      </c>
      <c r="G135" s="231"/>
      <c r="H135" s="231"/>
      <c r="I135" s="231"/>
      <c r="J135" s="153" t="s">
        <v>171</v>
      </c>
      <c r="K135" s="154">
        <v>125</v>
      </c>
      <c r="L135" s="232">
        <v>0</v>
      </c>
      <c r="M135" s="232"/>
      <c r="N135" s="233">
        <f>ROUND(L135*K135,2)</f>
        <v>0</v>
      </c>
      <c r="O135" s="233"/>
      <c r="P135" s="233"/>
      <c r="Q135" s="233"/>
      <c r="R135" s="121"/>
      <c r="T135" s="155"/>
      <c r="U135" s="33" t="s">
        <v>45</v>
      </c>
      <c r="V135" s="24"/>
      <c r="W135" s="156">
        <f>V135*K135</f>
        <v>0</v>
      </c>
      <c r="X135" s="156">
        <v>0</v>
      </c>
      <c r="Y135" s="156">
        <f>X135*K135</f>
        <v>0</v>
      </c>
      <c r="Z135" s="156">
        <v>0</v>
      </c>
      <c r="AA135" s="157">
        <f>Z135*K135</f>
        <v>0</v>
      </c>
      <c r="AR135" s="5" t="s">
        <v>303</v>
      </c>
      <c r="AT135" s="5" t="s">
        <v>151</v>
      </c>
      <c r="AU135" s="5" t="s">
        <v>110</v>
      </c>
      <c r="AY135" s="5" t="s">
        <v>150</v>
      </c>
      <c r="BE135" s="96">
        <f>IF(U135="základní",N135,0)</f>
        <v>0</v>
      </c>
      <c r="BF135" s="96">
        <f>IF(U135="snížená",N135,0)</f>
        <v>0</v>
      </c>
      <c r="BG135" s="96">
        <f>IF(U135="zákl. přenesená",N135,0)</f>
        <v>0</v>
      </c>
      <c r="BH135" s="96">
        <f>IF(U135="sníž. přenesená",N135,0)</f>
        <v>0</v>
      </c>
      <c r="BI135" s="96">
        <f>IF(U135="nulová",N135,0)</f>
        <v>0</v>
      </c>
      <c r="BJ135" s="5" t="s">
        <v>22</v>
      </c>
      <c r="BK135" s="96">
        <f>ROUND(L135*K135,2)</f>
        <v>0</v>
      </c>
      <c r="BL135" s="5" t="s">
        <v>303</v>
      </c>
      <c r="BM135" s="5" t="s">
        <v>555</v>
      </c>
    </row>
    <row r="136" spans="2:65" s="22" customFormat="1" ht="22.5" customHeight="1">
      <c r="B136" s="119"/>
      <c r="C136" s="173" t="s">
        <v>195</v>
      </c>
      <c r="D136" s="173" t="s">
        <v>257</v>
      </c>
      <c r="E136" s="174" t="s">
        <v>556</v>
      </c>
      <c r="F136" s="239" t="s">
        <v>557</v>
      </c>
      <c r="G136" s="239"/>
      <c r="H136" s="239"/>
      <c r="I136" s="239"/>
      <c r="J136" s="175" t="s">
        <v>171</v>
      </c>
      <c r="K136" s="176">
        <v>125</v>
      </c>
      <c r="L136" s="240">
        <v>0</v>
      </c>
      <c r="M136" s="240"/>
      <c r="N136" s="241">
        <f>ROUND(L136*K136,2)</f>
        <v>0</v>
      </c>
      <c r="O136" s="241"/>
      <c r="P136" s="241"/>
      <c r="Q136" s="241"/>
      <c r="R136" s="121"/>
      <c r="T136" s="155"/>
      <c r="U136" s="33" t="s">
        <v>45</v>
      </c>
      <c r="V136" s="24"/>
      <c r="W136" s="156">
        <f>V136*K136</f>
        <v>0</v>
      </c>
      <c r="X136" s="156">
        <v>0.00063</v>
      </c>
      <c r="Y136" s="156">
        <f>X136*K136</f>
        <v>0.07875</v>
      </c>
      <c r="Z136" s="156">
        <v>0</v>
      </c>
      <c r="AA136" s="157">
        <f>Z136*K136</f>
        <v>0</v>
      </c>
      <c r="AR136" s="5" t="s">
        <v>377</v>
      </c>
      <c r="AT136" s="5" t="s">
        <v>257</v>
      </c>
      <c r="AU136" s="5" t="s">
        <v>110</v>
      </c>
      <c r="AY136" s="5" t="s">
        <v>150</v>
      </c>
      <c r="BE136" s="96">
        <f>IF(U136="základní",N136,0)</f>
        <v>0</v>
      </c>
      <c r="BF136" s="96">
        <f>IF(U136="snížená",N136,0)</f>
        <v>0</v>
      </c>
      <c r="BG136" s="96">
        <f>IF(U136="zákl. přenesená",N136,0)</f>
        <v>0</v>
      </c>
      <c r="BH136" s="96">
        <f>IF(U136="sníž. přenesená",N136,0)</f>
        <v>0</v>
      </c>
      <c r="BI136" s="96">
        <f>IF(U136="nulová",N136,0)</f>
        <v>0</v>
      </c>
      <c r="BJ136" s="5" t="s">
        <v>22</v>
      </c>
      <c r="BK136" s="96">
        <f>ROUND(L136*K136,2)</f>
        <v>0</v>
      </c>
      <c r="BL136" s="5" t="s">
        <v>303</v>
      </c>
      <c r="BM136" s="5" t="s">
        <v>558</v>
      </c>
    </row>
    <row r="137" spans="2:47" s="22" customFormat="1" ht="22.5" customHeight="1">
      <c r="B137" s="23"/>
      <c r="C137" s="24"/>
      <c r="D137" s="24"/>
      <c r="E137" s="24"/>
      <c r="F137" s="243" t="s">
        <v>559</v>
      </c>
      <c r="G137" s="243"/>
      <c r="H137" s="243"/>
      <c r="I137" s="243"/>
      <c r="J137" s="24"/>
      <c r="K137" s="24"/>
      <c r="L137" s="24"/>
      <c r="M137" s="24"/>
      <c r="N137" s="24"/>
      <c r="O137" s="24"/>
      <c r="P137" s="24"/>
      <c r="Q137" s="24"/>
      <c r="R137" s="25"/>
      <c r="T137" s="167"/>
      <c r="U137" s="24"/>
      <c r="V137" s="24"/>
      <c r="W137" s="24"/>
      <c r="X137" s="24"/>
      <c r="Y137" s="24"/>
      <c r="Z137" s="24"/>
      <c r="AA137" s="65"/>
      <c r="AT137" s="5" t="s">
        <v>464</v>
      </c>
      <c r="AU137" s="5" t="s">
        <v>110</v>
      </c>
    </row>
    <row r="138" spans="2:63" s="139" customFormat="1" ht="29.25" customHeight="1">
      <c r="B138" s="140"/>
      <c r="C138" s="141"/>
      <c r="D138" s="150" t="s">
        <v>525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230">
        <f>BK138</f>
        <v>0</v>
      </c>
      <c r="O138" s="230"/>
      <c r="P138" s="230"/>
      <c r="Q138" s="230"/>
      <c r="R138" s="143"/>
      <c r="T138" s="144"/>
      <c r="U138" s="141"/>
      <c r="V138" s="141"/>
      <c r="W138" s="145">
        <f>SUM(W139:W140)</f>
        <v>0</v>
      </c>
      <c r="X138" s="141"/>
      <c r="Y138" s="145">
        <f>SUM(Y139:Y140)</f>
        <v>0</v>
      </c>
      <c r="Z138" s="141"/>
      <c r="AA138" s="146">
        <f>SUM(AA139:AA140)</f>
        <v>0</v>
      </c>
      <c r="AR138" s="147" t="s">
        <v>110</v>
      </c>
      <c r="AT138" s="148" t="s">
        <v>79</v>
      </c>
      <c r="AU138" s="148" t="s">
        <v>22</v>
      </c>
      <c r="AY138" s="147" t="s">
        <v>150</v>
      </c>
      <c r="BK138" s="149">
        <f>SUM(BK139:BK140)</f>
        <v>0</v>
      </c>
    </row>
    <row r="139" spans="2:65" s="22" customFormat="1" ht="22.5" customHeight="1">
      <c r="B139" s="119"/>
      <c r="C139" s="151" t="s">
        <v>27</v>
      </c>
      <c r="D139" s="151" t="s">
        <v>151</v>
      </c>
      <c r="E139" s="152" t="s">
        <v>560</v>
      </c>
      <c r="F139" s="231" t="s">
        <v>561</v>
      </c>
      <c r="G139" s="231"/>
      <c r="H139" s="231"/>
      <c r="I139" s="231"/>
      <c r="J139" s="153" t="s">
        <v>182</v>
      </c>
      <c r="K139" s="154">
        <v>1</v>
      </c>
      <c r="L139" s="232">
        <v>0</v>
      </c>
      <c r="M139" s="232"/>
      <c r="N139" s="233">
        <f>ROUND(L139*K139,2)</f>
        <v>0</v>
      </c>
      <c r="O139" s="233"/>
      <c r="P139" s="233"/>
      <c r="Q139" s="233"/>
      <c r="R139" s="121"/>
      <c r="T139" s="155"/>
      <c r="U139" s="33" t="s">
        <v>45</v>
      </c>
      <c r="V139" s="24"/>
      <c r="W139" s="156">
        <f>V139*K139</f>
        <v>0</v>
      </c>
      <c r="X139" s="156">
        <v>0</v>
      </c>
      <c r="Y139" s="156">
        <f>X139*K139</f>
        <v>0</v>
      </c>
      <c r="Z139" s="156">
        <v>0</v>
      </c>
      <c r="AA139" s="157">
        <f>Z139*K139</f>
        <v>0</v>
      </c>
      <c r="AR139" s="5" t="s">
        <v>303</v>
      </c>
      <c r="AT139" s="5" t="s">
        <v>151</v>
      </c>
      <c r="AU139" s="5" t="s">
        <v>110</v>
      </c>
      <c r="AY139" s="5" t="s">
        <v>150</v>
      </c>
      <c r="BE139" s="96">
        <f>IF(U139="základní",N139,0)</f>
        <v>0</v>
      </c>
      <c r="BF139" s="96">
        <f>IF(U139="snížená",N139,0)</f>
        <v>0</v>
      </c>
      <c r="BG139" s="96">
        <f>IF(U139="zákl. přenesená",N139,0)</f>
        <v>0</v>
      </c>
      <c r="BH139" s="96">
        <f>IF(U139="sníž. přenesená",N139,0)</f>
        <v>0</v>
      </c>
      <c r="BI139" s="96">
        <f>IF(U139="nulová",N139,0)</f>
        <v>0</v>
      </c>
      <c r="BJ139" s="5" t="s">
        <v>22</v>
      </c>
      <c r="BK139" s="96">
        <f>ROUND(L139*K139,2)</f>
        <v>0</v>
      </c>
      <c r="BL139" s="5" t="s">
        <v>303</v>
      </c>
      <c r="BM139" s="5" t="s">
        <v>562</v>
      </c>
    </row>
    <row r="140" spans="2:65" s="22" customFormat="1" ht="22.5" customHeight="1">
      <c r="B140" s="119"/>
      <c r="C140" s="173" t="s">
        <v>206</v>
      </c>
      <c r="D140" s="173" t="s">
        <v>257</v>
      </c>
      <c r="E140" s="174" t="s">
        <v>563</v>
      </c>
      <c r="F140" s="239" t="s">
        <v>564</v>
      </c>
      <c r="G140" s="239"/>
      <c r="H140" s="239"/>
      <c r="I140" s="239"/>
      <c r="J140" s="175" t="s">
        <v>541</v>
      </c>
      <c r="K140" s="176">
        <v>1</v>
      </c>
      <c r="L140" s="240">
        <v>0</v>
      </c>
      <c r="M140" s="240"/>
      <c r="N140" s="241">
        <f>ROUND(L140*K140,2)</f>
        <v>0</v>
      </c>
      <c r="O140" s="241"/>
      <c r="P140" s="241"/>
      <c r="Q140" s="241"/>
      <c r="R140" s="121"/>
      <c r="T140" s="155"/>
      <c r="U140" s="33" t="s">
        <v>45</v>
      </c>
      <c r="V140" s="24"/>
      <c r="W140" s="156">
        <f>V140*K140</f>
        <v>0</v>
      </c>
      <c r="X140" s="156">
        <v>0</v>
      </c>
      <c r="Y140" s="156">
        <f>X140*K140</f>
        <v>0</v>
      </c>
      <c r="Z140" s="156">
        <v>0</v>
      </c>
      <c r="AA140" s="157">
        <f>Z140*K140</f>
        <v>0</v>
      </c>
      <c r="AR140" s="5" t="s">
        <v>377</v>
      </c>
      <c r="AT140" s="5" t="s">
        <v>257</v>
      </c>
      <c r="AU140" s="5" t="s">
        <v>110</v>
      </c>
      <c r="AY140" s="5" t="s">
        <v>150</v>
      </c>
      <c r="BE140" s="96">
        <f>IF(U140="základní",N140,0)</f>
        <v>0</v>
      </c>
      <c r="BF140" s="96">
        <f>IF(U140="snížená",N140,0)</f>
        <v>0</v>
      </c>
      <c r="BG140" s="96">
        <f>IF(U140="zákl. přenesená",N140,0)</f>
        <v>0</v>
      </c>
      <c r="BH140" s="96">
        <f>IF(U140="sníž. přenesená",N140,0)</f>
        <v>0</v>
      </c>
      <c r="BI140" s="96">
        <f>IF(U140="nulová",N140,0)</f>
        <v>0</v>
      </c>
      <c r="BJ140" s="5" t="s">
        <v>22</v>
      </c>
      <c r="BK140" s="96">
        <f>ROUND(L140*K140,2)</f>
        <v>0</v>
      </c>
      <c r="BL140" s="5" t="s">
        <v>303</v>
      </c>
      <c r="BM140" s="5" t="s">
        <v>565</v>
      </c>
    </row>
    <row r="141" spans="2:63" s="139" customFormat="1" ht="29.25" customHeight="1">
      <c r="B141" s="140"/>
      <c r="C141" s="141"/>
      <c r="D141" s="150" t="s">
        <v>526</v>
      </c>
      <c r="E141" s="150"/>
      <c r="F141" s="150"/>
      <c r="G141" s="150"/>
      <c r="H141" s="150"/>
      <c r="I141" s="150"/>
      <c r="J141" s="150"/>
      <c r="K141" s="150"/>
      <c r="L141" s="150"/>
      <c r="M141" s="150"/>
      <c r="N141" s="245">
        <f>BK141</f>
        <v>0</v>
      </c>
      <c r="O141" s="245"/>
      <c r="P141" s="245"/>
      <c r="Q141" s="245"/>
      <c r="R141" s="143"/>
      <c r="T141" s="144"/>
      <c r="U141" s="141"/>
      <c r="V141" s="141"/>
      <c r="W141" s="145">
        <f>SUM(W142:W154)</f>
        <v>0</v>
      </c>
      <c r="X141" s="141"/>
      <c r="Y141" s="145">
        <f>SUM(Y142:Y154)</f>
        <v>0.298</v>
      </c>
      <c r="Z141" s="141"/>
      <c r="AA141" s="146">
        <f>SUM(AA142:AA154)</f>
        <v>0</v>
      </c>
      <c r="AR141" s="147" t="s">
        <v>110</v>
      </c>
      <c r="AT141" s="148" t="s">
        <v>79</v>
      </c>
      <c r="AU141" s="148" t="s">
        <v>22</v>
      </c>
      <c r="AY141" s="147" t="s">
        <v>150</v>
      </c>
      <c r="BK141" s="149">
        <f>SUM(BK142:BK154)</f>
        <v>0</v>
      </c>
    </row>
    <row r="142" spans="2:65" s="22" customFormat="1" ht="22.5" customHeight="1">
      <c r="B142" s="119"/>
      <c r="C142" s="173" t="s">
        <v>210</v>
      </c>
      <c r="D142" s="173" t="s">
        <v>257</v>
      </c>
      <c r="E142" s="174" t="s">
        <v>566</v>
      </c>
      <c r="F142" s="239" t="s">
        <v>567</v>
      </c>
      <c r="G142" s="239"/>
      <c r="H142" s="239"/>
      <c r="I142" s="239"/>
      <c r="J142" s="175" t="s">
        <v>182</v>
      </c>
      <c r="K142" s="176">
        <v>2</v>
      </c>
      <c r="L142" s="240">
        <v>0</v>
      </c>
      <c r="M142" s="240"/>
      <c r="N142" s="241">
        <f>ROUND(L142*K142,2)</f>
        <v>0</v>
      </c>
      <c r="O142" s="241"/>
      <c r="P142" s="241"/>
      <c r="Q142" s="241"/>
      <c r="R142" s="121"/>
      <c r="T142" s="155"/>
      <c r="U142" s="33" t="s">
        <v>45</v>
      </c>
      <c r="V142" s="24"/>
      <c r="W142" s="156">
        <f>V142*K142</f>
        <v>0</v>
      </c>
      <c r="X142" s="156">
        <v>0.052</v>
      </c>
      <c r="Y142" s="156">
        <f>X142*K142</f>
        <v>0.104</v>
      </c>
      <c r="Z142" s="156">
        <v>0</v>
      </c>
      <c r="AA142" s="157">
        <f>Z142*K142</f>
        <v>0</v>
      </c>
      <c r="AR142" s="5" t="s">
        <v>377</v>
      </c>
      <c r="AT142" s="5" t="s">
        <v>257</v>
      </c>
      <c r="AU142" s="5" t="s">
        <v>110</v>
      </c>
      <c r="AY142" s="5" t="s">
        <v>150</v>
      </c>
      <c r="BE142" s="96">
        <f>IF(U142="základní",N142,0)</f>
        <v>0</v>
      </c>
      <c r="BF142" s="96">
        <f>IF(U142="snížená",N142,0)</f>
        <v>0</v>
      </c>
      <c r="BG142" s="96">
        <f>IF(U142="zákl. přenesená",N142,0)</f>
        <v>0</v>
      </c>
      <c r="BH142" s="96">
        <f>IF(U142="sníž. přenesená",N142,0)</f>
        <v>0</v>
      </c>
      <c r="BI142" s="96">
        <f>IF(U142="nulová",N142,0)</f>
        <v>0</v>
      </c>
      <c r="BJ142" s="5" t="s">
        <v>22</v>
      </c>
      <c r="BK142" s="96">
        <f>ROUND(L142*K142,2)</f>
        <v>0</v>
      </c>
      <c r="BL142" s="5" t="s">
        <v>303</v>
      </c>
      <c r="BM142" s="5" t="s">
        <v>568</v>
      </c>
    </row>
    <row r="143" spans="2:65" s="22" customFormat="1" ht="31.5" customHeight="1">
      <c r="B143" s="119"/>
      <c r="C143" s="151" t="s">
        <v>215</v>
      </c>
      <c r="D143" s="151" t="s">
        <v>151</v>
      </c>
      <c r="E143" s="152" t="s">
        <v>569</v>
      </c>
      <c r="F143" s="231" t="s">
        <v>570</v>
      </c>
      <c r="G143" s="231"/>
      <c r="H143" s="231"/>
      <c r="I143" s="231"/>
      <c r="J143" s="153" t="s">
        <v>182</v>
      </c>
      <c r="K143" s="154">
        <v>4</v>
      </c>
      <c r="L143" s="232">
        <v>0</v>
      </c>
      <c r="M143" s="232"/>
      <c r="N143" s="233">
        <f>ROUND(L143*K143,2)</f>
        <v>0</v>
      </c>
      <c r="O143" s="233"/>
      <c r="P143" s="233"/>
      <c r="Q143" s="233"/>
      <c r="R143" s="121"/>
      <c r="T143" s="155"/>
      <c r="U143" s="33" t="s">
        <v>45</v>
      </c>
      <c r="V143" s="24"/>
      <c r="W143" s="156">
        <f>V143*K143</f>
        <v>0</v>
      </c>
      <c r="X143" s="156">
        <v>0</v>
      </c>
      <c r="Y143" s="156">
        <f>X143*K143</f>
        <v>0</v>
      </c>
      <c r="Z143" s="156">
        <v>0</v>
      </c>
      <c r="AA143" s="157">
        <f>Z143*K143</f>
        <v>0</v>
      </c>
      <c r="AR143" s="5" t="s">
        <v>303</v>
      </c>
      <c r="AT143" s="5" t="s">
        <v>151</v>
      </c>
      <c r="AU143" s="5" t="s">
        <v>110</v>
      </c>
      <c r="AY143" s="5" t="s">
        <v>150</v>
      </c>
      <c r="BE143" s="96">
        <f>IF(U143="základní",N143,0)</f>
        <v>0</v>
      </c>
      <c r="BF143" s="96">
        <f>IF(U143="snížená",N143,0)</f>
        <v>0</v>
      </c>
      <c r="BG143" s="96">
        <f>IF(U143="zákl. přenesená",N143,0)</f>
        <v>0</v>
      </c>
      <c r="BH143" s="96">
        <f>IF(U143="sníž. přenesená",N143,0)</f>
        <v>0</v>
      </c>
      <c r="BI143" s="96">
        <f>IF(U143="nulová",N143,0)</f>
        <v>0</v>
      </c>
      <c r="BJ143" s="5" t="s">
        <v>22</v>
      </c>
      <c r="BK143" s="96">
        <f>ROUND(L143*K143,2)</f>
        <v>0</v>
      </c>
      <c r="BL143" s="5" t="s">
        <v>303</v>
      </c>
      <c r="BM143" s="5" t="s">
        <v>571</v>
      </c>
    </row>
    <row r="144" spans="2:65" s="22" customFormat="1" ht="22.5" customHeight="1">
      <c r="B144" s="119"/>
      <c r="C144" s="173" t="s">
        <v>219</v>
      </c>
      <c r="D144" s="173" t="s">
        <v>257</v>
      </c>
      <c r="E144" s="174" t="s">
        <v>572</v>
      </c>
      <c r="F144" s="239" t="s">
        <v>573</v>
      </c>
      <c r="G144" s="239"/>
      <c r="H144" s="239"/>
      <c r="I144" s="239"/>
      <c r="J144" s="175" t="s">
        <v>541</v>
      </c>
      <c r="K144" s="176">
        <v>4</v>
      </c>
      <c r="L144" s="240">
        <v>0</v>
      </c>
      <c r="M144" s="240"/>
      <c r="N144" s="241">
        <f>ROUND(L144*K144,2)</f>
        <v>0</v>
      </c>
      <c r="O144" s="241"/>
      <c r="P144" s="241"/>
      <c r="Q144" s="241"/>
      <c r="R144" s="121"/>
      <c r="T144" s="155"/>
      <c r="U144" s="33" t="s">
        <v>45</v>
      </c>
      <c r="V144" s="24"/>
      <c r="W144" s="156">
        <f>V144*K144</f>
        <v>0</v>
      </c>
      <c r="X144" s="156">
        <v>0</v>
      </c>
      <c r="Y144" s="156">
        <f>X144*K144</f>
        <v>0</v>
      </c>
      <c r="Z144" s="156">
        <v>0</v>
      </c>
      <c r="AA144" s="157">
        <f>Z144*K144</f>
        <v>0</v>
      </c>
      <c r="AR144" s="5" t="s">
        <v>377</v>
      </c>
      <c r="AT144" s="5" t="s">
        <v>257</v>
      </c>
      <c r="AU144" s="5" t="s">
        <v>110</v>
      </c>
      <c r="AY144" s="5" t="s">
        <v>150</v>
      </c>
      <c r="BE144" s="96">
        <f>IF(U144="základní",N144,0)</f>
        <v>0</v>
      </c>
      <c r="BF144" s="96">
        <f>IF(U144="snížená",N144,0)</f>
        <v>0</v>
      </c>
      <c r="BG144" s="96">
        <f>IF(U144="zákl. přenesená",N144,0)</f>
        <v>0</v>
      </c>
      <c r="BH144" s="96">
        <f>IF(U144="sníž. přenesená",N144,0)</f>
        <v>0</v>
      </c>
      <c r="BI144" s="96">
        <f>IF(U144="nulová",N144,0)</f>
        <v>0</v>
      </c>
      <c r="BJ144" s="5" t="s">
        <v>22</v>
      </c>
      <c r="BK144" s="96">
        <f>ROUND(L144*K144,2)</f>
        <v>0</v>
      </c>
      <c r="BL144" s="5" t="s">
        <v>303</v>
      </c>
      <c r="BM144" s="5" t="s">
        <v>574</v>
      </c>
    </row>
    <row r="145" spans="2:47" s="22" customFormat="1" ht="30" customHeight="1">
      <c r="B145" s="23"/>
      <c r="C145" s="24"/>
      <c r="D145" s="24"/>
      <c r="E145" s="24"/>
      <c r="F145" s="243" t="s">
        <v>575</v>
      </c>
      <c r="G145" s="243"/>
      <c r="H145" s="243"/>
      <c r="I145" s="243"/>
      <c r="J145" s="24"/>
      <c r="K145" s="24"/>
      <c r="L145" s="24"/>
      <c r="M145" s="24"/>
      <c r="N145" s="24"/>
      <c r="O145" s="24"/>
      <c r="P145" s="24"/>
      <c r="Q145" s="24"/>
      <c r="R145" s="25"/>
      <c r="T145" s="167"/>
      <c r="U145" s="24"/>
      <c r="V145" s="24"/>
      <c r="W145" s="24"/>
      <c r="X145" s="24"/>
      <c r="Y145" s="24"/>
      <c r="Z145" s="24"/>
      <c r="AA145" s="65"/>
      <c r="AT145" s="5" t="s">
        <v>464</v>
      </c>
      <c r="AU145" s="5" t="s">
        <v>110</v>
      </c>
    </row>
    <row r="146" spans="2:65" s="22" customFormat="1" ht="22.5" customHeight="1">
      <c r="B146" s="119"/>
      <c r="C146" s="151" t="s">
        <v>9</v>
      </c>
      <c r="D146" s="151" t="s">
        <v>151</v>
      </c>
      <c r="E146" s="152" t="s">
        <v>576</v>
      </c>
      <c r="F146" s="231" t="s">
        <v>577</v>
      </c>
      <c r="G146" s="231"/>
      <c r="H146" s="231"/>
      <c r="I146" s="231"/>
      <c r="J146" s="153" t="s">
        <v>182</v>
      </c>
      <c r="K146" s="154">
        <v>2</v>
      </c>
      <c r="L146" s="232">
        <v>0</v>
      </c>
      <c r="M146" s="232"/>
      <c r="N146" s="233">
        <f aca="true" t="shared" si="5" ref="N146:N151">ROUND(L146*K146,2)</f>
        <v>0</v>
      </c>
      <c r="O146" s="233"/>
      <c r="P146" s="233"/>
      <c r="Q146" s="233"/>
      <c r="R146" s="121"/>
      <c r="T146" s="155"/>
      <c r="U146" s="33" t="s">
        <v>45</v>
      </c>
      <c r="V146" s="24"/>
      <c r="W146" s="156">
        <f aca="true" t="shared" si="6" ref="W146:W151">V146*K146</f>
        <v>0</v>
      </c>
      <c r="X146" s="156">
        <v>0</v>
      </c>
      <c r="Y146" s="156">
        <f aca="true" t="shared" si="7" ref="Y146:Y151">X146*K146</f>
        <v>0</v>
      </c>
      <c r="Z146" s="156">
        <v>0</v>
      </c>
      <c r="AA146" s="157">
        <f aca="true" t="shared" si="8" ref="AA146:AA151">Z146*K146</f>
        <v>0</v>
      </c>
      <c r="AR146" s="5" t="s">
        <v>303</v>
      </c>
      <c r="AT146" s="5" t="s">
        <v>151</v>
      </c>
      <c r="AU146" s="5" t="s">
        <v>110</v>
      </c>
      <c r="AY146" s="5" t="s">
        <v>150</v>
      </c>
      <c r="BE146" s="96">
        <f aca="true" t="shared" si="9" ref="BE146:BE151">IF(U146="základní",N146,0)</f>
        <v>0</v>
      </c>
      <c r="BF146" s="96">
        <f aca="true" t="shared" si="10" ref="BF146:BF151">IF(U146="snížená",N146,0)</f>
        <v>0</v>
      </c>
      <c r="BG146" s="96">
        <f aca="true" t="shared" si="11" ref="BG146:BG151">IF(U146="zákl. přenesená",N146,0)</f>
        <v>0</v>
      </c>
      <c r="BH146" s="96">
        <f aca="true" t="shared" si="12" ref="BH146:BH151">IF(U146="sníž. přenesená",N146,0)</f>
        <v>0</v>
      </c>
      <c r="BI146" s="96">
        <f aca="true" t="shared" si="13" ref="BI146:BI151">IF(U146="nulová",N146,0)</f>
        <v>0</v>
      </c>
      <c r="BJ146" s="5" t="s">
        <v>22</v>
      </c>
      <c r="BK146" s="96">
        <f aca="true" t="shared" si="14" ref="BK146:BK151">ROUND(L146*K146,2)</f>
        <v>0</v>
      </c>
      <c r="BL146" s="5" t="s">
        <v>303</v>
      </c>
      <c r="BM146" s="5" t="s">
        <v>578</v>
      </c>
    </row>
    <row r="147" spans="2:65" s="22" customFormat="1" ht="31.5" customHeight="1">
      <c r="B147" s="119"/>
      <c r="C147" s="173" t="s">
        <v>303</v>
      </c>
      <c r="D147" s="173" t="s">
        <v>257</v>
      </c>
      <c r="E147" s="174" t="s">
        <v>579</v>
      </c>
      <c r="F147" s="239" t="s">
        <v>580</v>
      </c>
      <c r="G147" s="239"/>
      <c r="H147" s="239"/>
      <c r="I147" s="239"/>
      <c r="J147" s="175" t="s">
        <v>182</v>
      </c>
      <c r="K147" s="176">
        <v>2</v>
      </c>
      <c r="L147" s="240">
        <v>0</v>
      </c>
      <c r="M147" s="240"/>
      <c r="N147" s="241">
        <f t="shared" si="5"/>
        <v>0</v>
      </c>
      <c r="O147" s="241"/>
      <c r="P147" s="241"/>
      <c r="Q147" s="241"/>
      <c r="R147" s="121"/>
      <c r="T147" s="155"/>
      <c r="U147" s="33" t="s">
        <v>45</v>
      </c>
      <c r="V147" s="24"/>
      <c r="W147" s="156">
        <f t="shared" si="6"/>
        <v>0</v>
      </c>
      <c r="X147" s="156">
        <v>0.062</v>
      </c>
      <c r="Y147" s="156">
        <f t="shared" si="7"/>
        <v>0.124</v>
      </c>
      <c r="Z147" s="156">
        <v>0</v>
      </c>
      <c r="AA147" s="157">
        <f t="shared" si="8"/>
        <v>0</v>
      </c>
      <c r="AR147" s="5" t="s">
        <v>377</v>
      </c>
      <c r="AT147" s="5" t="s">
        <v>257</v>
      </c>
      <c r="AU147" s="5" t="s">
        <v>110</v>
      </c>
      <c r="AY147" s="5" t="s">
        <v>150</v>
      </c>
      <c r="BE147" s="96">
        <f t="shared" si="9"/>
        <v>0</v>
      </c>
      <c r="BF147" s="96">
        <f t="shared" si="10"/>
        <v>0</v>
      </c>
      <c r="BG147" s="96">
        <f t="shared" si="11"/>
        <v>0</v>
      </c>
      <c r="BH147" s="96">
        <f t="shared" si="12"/>
        <v>0</v>
      </c>
      <c r="BI147" s="96">
        <f t="shared" si="13"/>
        <v>0</v>
      </c>
      <c r="BJ147" s="5" t="s">
        <v>22</v>
      </c>
      <c r="BK147" s="96">
        <f t="shared" si="14"/>
        <v>0</v>
      </c>
      <c r="BL147" s="5" t="s">
        <v>303</v>
      </c>
      <c r="BM147" s="5" t="s">
        <v>581</v>
      </c>
    </row>
    <row r="148" spans="2:65" s="22" customFormat="1" ht="31.5" customHeight="1">
      <c r="B148" s="119"/>
      <c r="C148" s="151" t="s">
        <v>310</v>
      </c>
      <c r="D148" s="151" t="s">
        <v>151</v>
      </c>
      <c r="E148" s="152" t="s">
        <v>582</v>
      </c>
      <c r="F148" s="231" t="s">
        <v>583</v>
      </c>
      <c r="G148" s="231"/>
      <c r="H148" s="231"/>
      <c r="I148" s="231"/>
      <c r="J148" s="153" t="s">
        <v>182</v>
      </c>
      <c r="K148" s="154">
        <v>2</v>
      </c>
      <c r="L148" s="232">
        <v>0</v>
      </c>
      <c r="M148" s="232"/>
      <c r="N148" s="233">
        <f t="shared" si="5"/>
        <v>0</v>
      </c>
      <c r="O148" s="233"/>
      <c r="P148" s="233"/>
      <c r="Q148" s="233"/>
      <c r="R148" s="121"/>
      <c r="T148" s="155"/>
      <c r="U148" s="33" t="s">
        <v>45</v>
      </c>
      <c r="V148" s="24"/>
      <c r="W148" s="156">
        <f t="shared" si="6"/>
        <v>0</v>
      </c>
      <c r="X148" s="156">
        <v>0</v>
      </c>
      <c r="Y148" s="156">
        <f t="shared" si="7"/>
        <v>0</v>
      </c>
      <c r="Z148" s="156">
        <v>0</v>
      </c>
      <c r="AA148" s="157">
        <f t="shared" si="8"/>
        <v>0</v>
      </c>
      <c r="AR148" s="5" t="s">
        <v>303</v>
      </c>
      <c r="AT148" s="5" t="s">
        <v>151</v>
      </c>
      <c r="AU148" s="5" t="s">
        <v>110</v>
      </c>
      <c r="AY148" s="5" t="s">
        <v>150</v>
      </c>
      <c r="BE148" s="96">
        <f t="shared" si="9"/>
        <v>0</v>
      </c>
      <c r="BF148" s="96">
        <f t="shared" si="10"/>
        <v>0</v>
      </c>
      <c r="BG148" s="96">
        <f t="shared" si="11"/>
        <v>0</v>
      </c>
      <c r="BH148" s="96">
        <f t="shared" si="12"/>
        <v>0</v>
      </c>
      <c r="BI148" s="96">
        <f t="shared" si="13"/>
        <v>0</v>
      </c>
      <c r="BJ148" s="5" t="s">
        <v>22</v>
      </c>
      <c r="BK148" s="96">
        <f t="shared" si="14"/>
        <v>0</v>
      </c>
      <c r="BL148" s="5" t="s">
        <v>303</v>
      </c>
      <c r="BM148" s="5" t="s">
        <v>584</v>
      </c>
    </row>
    <row r="149" spans="2:65" s="22" customFormat="1" ht="22.5" customHeight="1">
      <c r="B149" s="119"/>
      <c r="C149" s="173" t="s">
        <v>315</v>
      </c>
      <c r="D149" s="173" t="s">
        <v>257</v>
      </c>
      <c r="E149" s="174" t="s">
        <v>585</v>
      </c>
      <c r="F149" s="239" t="s">
        <v>586</v>
      </c>
      <c r="G149" s="239"/>
      <c r="H149" s="239"/>
      <c r="I149" s="239"/>
      <c r="J149" s="175" t="s">
        <v>182</v>
      </c>
      <c r="K149" s="176">
        <v>2</v>
      </c>
      <c r="L149" s="240">
        <v>0</v>
      </c>
      <c r="M149" s="240"/>
      <c r="N149" s="241">
        <f t="shared" si="5"/>
        <v>0</v>
      </c>
      <c r="O149" s="241"/>
      <c r="P149" s="241"/>
      <c r="Q149" s="241"/>
      <c r="R149" s="121"/>
      <c r="T149" s="155"/>
      <c r="U149" s="33" t="s">
        <v>45</v>
      </c>
      <c r="V149" s="24"/>
      <c r="W149" s="156">
        <f t="shared" si="6"/>
        <v>0</v>
      </c>
      <c r="X149" s="156">
        <v>0.035</v>
      </c>
      <c r="Y149" s="156">
        <f t="shared" si="7"/>
        <v>0.07</v>
      </c>
      <c r="Z149" s="156">
        <v>0</v>
      </c>
      <c r="AA149" s="157">
        <f t="shared" si="8"/>
        <v>0</v>
      </c>
      <c r="AR149" s="5" t="s">
        <v>377</v>
      </c>
      <c r="AT149" s="5" t="s">
        <v>257</v>
      </c>
      <c r="AU149" s="5" t="s">
        <v>110</v>
      </c>
      <c r="AY149" s="5" t="s">
        <v>150</v>
      </c>
      <c r="BE149" s="96">
        <f t="shared" si="9"/>
        <v>0</v>
      </c>
      <c r="BF149" s="96">
        <f t="shared" si="10"/>
        <v>0</v>
      </c>
      <c r="BG149" s="96">
        <f t="shared" si="11"/>
        <v>0</v>
      </c>
      <c r="BH149" s="96">
        <f t="shared" si="12"/>
        <v>0</v>
      </c>
      <c r="BI149" s="96">
        <f t="shared" si="13"/>
        <v>0</v>
      </c>
      <c r="BJ149" s="5" t="s">
        <v>22</v>
      </c>
      <c r="BK149" s="96">
        <f t="shared" si="14"/>
        <v>0</v>
      </c>
      <c r="BL149" s="5" t="s">
        <v>303</v>
      </c>
      <c r="BM149" s="5" t="s">
        <v>587</v>
      </c>
    </row>
    <row r="150" spans="2:65" s="22" customFormat="1" ht="22.5" customHeight="1">
      <c r="B150" s="119"/>
      <c r="C150" s="151" t="s">
        <v>319</v>
      </c>
      <c r="D150" s="151" t="s">
        <v>151</v>
      </c>
      <c r="E150" s="152" t="s">
        <v>588</v>
      </c>
      <c r="F150" s="231" t="s">
        <v>589</v>
      </c>
      <c r="G150" s="231"/>
      <c r="H150" s="231"/>
      <c r="I150" s="231"/>
      <c r="J150" s="153" t="s">
        <v>182</v>
      </c>
      <c r="K150" s="154">
        <v>2</v>
      </c>
      <c r="L150" s="232">
        <v>0</v>
      </c>
      <c r="M150" s="232"/>
      <c r="N150" s="233">
        <f t="shared" si="5"/>
        <v>0</v>
      </c>
      <c r="O150" s="233"/>
      <c r="P150" s="233"/>
      <c r="Q150" s="233"/>
      <c r="R150" s="121"/>
      <c r="T150" s="155"/>
      <c r="U150" s="33" t="s">
        <v>45</v>
      </c>
      <c r="V150" s="24"/>
      <c r="W150" s="156">
        <f t="shared" si="6"/>
        <v>0</v>
      </c>
      <c r="X150" s="156">
        <v>0</v>
      </c>
      <c r="Y150" s="156">
        <f t="shared" si="7"/>
        <v>0</v>
      </c>
      <c r="Z150" s="156">
        <v>0</v>
      </c>
      <c r="AA150" s="157">
        <f t="shared" si="8"/>
        <v>0</v>
      </c>
      <c r="AR150" s="5" t="s">
        <v>303</v>
      </c>
      <c r="AT150" s="5" t="s">
        <v>151</v>
      </c>
      <c r="AU150" s="5" t="s">
        <v>110</v>
      </c>
      <c r="AY150" s="5" t="s">
        <v>150</v>
      </c>
      <c r="BE150" s="96">
        <f t="shared" si="9"/>
        <v>0</v>
      </c>
      <c r="BF150" s="96">
        <f t="shared" si="10"/>
        <v>0</v>
      </c>
      <c r="BG150" s="96">
        <f t="shared" si="11"/>
        <v>0</v>
      </c>
      <c r="BH150" s="96">
        <f t="shared" si="12"/>
        <v>0</v>
      </c>
      <c r="BI150" s="96">
        <f t="shared" si="13"/>
        <v>0</v>
      </c>
      <c r="BJ150" s="5" t="s">
        <v>22</v>
      </c>
      <c r="BK150" s="96">
        <f t="shared" si="14"/>
        <v>0</v>
      </c>
      <c r="BL150" s="5" t="s">
        <v>303</v>
      </c>
      <c r="BM150" s="5" t="s">
        <v>590</v>
      </c>
    </row>
    <row r="151" spans="2:65" s="22" customFormat="1" ht="22.5" customHeight="1">
      <c r="B151" s="119"/>
      <c r="C151" s="173" t="s">
        <v>323</v>
      </c>
      <c r="D151" s="173" t="s">
        <v>257</v>
      </c>
      <c r="E151" s="174" t="s">
        <v>591</v>
      </c>
      <c r="F151" s="239" t="s">
        <v>592</v>
      </c>
      <c r="G151" s="239"/>
      <c r="H151" s="239"/>
      <c r="I151" s="239"/>
      <c r="J151" s="175" t="s">
        <v>182</v>
      </c>
      <c r="K151" s="176">
        <v>2</v>
      </c>
      <c r="L151" s="240">
        <v>0</v>
      </c>
      <c r="M151" s="240"/>
      <c r="N151" s="241">
        <f t="shared" si="5"/>
        <v>0</v>
      </c>
      <c r="O151" s="241"/>
      <c r="P151" s="241"/>
      <c r="Q151" s="241"/>
      <c r="R151" s="121"/>
      <c r="T151" s="155"/>
      <c r="U151" s="33" t="s">
        <v>45</v>
      </c>
      <c r="V151" s="24"/>
      <c r="W151" s="156">
        <f t="shared" si="6"/>
        <v>0</v>
      </c>
      <c r="X151" s="156">
        <v>0</v>
      </c>
      <c r="Y151" s="156">
        <f t="shared" si="7"/>
        <v>0</v>
      </c>
      <c r="Z151" s="156">
        <v>0</v>
      </c>
      <c r="AA151" s="157">
        <f t="shared" si="8"/>
        <v>0</v>
      </c>
      <c r="AR151" s="5" t="s">
        <v>377</v>
      </c>
      <c r="AT151" s="5" t="s">
        <v>257</v>
      </c>
      <c r="AU151" s="5" t="s">
        <v>110</v>
      </c>
      <c r="AY151" s="5" t="s">
        <v>150</v>
      </c>
      <c r="BE151" s="96">
        <f t="shared" si="9"/>
        <v>0</v>
      </c>
      <c r="BF151" s="96">
        <f t="shared" si="10"/>
        <v>0</v>
      </c>
      <c r="BG151" s="96">
        <f t="shared" si="11"/>
        <v>0</v>
      </c>
      <c r="BH151" s="96">
        <f t="shared" si="12"/>
        <v>0</v>
      </c>
      <c r="BI151" s="96">
        <f t="shared" si="13"/>
        <v>0</v>
      </c>
      <c r="BJ151" s="5" t="s">
        <v>22</v>
      </c>
      <c r="BK151" s="96">
        <f t="shared" si="14"/>
        <v>0</v>
      </c>
      <c r="BL151" s="5" t="s">
        <v>303</v>
      </c>
      <c r="BM151" s="5" t="s">
        <v>593</v>
      </c>
    </row>
    <row r="152" spans="2:47" s="22" customFormat="1" ht="22.5" customHeight="1">
      <c r="B152" s="23"/>
      <c r="C152" s="24"/>
      <c r="D152" s="24"/>
      <c r="E152" s="24"/>
      <c r="F152" s="243" t="s">
        <v>594</v>
      </c>
      <c r="G152" s="243"/>
      <c r="H152" s="243"/>
      <c r="I152" s="243"/>
      <c r="J152" s="24"/>
      <c r="K152" s="24"/>
      <c r="L152" s="24"/>
      <c r="M152" s="24"/>
      <c r="N152" s="24"/>
      <c r="O152" s="24"/>
      <c r="P152" s="24"/>
      <c r="Q152" s="24"/>
      <c r="R152" s="25"/>
      <c r="T152" s="167"/>
      <c r="U152" s="24"/>
      <c r="V152" s="24"/>
      <c r="W152" s="24"/>
      <c r="X152" s="24"/>
      <c r="Y152" s="24"/>
      <c r="Z152" s="24"/>
      <c r="AA152" s="65"/>
      <c r="AT152" s="5" t="s">
        <v>464</v>
      </c>
      <c r="AU152" s="5" t="s">
        <v>110</v>
      </c>
    </row>
    <row r="153" spans="2:65" s="22" customFormat="1" ht="22.5" customHeight="1">
      <c r="B153" s="119"/>
      <c r="C153" s="151" t="s">
        <v>8</v>
      </c>
      <c r="D153" s="151" t="s">
        <v>151</v>
      </c>
      <c r="E153" s="152" t="s">
        <v>595</v>
      </c>
      <c r="F153" s="231" t="s">
        <v>596</v>
      </c>
      <c r="G153" s="231"/>
      <c r="H153" s="231"/>
      <c r="I153" s="231"/>
      <c r="J153" s="153" t="s">
        <v>597</v>
      </c>
      <c r="K153" s="154">
        <v>2</v>
      </c>
      <c r="L153" s="232">
        <v>0</v>
      </c>
      <c r="M153" s="232"/>
      <c r="N153" s="233">
        <f>ROUND(L153*K153,2)</f>
        <v>0</v>
      </c>
      <c r="O153" s="233"/>
      <c r="P153" s="233"/>
      <c r="Q153" s="233"/>
      <c r="R153" s="121"/>
      <c r="T153" s="155"/>
      <c r="U153" s="33" t="s">
        <v>45</v>
      </c>
      <c r="V153" s="24"/>
      <c r="W153" s="156">
        <f>V153*K153</f>
        <v>0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5" t="s">
        <v>598</v>
      </c>
      <c r="AT153" s="5" t="s">
        <v>151</v>
      </c>
      <c r="AU153" s="5" t="s">
        <v>110</v>
      </c>
      <c r="AY153" s="5" t="s">
        <v>150</v>
      </c>
      <c r="BE153" s="96">
        <f>IF(U153="základní",N153,0)</f>
        <v>0</v>
      </c>
      <c r="BF153" s="96">
        <f>IF(U153="snížená",N153,0)</f>
        <v>0</v>
      </c>
      <c r="BG153" s="96">
        <f>IF(U153="zákl. přenesená",N153,0)</f>
        <v>0</v>
      </c>
      <c r="BH153" s="96">
        <f>IF(U153="sníž. přenesená",N153,0)</f>
        <v>0</v>
      </c>
      <c r="BI153" s="96">
        <f>IF(U153="nulová",N153,0)</f>
        <v>0</v>
      </c>
      <c r="BJ153" s="5" t="s">
        <v>22</v>
      </c>
      <c r="BK153" s="96">
        <f>ROUND(L153*K153,2)</f>
        <v>0</v>
      </c>
      <c r="BL153" s="5" t="s">
        <v>598</v>
      </c>
      <c r="BM153" s="5" t="s">
        <v>599</v>
      </c>
    </row>
    <row r="154" spans="2:65" s="22" customFormat="1" ht="31.5" customHeight="1">
      <c r="B154" s="119"/>
      <c r="C154" s="151" t="s">
        <v>331</v>
      </c>
      <c r="D154" s="151" t="s">
        <v>151</v>
      </c>
      <c r="E154" s="152" t="s">
        <v>600</v>
      </c>
      <c r="F154" s="231" t="s">
        <v>601</v>
      </c>
      <c r="G154" s="231"/>
      <c r="H154" s="231"/>
      <c r="I154" s="231"/>
      <c r="J154" s="153" t="s">
        <v>597</v>
      </c>
      <c r="K154" s="154">
        <v>2</v>
      </c>
      <c r="L154" s="232">
        <v>0</v>
      </c>
      <c r="M154" s="232"/>
      <c r="N154" s="233">
        <f>ROUND(L154*K154,2)</f>
        <v>0</v>
      </c>
      <c r="O154" s="233"/>
      <c r="P154" s="233"/>
      <c r="Q154" s="233"/>
      <c r="R154" s="121"/>
      <c r="T154" s="155"/>
      <c r="U154" s="33" t="s">
        <v>45</v>
      </c>
      <c r="V154" s="24"/>
      <c r="W154" s="156">
        <f>V154*K154</f>
        <v>0</v>
      </c>
      <c r="X154" s="156">
        <v>0</v>
      </c>
      <c r="Y154" s="156">
        <f>X154*K154</f>
        <v>0</v>
      </c>
      <c r="Z154" s="156">
        <v>0</v>
      </c>
      <c r="AA154" s="157">
        <f>Z154*K154</f>
        <v>0</v>
      </c>
      <c r="AR154" s="5" t="s">
        <v>598</v>
      </c>
      <c r="AT154" s="5" t="s">
        <v>151</v>
      </c>
      <c r="AU154" s="5" t="s">
        <v>110</v>
      </c>
      <c r="AY154" s="5" t="s">
        <v>150</v>
      </c>
      <c r="BE154" s="96">
        <f>IF(U154="základní",N154,0)</f>
        <v>0</v>
      </c>
      <c r="BF154" s="96">
        <f>IF(U154="snížená",N154,0)</f>
        <v>0</v>
      </c>
      <c r="BG154" s="96">
        <f>IF(U154="zákl. přenesená",N154,0)</f>
        <v>0</v>
      </c>
      <c r="BH154" s="96">
        <f>IF(U154="sníž. přenesená",N154,0)</f>
        <v>0</v>
      </c>
      <c r="BI154" s="96">
        <f>IF(U154="nulová",N154,0)</f>
        <v>0</v>
      </c>
      <c r="BJ154" s="5" t="s">
        <v>22</v>
      </c>
      <c r="BK154" s="96">
        <f>ROUND(L154*K154,2)</f>
        <v>0</v>
      </c>
      <c r="BL154" s="5" t="s">
        <v>598</v>
      </c>
      <c r="BM154" s="5" t="s">
        <v>602</v>
      </c>
    </row>
    <row r="155" spans="2:63" s="139" customFormat="1" ht="36.75" customHeight="1">
      <c r="B155" s="140"/>
      <c r="C155" s="141"/>
      <c r="D155" s="142" t="s">
        <v>527</v>
      </c>
      <c r="E155" s="142"/>
      <c r="F155" s="142"/>
      <c r="G155" s="142"/>
      <c r="H155" s="142"/>
      <c r="I155" s="142"/>
      <c r="J155" s="142"/>
      <c r="K155" s="142"/>
      <c r="L155" s="142"/>
      <c r="M155" s="142"/>
      <c r="N155" s="246">
        <f>BK155</f>
        <v>0</v>
      </c>
      <c r="O155" s="246"/>
      <c r="P155" s="246"/>
      <c r="Q155" s="246"/>
      <c r="R155" s="143"/>
      <c r="T155" s="144"/>
      <c r="U155" s="141"/>
      <c r="V155" s="141"/>
      <c r="W155" s="145">
        <f>W156</f>
        <v>0</v>
      </c>
      <c r="X155" s="141"/>
      <c r="Y155" s="145">
        <f>Y156</f>
        <v>24.369200000000003</v>
      </c>
      <c r="Z155" s="141"/>
      <c r="AA155" s="146">
        <f>AA156</f>
        <v>0</v>
      </c>
      <c r="AR155" s="147" t="s">
        <v>164</v>
      </c>
      <c r="AT155" s="148" t="s">
        <v>79</v>
      </c>
      <c r="AU155" s="148" t="s">
        <v>80</v>
      </c>
      <c r="AY155" s="147" t="s">
        <v>150</v>
      </c>
      <c r="BK155" s="149">
        <f>BK156</f>
        <v>0</v>
      </c>
    </row>
    <row r="156" spans="2:63" s="139" customFormat="1" ht="19.5" customHeight="1">
      <c r="B156" s="140"/>
      <c r="C156" s="141"/>
      <c r="D156" s="150" t="s">
        <v>528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230">
        <f>BK156</f>
        <v>0</v>
      </c>
      <c r="O156" s="230"/>
      <c r="P156" s="230"/>
      <c r="Q156" s="230"/>
      <c r="R156" s="143"/>
      <c r="T156" s="144"/>
      <c r="U156" s="141"/>
      <c r="V156" s="141"/>
      <c r="W156" s="145">
        <f>SUM(W157:W161)</f>
        <v>0</v>
      </c>
      <c r="X156" s="141"/>
      <c r="Y156" s="145">
        <f>SUM(Y157:Y161)</f>
        <v>24.369200000000003</v>
      </c>
      <c r="Z156" s="141"/>
      <c r="AA156" s="146">
        <f>SUM(AA157:AA161)</f>
        <v>0</v>
      </c>
      <c r="AR156" s="147" t="s">
        <v>164</v>
      </c>
      <c r="AT156" s="148" t="s">
        <v>79</v>
      </c>
      <c r="AU156" s="148" t="s">
        <v>22</v>
      </c>
      <c r="AY156" s="147" t="s">
        <v>150</v>
      </c>
      <c r="BK156" s="149">
        <f>SUM(BK157:BK161)</f>
        <v>0</v>
      </c>
    </row>
    <row r="157" spans="2:65" s="22" customFormat="1" ht="31.5" customHeight="1">
      <c r="B157" s="119"/>
      <c r="C157" s="151" t="s">
        <v>336</v>
      </c>
      <c r="D157" s="151" t="s">
        <v>151</v>
      </c>
      <c r="E157" s="152" t="s">
        <v>603</v>
      </c>
      <c r="F157" s="231" t="s">
        <v>604</v>
      </c>
      <c r="G157" s="231"/>
      <c r="H157" s="231"/>
      <c r="I157" s="231"/>
      <c r="J157" s="153" t="s">
        <v>182</v>
      </c>
      <c r="K157" s="154">
        <v>2</v>
      </c>
      <c r="L157" s="232">
        <v>0</v>
      </c>
      <c r="M157" s="232"/>
      <c r="N157" s="233">
        <f>ROUND(L157*K157,2)</f>
        <v>0</v>
      </c>
      <c r="O157" s="233"/>
      <c r="P157" s="233"/>
      <c r="Q157" s="233"/>
      <c r="R157" s="121"/>
      <c r="T157" s="155"/>
      <c r="U157" s="33" t="s">
        <v>45</v>
      </c>
      <c r="V157" s="24"/>
      <c r="W157" s="156">
        <f>V157*K157</f>
        <v>0</v>
      </c>
      <c r="X157" s="156">
        <v>0</v>
      </c>
      <c r="Y157" s="156">
        <f>X157*K157</f>
        <v>0</v>
      </c>
      <c r="Z157" s="156">
        <v>0</v>
      </c>
      <c r="AA157" s="157">
        <f>Z157*K157</f>
        <v>0</v>
      </c>
      <c r="AR157" s="5" t="s">
        <v>605</v>
      </c>
      <c r="AT157" s="5" t="s">
        <v>151</v>
      </c>
      <c r="AU157" s="5" t="s">
        <v>110</v>
      </c>
      <c r="AY157" s="5" t="s">
        <v>150</v>
      </c>
      <c r="BE157" s="96">
        <f>IF(U157="základní",N157,0)</f>
        <v>0</v>
      </c>
      <c r="BF157" s="96">
        <f>IF(U157="snížená",N157,0)</f>
        <v>0</v>
      </c>
      <c r="BG157" s="96">
        <f>IF(U157="zákl. přenesená",N157,0)</f>
        <v>0</v>
      </c>
      <c r="BH157" s="96">
        <f>IF(U157="sníž. přenesená",N157,0)</f>
        <v>0</v>
      </c>
      <c r="BI157" s="96">
        <f>IF(U157="nulová",N157,0)</f>
        <v>0</v>
      </c>
      <c r="BJ157" s="5" t="s">
        <v>22</v>
      </c>
      <c r="BK157" s="96">
        <f>ROUND(L157*K157,2)</f>
        <v>0</v>
      </c>
      <c r="BL157" s="5" t="s">
        <v>605</v>
      </c>
      <c r="BM157" s="5" t="s">
        <v>606</v>
      </c>
    </row>
    <row r="158" spans="2:65" s="22" customFormat="1" ht="31.5" customHeight="1">
      <c r="B158" s="119"/>
      <c r="C158" s="151" t="s">
        <v>340</v>
      </c>
      <c r="D158" s="151" t="s">
        <v>151</v>
      </c>
      <c r="E158" s="152" t="s">
        <v>607</v>
      </c>
      <c r="F158" s="231" t="s">
        <v>608</v>
      </c>
      <c r="G158" s="231"/>
      <c r="H158" s="231"/>
      <c r="I158" s="231"/>
      <c r="J158" s="153" t="s">
        <v>236</v>
      </c>
      <c r="K158" s="154">
        <v>53</v>
      </c>
      <c r="L158" s="232">
        <v>0</v>
      </c>
      <c r="M158" s="232"/>
      <c r="N158" s="233">
        <f>ROUND(L158*K158,2)</f>
        <v>0</v>
      </c>
      <c r="O158" s="233"/>
      <c r="P158" s="233"/>
      <c r="Q158" s="233"/>
      <c r="R158" s="121"/>
      <c r="T158" s="155"/>
      <c r="U158" s="33" t="s">
        <v>45</v>
      </c>
      <c r="V158" s="24"/>
      <c r="W158" s="156">
        <f>V158*K158</f>
        <v>0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5" t="s">
        <v>605</v>
      </c>
      <c r="AT158" s="5" t="s">
        <v>151</v>
      </c>
      <c r="AU158" s="5" t="s">
        <v>110</v>
      </c>
      <c r="AY158" s="5" t="s">
        <v>150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5" t="s">
        <v>22</v>
      </c>
      <c r="BK158" s="96">
        <f>ROUND(L158*K158,2)</f>
        <v>0</v>
      </c>
      <c r="BL158" s="5" t="s">
        <v>605</v>
      </c>
      <c r="BM158" s="5" t="s">
        <v>609</v>
      </c>
    </row>
    <row r="159" spans="2:65" s="22" customFormat="1" ht="22.5" customHeight="1">
      <c r="B159" s="119"/>
      <c r="C159" s="173" t="s">
        <v>345</v>
      </c>
      <c r="D159" s="173" t="s">
        <v>257</v>
      </c>
      <c r="E159" s="174" t="s">
        <v>610</v>
      </c>
      <c r="F159" s="239" t="s">
        <v>611</v>
      </c>
      <c r="G159" s="239"/>
      <c r="H159" s="239"/>
      <c r="I159" s="239"/>
      <c r="J159" s="175" t="s">
        <v>182</v>
      </c>
      <c r="K159" s="176">
        <v>2</v>
      </c>
      <c r="L159" s="240">
        <v>0</v>
      </c>
      <c r="M159" s="240"/>
      <c r="N159" s="241">
        <f>ROUND(L159*K159,2)</f>
        <v>0</v>
      </c>
      <c r="O159" s="241"/>
      <c r="P159" s="241"/>
      <c r="Q159" s="241"/>
      <c r="R159" s="121"/>
      <c r="T159" s="155"/>
      <c r="U159" s="33" t="s">
        <v>45</v>
      </c>
      <c r="V159" s="24"/>
      <c r="W159" s="156">
        <f>V159*K159</f>
        <v>0</v>
      </c>
      <c r="X159" s="156">
        <v>0.0046</v>
      </c>
      <c r="Y159" s="156">
        <f>X159*K159</f>
        <v>0.0092</v>
      </c>
      <c r="Z159" s="156">
        <v>0</v>
      </c>
      <c r="AA159" s="157">
        <f>Z159*K159</f>
        <v>0</v>
      </c>
      <c r="AR159" s="5" t="s">
        <v>612</v>
      </c>
      <c r="AT159" s="5" t="s">
        <v>257</v>
      </c>
      <c r="AU159" s="5" t="s">
        <v>110</v>
      </c>
      <c r="AY159" s="5" t="s">
        <v>150</v>
      </c>
      <c r="BE159" s="96">
        <f>IF(U159="základní",N159,0)</f>
        <v>0</v>
      </c>
      <c r="BF159" s="96">
        <f>IF(U159="snížená",N159,0)</f>
        <v>0</v>
      </c>
      <c r="BG159" s="96">
        <f>IF(U159="zákl. přenesená",N159,0)</f>
        <v>0</v>
      </c>
      <c r="BH159" s="96">
        <f>IF(U159="sníž. přenesená",N159,0)</f>
        <v>0</v>
      </c>
      <c r="BI159" s="96">
        <f>IF(U159="nulová",N159,0)</f>
        <v>0</v>
      </c>
      <c r="BJ159" s="5" t="s">
        <v>22</v>
      </c>
      <c r="BK159" s="96">
        <f>ROUND(L159*K159,2)</f>
        <v>0</v>
      </c>
      <c r="BL159" s="5" t="s">
        <v>612</v>
      </c>
      <c r="BM159" s="5" t="s">
        <v>613</v>
      </c>
    </row>
    <row r="160" spans="2:65" s="22" customFormat="1" ht="31.5" customHeight="1">
      <c r="B160" s="119"/>
      <c r="C160" s="151" t="s">
        <v>349</v>
      </c>
      <c r="D160" s="151" t="s">
        <v>151</v>
      </c>
      <c r="E160" s="152" t="s">
        <v>614</v>
      </c>
      <c r="F160" s="231" t="s">
        <v>615</v>
      </c>
      <c r="G160" s="231"/>
      <c r="H160" s="231"/>
      <c r="I160" s="231"/>
      <c r="J160" s="153" t="s">
        <v>236</v>
      </c>
      <c r="K160" s="154">
        <v>53</v>
      </c>
      <c r="L160" s="232">
        <v>0</v>
      </c>
      <c r="M160" s="232"/>
      <c r="N160" s="233">
        <f>ROUND(L160*K160,2)</f>
        <v>0</v>
      </c>
      <c r="O160" s="233"/>
      <c r="P160" s="233"/>
      <c r="Q160" s="233"/>
      <c r="R160" s="121"/>
      <c r="T160" s="155"/>
      <c r="U160" s="33" t="s">
        <v>45</v>
      </c>
      <c r="V160" s="24"/>
      <c r="W160" s="156">
        <f>V160*K160</f>
        <v>0</v>
      </c>
      <c r="X160" s="156">
        <v>0</v>
      </c>
      <c r="Y160" s="156">
        <f>X160*K160</f>
        <v>0</v>
      </c>
      <c r="Z160" s="156">
        <v>0</v>
      </c>
      <c r="AA160" s="157">
        <f>Z160*K160</f>
        <v>0</v>
      </c>
      <c r="AR160" s="5" t="s">
        <v>605</v>
      </c>
      <c r="AT160" s="5" t="s">
        <v>151</v>
      </c>
      <c r="AU160" s="5" t="s">
        <v>110</v>
      </c>
      <c r="AY160" s="5" t="s">
        <v>150</v>
      </c>
      <c r="BE160" s="96">
        <f>IF(U160="základní",N160,0)</f>
        <v>0</v>
      </c>
      <c r="BF160" s="96">
        <f>IF(U160="snížená",N160,0)</f>
        <v>0</v>
      </c>
      <c r="BG160" s="96">
        <f>IF(U160="zákl. přenesená",N160,0)</f>
        <v>0</v>
      </c>
      <c r="BH160" s="96">
        <f>IF(U160="sníž. přenesená",N160,0)</f>
        <v>0</v>
      </c>
      <c r="BI160" s="96">
        <f>IF(U160="nulová",N160,0)</f>
        <v>0</v>
      </c>
      <c r="BJ160" s="5" t="s">
        <v>22</v>
      </c>
      <c r="BK160" s="96">
        <f>ROUND(L160*K160,2)</f>
        <v>0</v>
      </c>
      <c r="BL160" s="5" t="s">
        <v>605</v>
      </c>
      <c r="BM160" s="5" t="s">
        <v>616</v>
      </c>
    </row>
    <row r="161" spans="2:65" s="22" customFormat="1" ht="31.5" customHeight="1">
      <c r="B161" s="119"/>
      <c r="C161" s="151" t="s">
        <v>353</v>
      </c>
      <c r="D161" s="151" t="s">
        <v>151</v>
      </c>
      <c r="E161" s="152" t="s">
        <v>617</v>
      </c>
      <c r="F161" s="231" t="s">
        <v>618</v>
      </c>
      <c r="G161" s="231"/>
      <c r="H161" s="231"/>
      <c r="I161" s="231"/>
      <c r="J161" s="153" t="s">
        <v>171</v>
      </c>
      <c r="K161" s="154">
        <v>120</v>
      </c>
      <c r="L161" s="232">
        <v>0</v>
      </c>
      <c r="M161" s="232"/>
      <c r="N161" s="233">
        <f>ROUND(L161*K161,2)</f>
        <v>0</v>
      </c>
      <c r="O161" s="233"/>
      <c r="P161" s="233"/>
      <c r="Q161" s="233"/>
      <c r="R161" s="121"/>
      <c r="T161" s="155"/>
      <c r="U161" s="33" t="s">
        <v>45</v>
      </c>
      <c r="V161" s="24"/>
      <c r="W161" s="156">
        <f>V161*K161</f>
        <v>0</v>
      </c>
      <c r="X161" s="156">
        <v>0.203</v>
      </c>
      <c r="Y161" s="156">
        <f>X161*K161</f>
        <v>24.360000000000003</v>
      </c>
      <c r="Z161" s="156">
        <v>0</v>
      </c>
      <c r="AA161" s="157">
        <f>Z161*K161</f>
        <v>0</v>
      </c>
      <c r="AR161" s="5" t="s">
        <v>605</v>
      </c>
      <c r="AT161" s="5" t="s">
        <v>151</v>
      </c>
      <c r="AU161" s="5" t="s">
        <v>110</v>
      </c>
      <c r="AY161" s="5" t="s">
        <v>150</v>
      </c>
      <c r="BE161" s="96">
        <f>IF(U161="základní",N161,0)</f>
        <v>0</v>
      </c>
      <c r="BF161" s="96">
        <f>IF(U161="snížená",N161,0)</f>
        <v>0</v>
      </c>
      <c r="BG161" s="96">
        <f>IF(U161="zákl. přenesená",N161,0)</f>
        <v>0</v>
      </c>
      <c r="BH161" s="96">
        <f>IF(U161="sníž. přenesená",N161,0)</f>
        <v>0</v>
      </c>
      <c r="BI161" s="96">
        <f>IF(U161="nulová",N161,0)</f>
        <v>0</v>
      </c>
      <c r="BJ161" s="5" t="s">
        <v>22</v>
      </c>
      <c r="BK161" s="96">
        <f>ROUND(L161*K161,2)</f>
        <v>0</v>
      </c>
      <c r="BL161" s="5" t="s">
        <v>605</v>
      </c>
      <c r="BM161" s="5" t="s">
        <v>619</v>
      </c>
    </row>
    <row r="162" spans="2:63" s="22" customFormat="1" ht="49.5" customHeight="1">
      <c r="B162" s="23"/>
      <c r="C162" s="24"/>
      <c r="D162" s="142" t="s">
        <v>227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36">
        <f aca="true" t="shared" si="15" ref="N162:N167">BK162</f>
        <v>0</v>
      </c>
      <c r="O162" s="236"/>
      <c r="P162" s="236"/>
      <c r="Q162" s="236"/>
      <c r="R162" s="25"/>
      <c r="T162" s="167"/>
      <c r="U162" s="24"/>
      <c r="V162" s="24"/>
      <c r="W162" s="24"/>
      <c r="X162" s="24"/>
      <c r="Y162" s="24"/>
      <c r="Z162" s="24"/>
      <c r="AA162" s="65"/>
      <c r="AT162" s="5" t="s">
        <v>79</v>
      </c>
      <c r="AU162" s="5" t="s">
        <v>80</v>
      </c>
      <c r="AY162" s="5" t="s">
        <v>228</v>
      </c>
      <c r="BK162" s="96">
        <f>SUM(BK163:BK167)</f>
        <v>0</v>
      </c>
    </row>
    <row r="163" spans="2:63" s="22" customFormat="1" ht="21.75" customHeight="1">
      <c r="B163" s="23"/>
      <c r="C163" s="168"/>
      <c r="D163" s="168" t="s">
        <v>151</v>
      </c>
      <c r="E163" s="169"/>
      <c r="F163" s="237"/>
      <c r="G163" s="237"/>
      <c r="H163" s="237"/>
      <c r="I163" s="237"/>
      <c r="J163" s="170"/>
      <c r="K163" s="171"/>
      <c r="L163" s="232"/>
      <c r="M163" s="232"/>
      <c r="N163" s="238">
        <f t="shared" si="15"/>
        <v>0</v>
      </c>
      <c r="O163" s="238"/>
      <c r="P163" s="238"/>
      <c r="Q163" s="238"/>
      <c r="R163" s="25"/>
      <c r="T163" s="155"/>
      <c r="U163" s="172" t="s">
        <v>45</v>
      </c>
      <c r="V163" s="24"/>
      <c r="W163" s="24"/>
      <c r="X163" s="24"/>
      <c r="Y163" s="24"/>
      <c r="Z163" s="24"/>
      <c r="AA163" s="65"/>
      <c r="AT163" s="5" t="s">
        <v>228</v>
      </c>
      <c r="AU163" s="5" t="s">
        <v>22</v>
      </c>
      <c r="AY163" s="5" t="s">
        <v>228</v>
      </c>
      <c r="BE163" s="96">
        <f>IF(U163="základní",N163,0)</f>
        <v>0</v>
      </c>
      <c r="BF163" s="96">
        <f>IF(U163="snížená",N163,0)</f>
        <v>0</v>
      </c>
      <c r="BG163" s="96">
        <f>IF(U163="zákl. přenesená",N163,0)</f>
        <v>0</v>
      </c>
      <c r="BH163" s="96">
        <f>IF(U163="sníž. přenesená",N163,0)</f>
        <v>0</v>
      </c>
      <c r="BI163" s="96">
        <f>IF(U163="nulová",N163,0)</f>
        <v>0</v>
      </c>
      <c r="BJ163" s="5" t="s">
        <v>22</v>
      </c>
      <c r="BK163" s="96">
        <f>L163*K163</f>
        <v>0</v>
      </c>
    </row>
    <row r="164" spans="2:63" s="22" customFormat="1" ht="21.75" customHeight="1">
      <c r="B164" s="23"/>
      <c r="C164" s="168"/>
      <c r="D164" s="168" t="s">
        <v>151</v>
      </c>
      <c r="E164" s="169"/>
      <c r="F164" s="237"/>
      <c r="G164" s="237"/>
      <c r="H164" s="237"/>
      <c r="I164" s="237"/>
      <c r="J164" s="170"/>
      <c r="K164" s="171"/>
      <c r="L164" s="232"/>
      <c r="M164" s="232"/>
      <c r="N164" s="238">
        <f t="shared" si="15"/>
        <v>0</v>
      </c>
      <c r="O164" s="238"/>
      <c r="P164" s="238"/>
      <c r="Q164" s="238"/>
      <c r="R164" s="25"/>
      <c r="T164" s="155"/>
      <c r="U164" s="172" t="s">
        <v>45</v>
      </c>
      <c r="V164" s="24"/>
      <c r="W164" s="24"/>
      <c r="X164" s="24"/>
      <c r="Y164" s="24"/>
      <c r="Z164" s="24"/>
      <c r="AA164" s="65"/>
      <c r="AT164" s="5" t="s">
        <v>228</v>
      </c>
      <c r="AU164" s="5" t="s">
        <v>22</v>
      </c>
      <c r="AY164" s="5" t="s">
        <v>228</v>
      </c>
      <c r="BE164" s="96">
        <f>IF(U164="základní",N164,0)</f>
        <v>0</v>
      </c>
      <c r="BF164" s="96">
        <f>IF(U164="snížená",N164,0)</f>
        <v>0</v>
      </c>
      <c r="BG164" s="96">
        <f>IF(U164="zákl. přenesená",N164,0)</f>
        <v>0</v>
      </c>
      <c r="BH164" s="96">
        <f>IF(U164="sníž. přenesená",N164,0)</f>
        <v>0</v>
      </c>
      <c r="BI164" s="96">
        <f>IF(U164="nulová",N164,0)</f>
        <v>0</v>
      </c>
      <c r="BJ164" s="5" t="s">
        <v>22</v>
      </c>
      <c r="BK164" s="96">
        <f>L164*K164</f>
        <v>0</v>
      </c>
    </row>
    <row r="165" spans="2:63" s="22" customFormat="1" ht="21.75" customHeight="1">
      <c r="B165" s="23"/>
      <c r="C165" s="168"/>
      <c r="D165" s="168" t="s">
        <v>151</v>
      </c>
      <c r="E165" s="169"/>
      <c r="F165" s="237"/>
      <c r="G165" s="237"/>
      <c r="H165" s="237"/>
      <c r="I165" s="237"/>
      <c r="J165" s="170"/>
      <c r="K165" s="171"/>
      <c r="L165" s="232"/>
      <c r="M165" s="232"/>
      <c r="N165" s="238">
        <f t="shared" si="15"/>
        <v>0</v>
      </c>
      <c r="O165" s="238"/>
      <c r="P165" s="238"/>
      <c r="Q165" s="238"/>
      <c r="R165" s="25"/>
      <c r="T165" s="155"/>
      <c r="U165" s="172" t="s">
        <v>45</v>
      </c>
      <c r="V165" s="24"/>
      <c r="W165" s="24"/>
      <c r="X165" s="24"/>
      <c r="Y165" s="24"/>
      <c r="Z165" s="24"/>
      <c r="AA165" s="65"/>
      <c r="AT165" s="5" t="s">
        <v>228</v>
      </c>
      <c r="AU165" s="5" t="s">
        <v>22</v>
      </c>
      <c r="AY165" s="5" t="s">
        <v>228</v>
      </c>
      <c r="BE165" s="96">
        <f>IF(U165="základní",N165,0)</f>
        <v>0</v>
      </c>
      <c r="BF165" s="96">
        <f>IF(U165="snížená",N165,0)</f>
        <v>0</v>
      </c>
      <c r="BG165" s="96">
        <f>IF(U165="zákl. přenesená",N165,0)</f>
        <v>0</v>
      </c>
      <c r="BH165" s="96">
        <f>IF(U165="sníž. přenesená",N165,0)</f>
        <v>0</v>
      </c>
      <c r="BI165" s="96">
        <f>IF(U165="nulová",N165,0)</f>
        <v>0</v>
      </c>
      <c r="BJ165" s="5" t="s">
        <v>22</v>
      </c>
      <c r="BK165" s="96">
        <f>L165*K165</f>
        <v>0</v>
      </c>
    </row>
    <row r="166" spans="2:63" s="22" customFormat="1" ht="21.75" customHeight="1">
      <c r="B166" s="23"/>
      <c r="C166" s="168"/>
      <c r="D166" s="168" t="s">
        <v>151</v>
      </c>
      <c r="E166" s="169"/>
      <c r="F166" s="237"/>
      <c r="G166" s="237"/>
      <c r="H166" s="237"/>
      <c r="I166" s="237"/>
      <c r="J166" s="170"/>
      <c r="K166" s="171"/>
      <c r="L166" s="232"/>
      <c r="M166" s="232"/>
      <c r="N166" s="238">
        <f t="shared" si="15"/>
        <v>0</v>
      </c>
      <c r="O166" s="238"/>
      <c r="P166" s="238"/>
      <c r="Q166" s="238"/>
      <c r="R166" s="25"/>
      <c r="T166" s="155"/>
      <c r="U166" s="172" t="s">
        <v>45</v>
      </c>
      <c r="V166" s="24"/>
      <c r="W166" s="24"/>
      <c r="X166" s="24"/>
      <c r="Y166" s="24"/>
      <c r="Z166" s="24"/>
      <c r="AA166" s="65"/>
      <c r="AT166" s="5" t="s">
        <v>228</v>
      </c>
      <c r="AU166" s="5" t="s">
        <v>22</v>
      </c>
      <c r="AY166" s="5" t="s">
        <v>228</v>
      </c>
      <c r="BE166" s="96">
        <f>IF(U166="základní",N166,0)</f>
        <v>0</v>
      </c>
      <c r="BF166" s="96">
        <f>IF(U166="snížená",N166,0)</f>
        <v>0</v>
      </c>
      <c r="BG166" s="96">
        <f>IF(U166="zákl. přenesená",N166,0)</f>
        <v>0</v>
      </c>
      <c r="BH166" s="96">
        <f>IF(U166="sníž. přenesená",N166,0)</f>
        <v>0</v>
      </c>
      <c r="BI166" s="96">
        <f>IF(U166="nulová",N166,0)</f>
        <v>0</v>
      </c>
      <c r="BJ166" s="5" t="s">
        <v>22</v>
      </c>
      <c r="BK166" s="96">
        <f>L166*K166</f>
        <v>0</v>
      </c>
    </row>
    <row r="167" spans="2:63" s="22" customFormat="1" ht="21.75" customHeight="1">
      <c r="B167" s="23"/>
      <c r="C167" s="168"/>
      <c r="D167" s="168" t="s">
        <v>151</v>
      </c>
      <c r="E167" s="169"/>
      <c r="F167" s="237"/>
      <c r="G167" s="237"/>
      <c r="H167" s="237"/>
      <c r="I167" s="237"/>
      <c r="J167" s="170"/>
      <c r="K167" s="171"/>
      <c r="L167" s="232"/>
      <c r="M167" s="232"/>
      <c r="N167" s="238">
        <f t="shared" si="15"/>
        <v>0</v>
      </c>
      <c r="O167" s="238"/>
      <c r="P167" s="238"/>
      <c r="Q167" s="238"/>
      <c r="R167" s="25"/>
      <c r="T167" s="155"/>
      <c r="U167" s="172" t="s">
        <v>45</v>
      </c>
      <c r="V167" s="45"/>
      <c r="W167" s="45"/>
      <c r="X167" s="45"/>
      <c r="Y167" s="45"/>
      <c r="Z167" s="45"/>
      <c r="AA167" s="47"/>
      <c r="AT167" s="5" t="s">
        <v>228</v>
      </c>
      <c r="AU167" s="5" t="s">
        <v>22</v>
      </c>
      <c r="AY167" s="5" t="s">
        <v>228</v>
      </c>
      <c r="BE167" s="96">
        <f>IF(U167="základní",N167,0)</f>
        <v>0</v>
      </c>
      <c r="BF167" s="96">
        <f>IF(U167="snížená",N167,0)</f>
        <v>0</v>
      </c>
      <c r="BG167" s="96">
        <f>IF(U167="zákl. přenesená",N167,0)</f>
        <v>0</v>
      </c>
      <c r="BH167" s="96">
        <f>IF(U167="sníž. přenesená",N167,0)</f>
        <v>0</v>
      </c>
      <c r="BI167" s="96">
        <f>IF(U167="nulová",N167,0)</f>
        <v>0</v>
      </c>
      <c r="BJ167" s="5" t="s">
        <v>22</v>
      </c>
      <c r="BK167" s="96">
        <f>L167*K167</f>
        <v>0</v>
      </c>
    </row>
    <row r="168" spans="2:18" s="22" customFormat="1" ht="6.75" customHeight="1"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50"/>
    </row>
  </sheetData>
  <sheetProtection/>
  <mergeCells count="179"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N155:Q155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F135:I135"/>
    <mergeCell ref="L135:M135"/>
    <mergeCell ref="N135:Q135"/>
    <mergeCell ref="F130:I130"/>
    <mergeCell ref="L130:M130"/>
    <mergeCell ref="N130:Q130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N123:Q123"/>
    <mergeCell ref="N124:Q124"/>
    <mergeCell ref="N125:Q125"/>
    <mergeCell ref="C112:Q112"/>
    <mergeCell ref="F114:P114"/>
    <mergeCell ref="F115:P115"/>
    <mergeCell ref="M117:P117"/>
    <mergeCell ref="M119:Q119"/>
    <mergeCell ref="M120:Q120"/>
    <mergeCell ref="D102:H102"/>
    <mergeCell ref="N102:Q102"/>
    <mergeCell ref="D103:H103"/>
    <mergeCell ref="N103:Q103"/>
    <mergeCell ref="N104:Q104"/>
    <mergeCell ref="L106:Q106"/>
    <mergeCell ref="N98:Q98"/>
    <mergeCell ref="D99:H99"/>
    <mergeCell ref="N99:Q99"/>
    <mergeCell ref="D100:H100"/>
    <mergeCell ref="N100:Q100"/>
    <mergeCell ref="D101:H101"/>
    <mergeCell ref="N101:Q10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  <rowBreaks count="2" manualBreakCount="2">
    <brk id="71" max="255" man="1"/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242"/>
  <sheetViews>
    <sheetView showGridLines="0" zoomScalePageLayoutView="0" workbookViewId="0" topLeftCell="A1">
      <pane ySplit="1" topLeftCell="A188" activePane="bottomLeft" state="frozen"/>
      <selection pane="topLeft" activeCell="A1" sqref="A1"/>
      <selection pane="bottomLeft" activeCell="T109" sqref="T109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660156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7.83203125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19" width="10.66015625" style="0" customWidth="1"/>
    <col min="20" max="20" width="39.16015625" style="0" customWidth="1"/>
    <col min="21" max="21" width="21.66015625" style="0" customWidth="1"/>
    <col min="22" max="22" width="16.16015625" style="0" customWidth="1"/>
    <col min="23" max="23" width="21.66015625" style="0" customWidth="1"/>
    <col min="24" max="24" width="16.16015625" style="0" customWidth="1"/>
    <col min="25" max="25" width="19.83203125" style="0" customWidth="1"/>
    <col min="26" max="26" width="14.5" style="0" customWidth="1"/>
    <col min="27" max="27" width="19.83203125" style="0" customWidth="1"/>
    <col min="28" max="28" width="21.66015625" style="0" customWidth="1"/>
    <col min="29" max="29" width="14.5" style="0" customWidth="1"/>
    <col min="30" max="30" width="19.83203125" style="0" customWidth="1"/>
    <col min="31" max="31" width="21.66015625" style="0" customWidth="1"/>
    <col min="32" max="43" width="12" style="0" customWidth="1"/>
    <col min="44" max="64" width="0" style="0" hidden="1" customWidth="1"/>
    <col min="65" max="16384" width="12" style="0" customWidth="1"/>
  </cols>
  <sheetData>
    <row r="1" spans="1:66" ht="21.75" customHeight="1">
      <c r="A1" s="2"/>
      <c r="B1" s="2"/>
      <c r="C1" s="2"/>
      <c r="D1" s="3" t="s">
        <v>1</v>
      </c>
      <c r="E1" s="2"/>
      <c r="F1" s="2"/>
      <c r="G1" s="2"/>
      <c r="H1" s="216"/>
      <c r="I1" s="216"/>
      <c r="J1" s="216"/>
      <c r="K1" s="216"/>
      <c r="L1" s="2"/>
      <c r="M1" s="2"/>
      <c r="N1" s="2"/>
      <c r="O1" s="3" t="s">
        <v>109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9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5" t="s">
        <v>96</v>
      </c>
    </row>
    <row r="3" spans="2:46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110</v>
      </c>
    </row>
    <row r="4" spans="2:46" ht="36.75" customHeight="1">
      <c r="B4" s="9"/>
      <c r="C4" s="190" t="s">
        <v>111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T4" s="11" t="s">
        <v>11</v>
      </c>
      <c r="AT4" s="5" t="s">
        <v>4</v>
      </c>
    </row>
    <row r="5" spans="2:18" ht="6.75" customHeight="1"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2:18" ht="24.75" customHeight="1">
      <c r="B6" s="9"/>
      <c r="C6" s="13"/>
      <c r="D6" s="17" t="s">
        <v>17</v>
      </c>
      <c r="E6" s="13"/>
      <c r="F6" s="217" t="str">
        <f>'Rekapitulace stavby'!K6</f>
        <v>Revitalizace původního autobusového nádraží Beroun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3"/>
      <c r="R6" s="10"/>
    </row>
    <row r="7" spans="2:18" s="22" customFormat="1" ht="32.25" customHeight="1">
      <c r="B7" s="23"/>
      <c r="C7" s="24"/>
      <c r="D7" s="16" t="s">
        <v>112</v>
      </c>
      <c r="E7" s="24"/>
      <c r="F7" s="193" t="s">
        <v>620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22" customFormat="1" ht="14.25" customHeight="1">
      <c r="B8" s="23"/>
      <c r="C8" s="24"/>
      <c r="D8" s="17" t="s">
        <v>20</v>
      </c>
      <c r="E8" s="24"/>
      <c r="F8" s="15" t="s">
        <v>621</v>
      </c>
      <c r="G8" s="24"/>
      <c r="H8" s="24"/>
      <c r="I8" s="24"/>
      <c r="J8" s="24"/>
      <c r="K8" s="24"/>
      <c r="L8" s="24"/>
      <c r="M8" s="17" t="s">
        <v>21</v>
      </c>
      <c r="N8" s="24"/>
      <c r="O8" s="15"/>
      <c r="P8" s="24"/>
      <c r="Q8" s="24"/>
      <c r="R8" s="25"/>
    </row>
    <row r="9" spans="2:18" s="22" customFormat="1" ht="14.25" customHeight="1">
      <c r="B9" s="23"/>
      <c r="C9" s="24"/>
      <c r="D9" s="17" t="s">
        <v>23</v>
      </c>
      <c r="E9" s="24"/>
      <c r="F9" s="15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18" t="str">
        <f>'Rekapitulace stavby'!AN8</f>
        <v>8.12.2015</v>
      </c>
      <c r="P9" s="218"/>
      <c r="Q9" s="24"/>
      <c r="R9" s="25"/>
    </row>
    <row r="10" spans="2:18" s="22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2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91"/>
      <c r="P11" s="191"/>
      <c r="Q11" s="24"/>
      <c r="R11" s="25"/>
    </row>
    <row r="12" spans="2:18" s="22" customFormat="1" ht="18" customHeight="1">
      <c r="B12" s="23"/>
      <c r="C12" s="24"/>
      <c r="D12" s="24"/>
      <c r="E12" s="15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91"/>
      <c r="P12" s="191"/>
      <c r="Q12" s="24"/>
      <c r="R12" s="25"/>
    </row>
    <row r="13" spans="2:18" s="22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2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19" t="str">
        <f>IF('Rekapitulace stavby'!AN13="","",'Rekapitulace stavby'!AN13)</f>
        <v>Vyplň údaj</v>
      </c>
      <c r="P14" s="219"/>
      <c r="Q14" s="24"/>
      <c r="R14" s="25"/>
    </row>
    <row r="15" spans="2:18" s="22" customFormat="1" ht="18" customHeight="1">
      <c r="B15" s="23"/>
      <c r="C15" s="24"/>
      <c r="D15" s="24"/>
      <c r="E15" s="219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17" t="s">
        <v>32</v>
      </c>
      <c r="N15" s="24"/>
      <c r="O15" s="219" t="str">
        <f>IF('Rekapitulace stavby'!AN14="","",'Rekapitulace stavby'!AN14)</f>
        <v>Vyplň údaj</v>
      </c>
      <c r="P15" s="219"/>
      <c r="Q15" s="24"/>
      <c r="R15" s="25"/>
    </row>
    <row r="16" spans="2:18" s="22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2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91"/>
      <c r="P17" s="191"/>
      <c r="Q17" s="24"/>
      <c r="R17" s="25"/>
    </row>
    <row r="18" spans="2:18" s="22" customFormat="1" ht="18" customHeight="1">
      <c r="B18" s="23"/>
      <c r="C18" s="24"/>
      <c r="D18" s="24"/>
      <c r="E18" s="15" t="s">
        <v>622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91"/>
      <c r="P18" s="191"/>
      <c r="Q18" s="24"/>
      <c r="R18" s="25"/>
    </row>
    <row r="19" spans="2:18" s="22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2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91"/>
      <c r="P20" s="191"/>
      <c r="Q20" s="24"/>
      <c r="R20" s="25"/>
    </row>
    <row r="21" spans="2:18" s="22" customFormat="1" ht="18" customHeight="1">
      <c r="B21" s="23"/>
      <c r="C21" s="24"/>
      <c r="D21" s="24"/>
      <c r="E21" s="15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91"/>
      <c r="P21" s="191"/>
      <c r="Q21" s="24"/>
      <c r="R21" s="25"/>
    </row>
    <row r="22" spans="2:18" s="22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2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>
      <c r="B24" s="23"/>
      <c r="C24" s="24"/>
      <c r="D24" s="24"/>
      <c r="E24" s="195"/>
      <c r="F24" s="195"/>
      <c r="G24" s="195"/>
      <c r="H24" s="195"/>
      <c r="I24" s="195"/>
      <c r="J24" s="195"/>
      <c r="K24" s="195"/>
      <c r="L24" s="195"/>
      <c r="M24" s="24"/>
      <c r="N24" s="24"/>
      <c r="O24" s="24"/>
      <c r="P24" s="24"/>
      <c r="Q24" s="24"/>
      <c r="R24" s="25"/>
    </row>
    <row r="25" spans="2:18" s="22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75" customHeight="1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25" customHeight="1">
      <c r="B27" s="23"/>
      <c r="C27" s="24"/>
      <c r="D27" s="104" t="s">
        <v>115</v>
      </c>
      <c r="E27" s="24"/>
      <c r="F27" s="24"/>
      <c r="G27" s="24"/>
      <c r="H27" s="24"/>
      <c r="I27" s="24"/>
      <c r="J27" s="24"/>
      <c r="K27" s="24"/>
      <c r="L27" s="24"/>
      <c r="M27" s="196">
        <f>N88</f>
        <v>0</v>
      </c>
      <c r="N27" s="196"/>
      <c r="O27" s="196"/>
      <c r="P27" s="196"/>
      <c r="Q27" s="24"/>
      <c r="R27" s="25"/>
    </row>
    <row r="28" spans="2:18" s="22" customFormat="1" ht="14.25" customHeight="1">
      <c r="B28" s="23"/>
      <c r="C28" s="24"/>
      <c r="D28" s="21" t="s">
        <v>103</v>
      </c>
      <c r="E28" s="24"/>
      <c r="F28" s="24"/>
      <c r="G28" s="24"/>
      <c r="H28" s="24"/>
      <c r="I28" s="24"/>
      <c r="J28" s="24"/>
      <c r="K28" s="24"/>
      <c r="L28" s="24"/>
      <c r="M28" s="196">
        <f>N98</f>
        <v>0</v>
      </c>
      <c r="N28" s="196"/>
      <c r="O28" s="196"/>
      <c r="P28" s="196"/>
      <c r="Q28" s="24"/>
      <c r="R28" s="25"/>
    </row>
    <row r="29" spans="2:18" s="22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4.75" customHeight="1">
      <c r="B30" s="23"/>
      <c r="C30" s="24"/>
      <c r="D30" s="105" t="s">
        <v>43</v>
      </c>
      <c r="E30" s="24"/>
      <c r="F30" s="24"/>
      <c r="G30" s="24"/>
      <c r="H30" s="24"/>
      <c r="I30" s="24"/>
      <c r="J30" s="24"/>
      <c r="K30" s="24"/>
      <c r="L30" s="24"/>
      <c r="M30" s="220">
        <f>ROUND(M27+M28,2)</f>
        <v>0</v>
      </c>
      <c r="N30" s="220"/>
      <c r="O30" s="220"/>
      <c r="P30" s="220"/>
      <c r="Q30" s="24"/>
      <c r="R30" s="25"/>
    </row>
    <row r="31" spans="2:18" s="22" customFormat="1" ht="6.75" customHeight="1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25" customHeight="1">
      <c r="B32" s="23"/>
      <c r="C32" s="24"/>
      <c r="D32" s="31" t="s">
        <v>44</v>
      </c>
      <c r="E32" s="31" t="s">
        <v>45</v>
      </c>
      <c r="F32" s="32">
        <v>0.21</v>
      </c>
      <c r="G32" s="106" t="s">
        <v>46</v>
      </c>
      <c r="H32" s="221">
        <f>ROUND((((SUM(BE98:BE105)+SUM(BE123:BE235))+SUM(BE237:BE241))),2)</f>
        <v>0</v>
      </c>
      <c r="I32" s="221"/>
      <c r="J32" s="221"/>
      <c r="K32" s="24"/>
      <c r="L32" s="24"/>
      <c r="M32" s="221">
        <f>ROUND(((ROUND((SUM(BE98:BE105)+SUM(BE123:BE235)),2)*F32)+SUM(BE237:BE241)*F32),2)</f>
        <v>0</v>
      </c>
      <c r="N32" s="221"/>
      <c r="O32" s="221"/>
      <c r="P32" s="221"/>
      <c r="Q32" s="24"/>
      <c r="R32" s="25"/>
    </row>
    <row r="33" spans="2:18" s="22" customFormat="1" ht="14.25" customHeight="1">
      <c r="B33" s="23"/>
      <c r="C33" s="24"/>
      <c r="D33" s="24"/>
      <c r="E33" s="31" t="s">
        <v>47</v>
      </c>
      <c r="F33" s="32">
        <v>0.15</v>
      </c>
      <c r="G33" s="106" t="s">
        <v>46</v>
      </c>
      <c r="H33" s="221">
        <f>ROUND((((SUM(BF98:BF105)+SUM(BF123:BF235))+SUM(BF237:BF241))),2)</f>
        <v>0</v>
      </c>
      <c r="I33" s="221"/>
      <c r="J33" s="221"/>
      <c r="K33" s="24"/>
      <c r="L33" s="24"/>
      <c r="M33" s="221">
        <f>ROUND(((ROUND((SUM(BF98:BF105)+SUM(BF123:BF235)),2)*F33)+SUM(BF237:BF241)*F33),2)</f>
        <v>0</v>
      </c>
      <c r="N33" s="221"/>
      <c r="O33" s="221"/>
      <c r="P33" s="221"/>
      <c r="Q33" s="24"/>
      <c r="R33" s="25"/>
    </row>
    <row r="34" spans="2:18" s="22" customFormat="1" ht="12.75" customHeight="1" hidden="1">
      <c r="B34" s="23"/>
      <c r="C34" s="24"/>
      <c r="D34" s="24"/>
      <c r="E34" s="31" t="s">
        <v>48</v>
      </c>
      <c r="F34" s="32">
        <v>0.21</v>
      </c>
      <c r="G34" s="106" t="s">
        <v>46</v>
      </c>
      <c r="H34" s="221">
        <f>ROUND((((SUM(BG98:BG105)+SUM(BG123:BG235))+SUM(BG237:BG241))),2)</f>
        <v>0</v>
      </c>
      <c r="I34" s="221"/>
      <c r="J34" s="221"/>
      <c r="K34" s="24"/>
      <c r="L34" s="24"/>
      <c r="M34" s="221">
        <v>0</v>
      </c>
      <c r="N34" s="221"/>
      <c r="O34" s="221"/>
      <c r="P34" s="221"/>
      <c r="Q34" s="24"/>
      <c r="R34" s="25"/>
    </row>
    <row r="35" spans="2:18" s="22" customFormat="1" ht="12.75" customHeight="1" hidden="1">
      <c r="B35" s="23"/>
      <c r="C35" s="24"/>
      <c r="D35" s="24"/>
      <c r="E35" s="31" t="s">
        <v>49</v>
      </c>
      <c r="F35" s="32">
        <v>0.15</v>
      </c>
      <c r="G35" s="106" t="s">
        <v>46</v>
      </c>
      <c r="H35" s="221">
        <f>ROUND((((SUM(BH98:BH105)+SUM(BH123:BH235))+SUM(BH237:BH241))),2)</f>
        <v>0</v>
      </c>
      <c r="I35" s="221"/>
      <c r="J35" s="221"/>
      <c r="K35" s="24"/>
      <c r="L35" s="24"/>
      <c r="M35" s="221">
        <v>0</v>
      </c>
      <c r="N35" s="221"/>
      <c r="O35" s="221"/>
      <c r="P35" s="221"/>
      <c r="Q35" s="24"/>
      <c r="R35" s="25"/>
    </row>
    <row r="36" spans="2:18" s="22" customFormat="1" ht="12.75" customHeight="1" hidden="1">
      <c r="B36" s="23"/>
      <c r="C36" s="24"/>
      <c r="D36" s="24"/>
      <c r="E36" s="31" t="s">
        <v>50</v>
      </c>
      <c r="F36" s="32">
        <v>0</v>
      </c>
      <c r="G36" s="106" t="s">
        <v>46</v>
      </c>
      <c r="H36" s="221">
        <f>ROUND((((SUM(BI98:BI105)+SUM(BI123:BI235))+SUM(BI237:BI241))),2)</f>
        <v>0</v>
      </c>
      <c r="I36" s="221"/>
      <c r="J36" s="221"/>
      <c r="K36" s="24"/>
      <c r="L36" s="24"/>
      <c r="M36" s="221">
        <v>0</v>
      </c>
      <c r="N36" s="221"/>
      <c r="O36" s="221"/>
      <c r="P36" s="221"/>
      <c r="Q36" s="24"/>
      <c r="R36" s="25"/>
    </row>
    <row r="37" spans="2:18" s="22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4.75" customHeight="1">
      <c r="B38" s="23"/>
      <c r="C38" s="35"/>
      <c r="D38" s="36" t="s">
        <v>51</v>
      </c>
      <c r="E38" s="37"/>
      <c r="F38" s="37"/>
      <c r="G38" s="107" t="s">
        <v>52</v>
      </c>
      <c r="H38" s="38" t="s">
        <v>53</v>
      </c>
      <c r="I38" s="37"/>
      <c r="J38" s="37"/>
      <c r="K38" s="37"/>
      <c r="L38" s="201">
        <f>SUM(M30:M36)</f>
        <v>0</v>
      </c>
      <c r="M38" s="201"/>
      <c r="N38" s="201"/>
      <c r="O38" s="201"/>
      <c r="P38" s="201"/>
      <c r="Q38" s="35"/>
      <c r="R38" s="25"/>
    </row>
    <row r="39" spans="2:18" s="22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2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2:18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</row>
    <row r="43" spans="2:18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/>
    </row>
    <row r="44" spans="2:18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/>
    </row>
    <row r="45" spans="2:18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0"/>
    </row>
    <row r="46" spans="2:18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</row>
    <row r="47" spans="2:18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0"/>
    </row>
    <row r="48" spans="2:18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</row>
    <row r="49" spans="2:18" ht="12"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/>
    </row>
    <row r="50" spans="2:18" s="22" customFormat="1" ht="13.5">
      <c r="B50" s="23"/>
      <c r="C50" s="24"/>
      <c r="D50" s="39" t="s">
        <v>54</v>
      </c>
      <c r="E50" s="40"/>
      <c r="F50" s="40"/>
      <c r="G50" s="40"/>
      <c r="H50" s="41"/>
      <c r="I50" s="24"/>
      <c r="J50" s="39" t="s">
        <v>55</v>
      </c>
      <c r="K50" s="40"/>
      <c r="L50" s="40"/>
      <c r="M50" s="40"/>
      <c r="N50" s="40"/>
      <c r="O50" s="40"/>
      <c r="P50" s="41"/>
      <c r="Q50" s="24"/>
      <c r="R50" s="25"/>
    </row>
    <row r="51" spans="2:18" ht="12">
      <c r="B51" s="9"/>
      <c r="C51" s="13"/>
      <c r="D51" s="42"/>
      <c r="E51" s="13"/>
      <c r="F51" s="13"/>
      <c r="G51" s="13"/>
      <c r="H51" s="43"/>
      <c r="I51" s="13"/>
      <c r="J51" s="42"/>
      <c r="K51" s="13"/>
      <c r="L51" s="13"/>
      <c r="M51" s="13"/>
      <c r="N51" s="13"/>
      <c r="O51" s="13"/>
      <c r="P51" s="43"/>
      <c r="Q51" s="13"/>
      <c r="R51" s="10"/>
    </row>
    <row r="52" spans="2:18" ht="12">
      <c r="B52" s="9"/>
      <c r="C52" s="13"/>
      <c r="D52" s="42"/>
      <c r="E52" s="13"/>
      <c r="F52" s="13"/>
      <c r="G52" s="13"/>
      <c r="H52" s="43"/>
      <c r="I52" s="13"/>
      <c r="J52" s="42"/>
      <c r="K52" s="13"/>
      <c r="L52" s="13"/>
      <c r="M52" s="13"/>
      <c r="N52" s="13"/>
      <c r="O52" s="13"/>
      <c r="P52" s="43"/>
      <c r="Q52" s="13"/>
      <c r="R52" s="10"/>
    </row>
    <row r="53" spans="2:18" ht="12">
      <c r="B53" s="9"/>
      <c r="C53" s="13"/>
      <c r="D53" s="42"/>
      <c r="E53" s="13"/>
      <c r="F53" s="13"/>
      <c r="G53" s="13"/>
      <c r="H53" s="43"/>
      <c r="I53" s="13"/>
      <c r="J53" s="42"/>
      <c r="K53" s="13"/>
      <c r="L53" s="13"/>
      <c r="M53" s="13"/>
      <c r="N53" s="13"/>
      <c r="O53" s="13"/>
      <c r="P53" s="43"/>
      <c r="Q53" s="13"/>
      <c r="R53" s="10"/>
    </row>
    <row r="54" spans="2:18" ht="12">
      <c r="B54" s="9"/>
      <c r="C54" s="13"/>
      <c r="D54" s="42"/>
      <c r="E54" s="13"/>
      <c r="F54" s="13"/>
      <c r="G54" s="13"/>
      <c r="H54" s="43"/>
      <c r="I54" s="13"/>
      <c r="J54" s="42"/>
      <c r="K54" s="13"/>
      <c r="L54" s="13"/>
      <c r="M54" s="13"/>
      <c r="N54" s="13"/>
      <c r="O54" s="13"/>
      <c r="P54" s="43"/>
      <c r="Q54" s="13"/>
      <c r="R54" s="10"/>
    </row>
    <row r="55" spans="2:18" ht="12">
      <c r="B55" s="9"/>
      <c r="C55" s="13"/>
      <c r="D55" s="42"/>
      <c r="E55" s="13"/>
      <c r="F55" s="13"/>
      <c r="G55" s="13"/>
      <c r="H55" s="43"/>
      <c r="I55" s="13"/>
      <c r="J55" s="42"/>
      <c r="K55" s="13"/>
      <c r="L55" s="13"/>
      <c r="M55" s="13"/>
      <c r="N55" s="13"/>
      <c r="O55" s="13"/>
      <c r="P55" s="43"/>
      <c r="Q55" s="13"/>
      <c r="R55" s="10"/>
    </row>
    <row r="56" spans="2:18" ht="12">
      <c r="B56" s="9"/>
      <c r="C56" s="13"/>
      <c r="D56" s="42"/>
      <c r="E56" s="13"/>
      <c r="F56" s="13"/>
      <c r="G56" s="13"/>
      <c r="H56" s="43"/>
      <c r="I56" s="13"/>
      <c r="J56" s="42"/>
      <c r="K56" s="13"/>
      <c r="L56" s="13"/>
      <c r="M56" s="13"/>
      <c r="N56" s="13"/>
      <c r="O56" s="13"/>
      <c r="P56" s="43"/>
      <c r="Q56" s="13"/>
      <c r="R56" s="10"/>
    </row>
    <row r="57" spans="2:18" ht="12">
      <c r="B57" s="9"/>
      <c r="C57" s="13"/>
      <c r="D57" s="42"/>
      <c r="E57" s="13"/>
      <c r="F57" s="13"/>
      <c r="G57" s="13"/>
      <c r="H57" s="43"/>
      <c r="I57" s="13"/>
      <c r="J57" s="42"/>
      <c r="K57" s="13"/>
      <c r="L57" s="13"/>
      <c r="M57" s="13"/>
      <c r="N57" s="13"/>
      <c r="O57" s="13"/>
      <c r="P57" s="43"/>
      <c r="Q57" s="13"/>
      <c r="R57" s="10"/>
    </row>
    <row r="58" spans="2:18" ht="12">
      <c r="B58" s="9"/>
      <c r="C58" s="13"/>
      <c r="D58" s="42"/>
      <c r="E58" s="13"/>
      <c r="F58" s="13"/>
      <c r="G58" s="13"/>
      <c r="H58" s="43"/>
      <c r="I58" s="13"/>
      <c r="J58" s="42"/>
      <c r="K58" s="13"/>
      <c r="L58" s="13"/>
      <c r="M58" s="13"/>
      <c r="N58" s="13"/>
      <c r="O58" s="13"/>
      <c r="P58" s="43"/>
      <c r="Q58" s="13"/>
      <c r="R58" s="10"/>
    </row>
    <row r="59" spans="2:18" s="22" customFormat="1" ht="13.5">
      <c r="B59" s="23"/>
      <c r="C59" s="24"/>
      <c r="D59" s="44" t="s">
        <v>56</v>
      </c>
      <c r="E59" s="45"/>
      <c r="F59" s="45"/>
      <c r="G59" s="46" t="s">
        <v>57</v>
      </c>
      <c r="H59" s="47"/>
      <c r="I59" s="24"/>
      <c r="J59" s="44" t="s">
        <v>56</v>
      </c>
      <c r="K59" s="45"/>
      <c r="L59" s="45"/>
      <c r="M59" s="45"/>
      <c r="N59" s="46" t="s">
        <v>57</v>
      </c>
      <c r="O59" s="45"/>
      <c r="P59" s="47"/>
      <c r="Q59" s="24"/>
      <c r="R59" s="25"/>
    </row>
    <row r="60" spans="2:18" ht="1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/>
    </row>
    <row r="61" spans="2:18" s="22" customFormat="1" ht="13.5">
      <c r="B61" s="23"/>
      <c r="C61" s="24"/>
      <c r="D61" s="39" t="s">
        <v>58</v>
      </c>
      <c r="E61" s="40"/>
      <c r="F61" s="40"/>
      <c r="G61" s="40"/>
      <c r="H61" s="41"/>
      <c r="I61" s="24"/>
      <c r="J61" s="39" t="s">
        <v>59</v>
      </c>
      <c r="K61" s="40"/>
      <c r="L61" s="40"/>
      <c r="M61" s="40"/>
      <c r="N61" s="40"/>
      <c r="O61" s="40"/>
      <c r="P61" s="41"/>
      <c r="Q61" s="24"/>
      <c r="R61" s="25"/>
    </row>
    <row r="62" spans="2:18" ht="12">
      <c r="B62" s="9"/>
      <c r="C62" s="13"/>
      <c r="D62" s="42"/>
      <c r="E62" s="13"/>
      <c r="F62" s="13"/>
      <c r="G62" s="13"/>
      <c r="H62" s="43"/>
      <c r="I62" s="13"/>
      <c r="J62" s="42"/>
      <c r="K62" s="13"/>
      <c r="L62" s="13"/>
      <c r="M62" s="13"/>
      <c r="N62" s="13"/>
      <c r="O62" s="13"/>
      <c r="P62" s="43"/>
      <c r="Q62" s="13"/>
      <c r="R62" s="10"/>
    </row>
    <row r="63" spans="2:18" ht="12">
      <c r="B63" s="9"/>
      <c r="C63" s="13"/>
      <c r="D63" s="42"/>
      <c r="E63" s="13"/>
      <c r="F63" s="13"/>
      <c r="G63" s="13"/>
      <c r="H63" s="43"/>
      <c r="I63" s="13"/>
      <c r="J63" s="42"/>
      <c r="K63" s="13"/>
      <c r="L63" s="13"/>
      <c r="M63" s="13"/>
      <c r="N63" s="13"/>
      <c r="O63" s="13"/>
      <c r="P63" s="43"/>
      <c r="Q63" s="13"/>
      <c r="R63" s="10"/>
    </row>
    <row r="64" spans="2:18" ht="12">
      <c r="B64" s="9"/>
      <c r="C64" s="13"/>
      <c r="D64" s="42"/>
      <c r="E64" s="13"/>
      <c r="F64" s="13"/>
      <c r="G64" s="13"/>
      <c r="H64" s="43"/>
      <c r="I64" s="13"/>
      <c r="J64" s="42"/>
      <c r="K64" s="13"/>
      <c r="L64" s="13"/>
      <c r="M64" s="13"/>
      <c r="N64" s="13"/>
      <c r="O64" s="13"/>
      <c r="P64" s="43"/>
      <c r="Q64" s="13"/>
      <c r="R64" s="10"/>
    </row>
    <row r="65" spans="2:18" ht="12">
      <c r="B65" s="9"/>
      <c r="C65" s="13"/>
      <c r="D65" s="42"/>
      <c r="E65" s="13"/>
      <c r="F65" s="13"/>
      <c r="G65" s="13"/>
      <c r="H65" s="43"/>
      <c r="I65" s="13"/>
      <c r="J65" s="42"/>
      <c r="K65" s="13"/>
      <c r="L65" s="13"/>
      <c r="M65" s="13"/>
      <c r="N65" s="13"/>
      <c r="O65" s="13"/>
      <c r="P65" s="43"/>
      <c r="Q65" s="13"/>
      <c r="R65" s="10"/>
    </row>
    <row r="66" spans="2:18" ht="12">
      <c r="B66" s="9"/>
      <c r="C66" s="13"/>
      <c r="D66" s="42"/>
      <c r="E66" s="13"/>
      <c r="F66" s="13"/>
      <c r="G66" s="13"/>
      <c r="H66" s="43"/>
      <c r="I66" s="13"/>
      <c r="J66" s="42"/>
      <c r="K66" s="13"/>
      <c r="L66" s="13"/>
      <c r="M66" s="13"/>
      <c r="N66" s="13"/>
      <c r="O66" s="13"/>
      <c r="P66" s="43"/>
      <c r="Q66" s="13"/>
      <c r="R66" s="10"/>
    </row>
    <row r="67" spans="2:18" ht="12">
      <c r="B67" s="9"/>
      <c r="C67" s="13"/>
      <c r="D67" s="42"/>
      <c r="E67" s="13"/>
      <c r="F67" s="13"/>
      <c r="G67" s="13"/>
      <c r="H67" s="43"/>
      <c r="I67" s="13"/>
      <c r="J67" s="42"/>
      <c r="K67" s="13"/>
      <c r="L67" s="13"/>
      <c r="M67" s="13"/>
      <c r="N67" s="13"/>
      <c r="O67" s="13"/>
      <c r="P67" s="43"/>
      <c r="Q67" s="13"/>
      <c r="R67" s="10"/>
    </row>
    <row r="68" spans="2:18" ht="12">
      <c r="B68" s="9"/>
      <c r="C68" s="13"/>
      <c r="D68" s="42"/>
      <c r="E68" s="13"/>
      <c r="F68" s="13"/>
      <c r="G68" s="13"/>
      <c r="H68" s="43"/>
      <c r="I68" s="13"/>
      <c r="J68" s="42"/>
      <c r="K68" s="13"/>
      <c r="L68" s="13"/>
      <c r="M68" s="13"/>
      <c r="N68" s="13"/>
      <c r="O68" s="13"/>
      <c r="P68" s="43"/>
      <c r="Q68" s="13"/>
      <c r="R68" s="10"/>
    </row>
    <row r="69" spans="2:18" ht="12">
      <c r="B69" s="9"/>
      <c r="C69" s="13"/>
      <c r="D69" s="42"/>
      <c r="E69" s="13"/>
      <c r="F69" s="13"/>
      <c r="G69" s="13"/>
      <c r="H69" s="43"/>
      <c r="I69" s="13"/>
      <c r="J69" s="42"/>
      <c r="K69" s="13"/>
      <c r="L69" s="13"/>
      <c r="M69" s="13"/>
      <c r="N69" s="13"/>
      <c r="O69" s="13"/>
      <c r="P69" s="43"/>
      <c r="Q69" s="13"/>
      <c r="R69" s="10"/>
    </row>
    <row r="70" spans="2:18" s="22" customFormat="1" ht="13.5">
      <c r="B70" s="23"/>
      <c r="C70" s="24"/>
      <c r="D70" s="44" t="s">
        <v>56</v>
      </c>
      <c r="E70" s="45"/>
      <c r="F70" s="45"/>
      <c r="G70" s="46" t="s">
        <v>57</v>
      </c>
      <c r="H70" s="47"/>
      <c r="I70" s="24"/>
      <c r="J70" s="44" t="s">
        <v>56</v>
      </c>
      <c r="K70" s="45"/>
      <c r="L70" s="45"/>
      <c r="M70" s="45"/>
      <c r="N70" s="46" t="s">
        <v>57</v>
      </c>
      <c r="O70" s="45"/>
      <c r="P70" s="47"/>
      <c r="Q70" s="24"/>
      <c r="R70" s="25"/>
    </row>
    <row r="71" spans="2:18" s="22" customFormat="1" ht="14.2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2:18" s="22" customFormat="1" ht="36.75" customHeight="1">
      <c r="B76" s="23"/>
      <c r="C76" s="190" t="s">
        <v>116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25"/>
    </row>
    <row r="77" spans="2:18" s="22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22" customFormat="1" ht="30" customHeight="1">
      <c r="B78" s="23"/>
      <c r="C78" s="17" t="s">
        <v>17</v>
      </c>
      <c r="D78" s="24"/>
      <c r="E78" s="24"/>
      <c r="F78" s="217" t="str">
        <f>F6</f>
        <v>Revitalizace původního autobusového nádraží Beroun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4"/>
      <c r="R78" s="25"/>
    </row>
    <row r="79" spans="2:18" s="22" customFormat="1" ht="36.75" customHeight="1">
      <c r="B79" s="23"/>
      <c r="C79" s="60" t="s">
        <v>112</v>
      </c>
      <c r="D79" s="24"/>
      <c r="E79" s="24"/>
      <c r="F79" s="202" t="str">
        <f>F7</f>
        <v>SO 500 - Kanalizace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4"/>
      <c r="R79" s="25"/>
    </row>
    <row r="80" spans="2:18" s="22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22" customFormat="1" ht="18" customHeight="1">
      <c r="B81" s="23"/>
      <c r="C81" s="17" t="s">
        <v>23</v>
      </c>
      <c r="D81" s="24"/>
      <c r="E81" s="24"/>
      <c r="F81" s="15" t="str">
        <f>F9</f>
        <v>k.ú. Beroun</v>
      </c>
      <c r="G81" s="24"/>
      <c r="H81" s="24"/>
      <c r="I81" s="24"/>
      <c r="J81" s="24"/>
      <c r="K81" s="17" t="s">
        <v>25</v>
      </c>
      <c r="L81" s="24"/>
      <c r="M81" s="222" t="str">
        <f>IF(O9="","",O9)</f>
        <v>8.12.2015</v>
      </c>
      <c r="N81" s="222"/>
      <c r="O81" s="222"/>
      <c r="P81" s="222"/>
      <c r="Q81" s="24"/>
      <c r="R81" s="25"/>
    </row>
    <row r="82" spans="2:18" s="22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22" customFormat="1" ht="12">
      <c r="B83" s="23"/>
      <c r="C83" s="17" t="s">
        <v>29</v>
      </c>
      <c r="D83" s="24"/>
      <c r="E83" s="24"/>
      <c r="F83" s="15" t="str">
        <f>E12</f>
        <v>Revitali s.r.o.</v>
      </c>
      <c r="G83" s="24"/>
      <c r="H83" s="24"/>
      <c r="I83" s="24"/>
      <c r="J83" s="24"/>
      <c r="K83" s="17" t="s">
        <v>35</v>
      </c>
      <c r="L83" s="24"/>
      <c r="M83" s="191" t="str">
        <f>E18</f>
        <v>Ing. Petr Lomnický</v>
      </c>
      <c r="N83" s="191"/>
      <c r="O83" s="191"/>
      <c r="P83" s="191"/>
      <c r="Q83" s="191"/>
      <c r="R83" s="25"/>
    </row>
    <row r="84" spans="2:18" s="22" customFormat="1" ht="14.25" customHeight="1">
      <c r="B84" s="23"/>
      <c r="C84" s="17" t="s">
        <v>33</v>
      </c>
      <c r="D84" s="24"/>
      <c r="E84" s="24"/>
      <c r="F84" s="15" t="str">
        <f>IF(E15="","",E15)</f>
        <v>Vyplň údaj</v>
      </c>
      <c r="G84" s="24"/>
      <c r="H84" s="24"/>
      <c r="I84" s="24"/>
      <c r="J84" s="24"/>
      <c r="K84" s="17" t="s">
        <v>38</v>
      </c>
      <c r="L84" s="24"/>
      <c r="M84" s="191" t="str">
        <f>E21</f>
        <v>Ing.Jiří Křepinský - PRINKOM</v>
      </c>
      <c r="N84" s="191"/>
      <c r="O84" s="191"/>
      <c r="P84" s="191"/>
      <c r="Q84" s="191"/>
      <c r="R84" s="25"/>
    </row>
    <row r="85" spans="2:18" s="22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22" customFormat="1" ht="29.25" customHeight="1">
      <c r="B86" s="23"/>
      <c r="C86" s="223" t="s">
        <v>117</v>
      </c>
      <c r="D86" s="223"/>
      <c r="E86" s="223"/>
      <c r="F86" s="223"/>
      <c r="G86" s="223"/>
      <c r="H86" s="35"/>
      <c r="I86" s="35"/>
      <c r="J86" s="35"/>
      <c r="K86" s="35"/>
      <c r="L86" s="35"/>
      <c r="M86" s="35"/>
      <c r="N86" s="223" t="s">
        <v>118</v>
      </c>
      <c r="O86" s="223"/>
      <c r="P86" s="223"/>
      <c r="Q86" s="223"/>
      <c r="R86" s="25"/>
    </row>
    <row r="87" spans="2:18" s="22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22" customFormat="1" ht="29.25" customHeight="1">
      <c r="B88" s="23"/>
      <c r="C88" s="70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9">
        <f>N123</f>
        <v>0</v>
      </c>
      <c r="O88" s="209"/>
      <c r="P88" s="209"/>
      <c r="Q88" s="209"/>
      <c r="R88" s="25"/>
      <c r="AU88" s="5" t="s">
        <v>120</v>
      </c>
    </row>
    <row r="89" spans="2:18" s="108" customFormat="1" ht="24.75" customHeight="1">
      <c r="B89" s="109"/>
      <c r="C89" s="110"/>
      <c r="D89" s="111" t="s">
        <v>121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N124</f>
        <v>0</v>
      </c>
      <c r="O89" s="224"/>
      <c r="P89" s="224"/>
      <c r="Q89" s="224"/>
      <c r="R89" s="112"/>
    </row>
    <row r="90" spans="2:18" s="113" customFormat="1" ht="19.5" customHeight="1">
      <c r="B90" s="114"/>
      <c r="C90" s="115"/>
      <c r="D90" s="92" t="s">
        <v>122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3">
        <f>N125</f>
        <v>0</v>
      </c>
      <c r="O90" s="213"/>
      <c r="P90" s="213"/>
      <c r="Q90" s="213"/>
      <c r="R90" s="116"/>
    </row>
    <row r="91" spans="2:18" s="113" customFormat="1" ht="19.5" customHeight="1">
      <c r="B91" s="114"/>
      <c r="C91" s="115"/>
      <c r="D91" s="92" t="s">
        <v>623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3">
        <f>N183</f>
        <v>0</v>
      </c>
      <c r="O91" s="213"/>
      <c r="P91" s="213"/>
      <c r="Q91" s="213"/>
      <c r="R91" s="116"/>
    </row>
    <row r="92" spans="2:18" s="113" customFormat="1" ht="19.5" customHeight="1">
      <c r="B92" s="114"/>
      <c r="C92" s="115"/>
      <c r="D92" s="92" t="s">
        <v>624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3">
        <f>N190</f>
        <v>0</v>
      </c>
      <c r="O92" s="213"/>
      <c r="P92" s="213"/>
      <c r="Q92" s="213"/>
      <c r="R92" s="116"/>
    </row>
    <row r="93" spans="2:18" s="113" customFormat="1" ht="19.5" customHeight="1">
      <c r="B93" s="114"/>
      <c r="C93" s="115"/>
      <c r="D93" s="92" t="s">
        <v>232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13">
        <f>N227</f>
        <v>0</v>
      </c>
      <c r="O93" s="213"/>
      <c r="P93" s="213"/>
      <c r="Q93" s="213"/>
      <c r="R93" s="116"/>
    </row>
    <row r="94" spans="2:18" s="113" customFormat="1" ht="19.5" customHeight="1">
      <c r="B94" s="114"/>
      <c r="C94" s="115"/>
      <c r="D94" s="92" t="s">
        <v>124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13">
        <f>N229</f>
        <v>0</v>
      </c>
      <c r="O94" s="213"/>
      <c r="P94" s="213"/>
      <c r="Q94" s="213"/>
      <c r="R94" s="116"/>
    </row>
    <row r="95" spans="2:18" s="113" customFormat="1" ht="19.5" customHeight="1">
      <c r="B95" s="114"/>
      <c r="C95" s="115"/>
      <c r="D95" s="92" t="s">
        <v>233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13">
        <f>N234</f>
        <v>0</v>
      </c>
      <c r="O95" s="213"/>
      <c r="P95" s="213"/>
      <c r="Q95" s="213"/>
      <c r="R95" s="116"/>
    </row>
    <row r="96" spans="2:18" s="108" customFormat="1" ht="21.75" customHeight="1">
      <c r="B96" s="109"/>
      <c r="C96" s="110"/>
      <c r="D96" s="111" t="s">
        <v>125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25">
        <f>N236</f>
        <v>0</v>
      </c>
      <c r="O96" s="225"/>
      <c r="P96" s="225"/>
      <c r="Q96" s="225"/>
      <c r="R96" s="112"/>
    </row>
    <row r="97" spans="2:18" s="22" customFormat="1" ht="21.75" customHeight="1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</row>
    <row r="98" spans="2:21" s="22" customFormat="1" ht="29.25" customHeight="1">
      <c r="B98" s="23"/>
      <c r="C98" s="70" t="s">
        <v>126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09">
        <f>ROUND(N99+N100+N101+N102+N103+N104,2)</f>
        <v>0</v>
      </c>
      <c r="O98" s="209"/>
      <c r="P98" s="209"/>
      <c r="Q98" s="209"/>
      <c r="R98" s="25"/>
      <c r="T98" s="117" t="s">
        <v>127</v>
      </c>
      <c r="U98" s="118" t="s">
        <v>44</v>
      </c>
    </row>
    <row r="99" spans="2:65" s="22" customFormat="1" ht="18" customHeight="1">
      <c r="B99" s="119"/>
      <c r="C99" s="120"/>
      <c r="D99" s="214" t="s">
        <v>128</v>
      </c>
      <c r="E99" s="214"/>
      <c r="F99" s="214"/>
      <c r="G99" s="214"/>
      <c r="H99" s="214"/>
      <c r="I99" s="120"/>
      <c r="J99" s="120"/>
      <c r="K99" s="120"/>
      <c r="L99" s="120"/>
      <c r="M99" s="120"/>
      <c r="N99" s="212">
        <f>ROUND(N88*T99,2)</f>
        <v>0</v>
      </c>
      <c r="O99" s="212"/>
      <c r="P99" s="212"/>
      <c r="Q99" s="212"/>
      <c r="R99" s="121"/>
      <c r="S99" s="122"/>
      <c r="T99" s="123"/>
      <c r="U99" s="124" t="s">
        <v>45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129</v>
      </c>
      <c r="AZ99" s="125"/>
      <c r="BA99" s="125"/>
      <c r="BB99" s="125"/>
      <c r="BC99" s="125"/>
      <c r="BD99" s="125"/>
      <c r="BE99" s="127">
        <f aca="true" t="shared" si="0" ref="BE99:BE104">IF(U99="základní",N99,0)</f>
        <v>0</v>
      </c>
      <c r="BF99" s="127">
        <f aca="true" t="shared" si="1" ref="BF99:BF104">IF(U99="snížená",N99,0)</f>
        <v>0</v>
      </c>
      <c r="BG99" s="127">
        <f aca="true" t="shared" si="2" ref="BG99:BG104">IF(U99="zákl. přenesená",N99,0)</f>
        <v>0</v>
      </c>
      <c r="BH99" s="127">
        <f aca="true" t="shared" si="3" ref="BH99:BH104">IF(U99="sníž. přenesená",N99,0)</f>
        <v>0</v>
      </c>
      <c r="BI99" s="127">
        <f aca="true" t="shared" si="4" ref="BI99:BI104">IF(U99="nulová",N99,0)</f>
        <v>0</v>
      </c>
      <c r="BJ99" s="126" t="s">
        <v>22</v>
      </c>
      <c r="BK99" s="125"/>
      <c r="BL99" s="125"/>
      <c r="BM99" s="125"/>
    </row>
    <row r="100" spans="2:65" s="22" customFormat="1" ht="18" customHeight="1">
      <c r="B100" s="119"/>
      <c r="C100" s="120"/>
      <c r="D100" s="214" t="s">
        <v>130</v>
      </c>
      <c r="E100" s="214"/>
      <c r="F100" s="214"/>
      <c r="G100" s="214"/>
      <c r="H100" s="214"/>
      <c r="I100" s="120"/>
      <c r="J100" s="120"/>
      <c r="K100" s="120"/>
      <c r="L100" s="120"/>
      <c r="M100" s="120"/>
      <c r="N100" s="212">
        <f>ROUND(N88*T100,2)</f>
        <v>0</v>
      </c>
      <c r="O100" s="212"/>
      <c r="P100" s="212"/>
      <c r="Q100" s="212"/>
      <c r="R100" s="121"/>
      <c r="S100" s="122"/>
      <c r="T100" s="123"/>
      <c r="U100" s="124" t="s">
        <v>45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129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22</v>
      </c>
      <c r="BK100" s="125"/>
      <c r="BL100" s="125"/>
      <c r="BM100" s="125"/>
    </row>
    <row r="101" spans="2:65" s="22" customFormat="1" ht="18" customHeight="1">
      <c r="B101" s="119"/>
      <c r="C101" s="120"/>
      <c r="D101" s="214" t="s">
        <v>131</v>
      </c>
      <c r="E101" s="214"/>
      <c r="F101" s="214"/>
      <c r="G101" s="214"/>
      <c r="H101" s="214"/>
      <c r="I101" s="120"/>
      <c r="J101" s="120"/>
      <c r="K101" s="120"/>
      <c r="L101" s="120"/>
      <c r="M101" s="120"/>
      <c r="N101" s="212">
        <f>ROUND(N88*T101,2)</f>
        <v>0</v>
      </c>
      <c r="O101" s="212"/>
      <c r="P101" s="212"/>
      <c r="Q101" s="212"/>
      <c r="R101" s="121"/>
      <c r="S101" s="122"/>
      <c r="T101" s="123"/>
      <c r="U101" s="124" t="s">
        <v>45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129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22</v>
      </c>
      <c r="BK101" s="125"/>
      <c r="BL101" s="125"/>
      <c r="BM101" s="125"/>
    </row>
    <row r="102" spans="2:65" s="22" customFormat="1" ht="18" customHeight="1">
      <c r="B102" s="119"/>
      <c r="C102" s="120"/>
      <c r="D102" s="214" t="s">
        <v>132</v>
      </c>
      <c r="E102" s="214"/>
      <c r="F102" s="214"/>
      <c r="G102" s="214"/>
      <c r="H102" s="214"/>
      <c r="I102" s="120"/>
      <c r="J102" s="120"/>
      <c r="K102" s="120"/>
      <c r="L102" s="120"/>
      <c r="M102" s="120"/>
      <c r="N102" s="212">
        <f>ROUND(N88*T102,2)</f>
        <v>0</v>
      </c>
      <c r="O102" s="212"/>
      <c r="P102" s="212"/>
      <c r="Q102" s="212"/>
      <c r="R102" s="121"/>
      <c r="S102" s="122"/>
      <c r="T102" s="123"/>
      <c r="U102" s="124" t="s">
        <v>45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129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22</v>
      </c>
      <c r="BK102" s="125"/>
      <c r="BL102" s="125"/>
      <c r="BM102" s="125"/>
    </row>
    <row r="103" spans="2:65" s="22" customFormat="1" ht="18" customHeight="1">
      <c r="B103" s="119"/>
      <c r="C103" s="120"/>
      <c r="D103" s="214" t="s">
        <v>133</v>
      </c>
      <c r="E103" s="214"/>
      <c r="F103" s="214"/>
      <c r="G103" s="214"/>
      <c r="H103" s="214"/>
      <c r="I103" s="120"/>
      <c r="J103" s="120"/>
      <c r="K103" s="120"/>
      <c r="L103" s="120"/>
      <c r="M103" s="120"/>
      <c r="N103" s="212">
        <f>ROUND(N88*T103,2)</f>
        <v>0</v>
      </c>
      <c r="O103" s="212"/>
      <c r="P103" s="212"/>
      <c r="Q103" s="212"/>
      <c r="R103" s="121"/>
      <c r="S103" s="122"/>
      <c r="T103" s="123"/>
      <c r="U103" s="124" t="s">
        <v>45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129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22</v>
      </c>
      <c r="BK103" s="125"/>
      <c r="BL103" s="125"/>
      <c r="BM103" s="125"/>
    </row>
    <row r="104" spans="2:65" s="22" customFormat="1" ht="18" customHeight="1">
      <c r="B104" s="119"/>
      <c r="C104" s="120"/>
      <c r="D104" s="128" t="s">
        <v>134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12">
        <f>ROUND(N88*T104,2)</f>
        <v>0</v>
      </c>
      <c r="O104" s="212"/>
      <c r="P104" s="212"/>
      <c r="Q104" s="212"/>
      <c r="R104" s="121"/>
      <c r="S104" s="122"/>
      <c r="T104" s="129"/>
      <c r="U104" s="130" t="s">
        <v>45</v>
      </c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6" t="s">
        <v>135</v>
      </c>
      <c r="AZ104" s="125"/>
      <c r="BA104" s="125"/>
      <c r="BB104" s="125"/>
      <c r="BC104" s="125"/>
      <c r="BD104" s="125"/>
      <c r="BE104" s="127">
        <f t="shared" si="0"/>
        <v>0</v>
      </c>
      <c r="BF104" s="127">
        <f t="shared" si="1"/>
        <v>0</v>
      </c>
      <c r="BG104" s="127">
        <f t="shared" si="2"/>
        <v>0</v>
      </c>
      <c r="BH104" s="127">
        <f t="shared" si="3"/>
        <v>0</v>
      </c>
      <c r="BI104" s="127">
        <f t="shared" si="4"/>
        <v>0</v>
      </c>
      <c r="BJ104" s="126" t="s">
        <v>22</v>
      </c>
      <c r="BK104" s="125"/>
      <c r="BL104" s="125"/>
      <c r="BM104" s="125"/>
    </row>
    <row r="105" spans="2:18" s="22" customFormat="1" ht="12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</row>
    <row r="106" spans="2:18" s="22" customFormat="1" ht="29.25" customHeight="1">
      <c r="B106" s="23"/>
      <c r="C106" s="103" t="s">
        <v>108</v>
      </c>
      <c r="D106" s="35"/>
      <c r="E106" s="35"/>
      <c r="F106" s="35"/>
      <c r="G106" s="35"/>
      <c r="H106" s="35"/>
      <c r="I106" s="35"/>
      <c r="J106" s="35"/>
      <c r="K106" s="35"/>
      <c r="L106" s="215">
        <f>ROUND(SUM(N88+N98),2)</f>
        <v>0</v>
      </c>
      <c r="M106" s="215"/>
      <c r="N106" s="215"/>
      <c r="O106" s="215"/>
      <c r="P106" s="215"/>
      <c r="Q106" s="215"/>
      <c r="R106" s="25"/>
    </row>
    <row r="107" spans="2:18" s="22" customFormat="1" ht="6.75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11" spans="2:18" s="22" customFormat="1" ht="6.75" customHeight="1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3"/>
    </row>
    <row r="112" spans="2:18" s="22" customFormat="1" ht="36.75" customHeight="1">
      <c r="B112" s="23"/>
      <c r="C112" s="190" t="s">
        <v>136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25"/>
    </row>
    <row r="113" spans="2:18" s="22" customFormat="1" ht="6.7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22" customFormat="1" ht="30" customHeight="1">
      <c r="B114" s="23"/>
      <c r="C114" s="17" t="s">
        <v>17</v>
      </c>
      <c r="D114" s="24"/>
      <c r="E114" s="24"/>
      <c r="F114" s="217" t="str">
        <f>F6</f>
        <v>Revitalizace původního autobusového nádraží Beroun</v>
      </c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4"/>
      <c r="R114" s="25"/>
    </row>
    <row r="115" spans="2:18" s="22" customFormat="1" ht="36.75" customHeight="1">
      <c r="B115" s="23"/>
      <c r="C115" s="60" t="s">
        <v>112</v>
      </c>
      <c r="D115" s="24"/>
      <c r="E115" s="24"/>
      <c r="F115" s="202" t="str">
        <f>F7</f>
        <v>SO 500 - Kanalizace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4"/>
      <c r="R115" s="25"/>
    </row>
    <row r="116" spans="2:18" s="22" customFormat="1" ht="6.7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22" customFormat="1" ht="18" customHeight="1">
      <c r="B117" s="23"/>
      <c r="C117" s="17" t="s">
        <v>23</v>
      </c>
      <c r="D117" s="24"/>
      <c r="E117" s="24"/>
      <c r="F117" s="15" t="str">
        <f>F9</f>
        <v>k.ú. Beroun</v>
      </c>
      <c r="G117" s="24"/>
      <c r="H117" s="24"/>
      <c r="I117" s="24"/>
      <c r="J117" s="24"/>
      <c r="K117" s="17" t="s">
        <v>25</v>
      </c>
      <c r="L117" s="24"/>
      <c r="M117" s="222" t="str">
        <f>IF(O9="","",O9)</f>
        <v>8.12.2015</v>
      </c>
      <c r="N117" s="222"/>
      <c r="O117" s="222"/>
      <c r="P117" s="222"/>
      <c r="Q117" s="24"/>
      <c r="R117" s="25"/>
    </row>
    <row r="118" spans="2:18" s="22" customFormat="1" ht="6.7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22" customFormat="1" ht="12">
      <c r="B119" s="23"/>
      <c r="C119" s="17" t="s">
        <v>29</v>
      </c>
      <c r="D119" s="24"/>
      <c r="E119" s="24"/>
      <c r="F119" s="15" t="str">
        <f>E12</f>
        <v>Revitali s.r.o.</v>
      </c>
      <c r="G119" s="24"/>
      <c r="H119" s="24"/>
      <c r="I119" s="24"/>
      <c r="J119" s="24"/>
      <c r="K119" s="17" t="s">
        <v>35</v>
      </c>
      <c r="L119" s="24"/>
      <c r="M119" s="191" t="str">
        <f>E18</f>
        <v>Ing. Petr Lomnický</v>
      </c>
      <c r="N119" s="191"/>
      <c r="O119" s="191"/>
      <c r="P119" s="191"/>
      <c r="Q119" s="191"/>
      <c r="R119" s="25"/>
    </row>
    <row r="120" spans="2:18" s="22" customFormat="1" ht="14.25" customHeight="1">
      <c r="B120" s="23"/>
      <c r="C120" s="17" t="s">
        <v>33</v>
      </c>
      <c r="D120" s="24"/>
      <c r="E120" s="24"/>
      <c r="F120" s="15" t="str">
        <f>IF(E15="","",E15)</f>
        <v>Vyplň údaj</v>
      </c>
      <c r="G120" s="24"/>
      <c r="H120" s="24"/>
      <c r="I120" s="24"/>
      <c r="J120" s="24"/>
      <c r="K120" s="17" t="s">
        <v>38</v>
      </c>
      <c r="L120" s="24"/>
      <c r="M120" s="191" t="str">
        <f>E21</f>
        <v>Ing.Jiří Křepinský - PRINKOM</v>
      </c>
      <c r="N120" s="191"/>
      <c r="O120" s="191"/>
      <c r="P120" s="191"/>
      <c r="Q120" s="191"/>
      <c r="R120" s="25"/>
    </row>
    <row r="121" spans="2:18" s="22" customFormat="1" ht="9.7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27" s="131" customFormat="1" ht="29.25" customHeight="1">
      <c r="B122" s="132"/>
      <c r="C122" s="133" t="s">
        <v>137</v>
      </c>
      <c r="D122" s="134" t="s">
        <v>138</v>
      </c>
      <c r="E122" s="134" t="s">
        <v>62</v>
      </c>
      <c r="F122" s="226" t="s">
        <v>139</v>
      </c>
      <c r="G122" s="226"/>
      <c r="H122" s="226"/>
      <c r="I122" s="226"/>
      <c r="J122" s="134" t="s">
        <v>140</v>
      </c>
      <c r="K122" s="134" t="s">
        <v>141</v>
      </c>
      <c r="L122" s="227" t="s">
        <v>142</v>
      </c>
      <c r="M122" s="227"/>
      <c r="N122" s="228" t="s">
        <v>118</v>
      </c>
      <c r="O122" s="228"/>
      <c r="P122" s="228"/>
      <c r="Q122" s="228"/>
      <c r="R122" s="135"/>
      <c r="T122" s="66" t="s">
        <v>143</v>
      </c>
      <c r="U122" s="67" t="s">
        <v>44</v>
      </c>
      <c r="V122" s="67" t="s">
        <v>144</v>
      </c>
      <c r="W122" s="67" t="s">
        <v>145</v>
      </c>
      <c r="X122" s="67" t="s">
        <v>146</v>
      </c>
      <c r="Y122" s="67" t="s">
        <v>147</v>
      </c>
      <c r="Z122" s="67" t="s">
        <v>148</v>
      </c>
      <c r="AA122" s="68" t="s">
        <v>149</v>
      </c>
    </row>
    <row r="123" spans="2:63" s="22" customFormat="1" ht="29.25" customHeight="1">
      <c r="B123" s="23"/>
      <c r="C123" s="70" t="s">
        <v>115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29">
        <f>BK123</f>
        <v>0</v>
      </c>
      <c r="O123" s="229"/>
      <c r="P123" s="229"/>
      <c r="Q123" s="229"/>
      <c r="R123" s="25"/>
      <c r="T123" s="69"/>
      <c r="U123" s="40"/>
      <c r="V123" s="40"/>
      <c r="W123" s="136">
        <f>W124+W236</f>
        <v>0</v>
      </c>
      <c r="X123" s="40"/>
      <c r="Y123" s="136">
        <f>Y124+Y236</f>
        <v>111.46162788000001</v>
      </c>
      <c r="Z123" s="40"/>
      <c r="AA123" s="137">
        <f>AA124+AA236</f>
        <v>1</v>
      </c>
      <c r="AT123" s="5" t="s">
        <v>79</v>
      </c>
      <c r="AU123" s="5" t="s">
        <v>120</v>
      </c>
      <c r="BK123" s="138">
        <f>BK124+BK236</f>
        <v>0</v>
      </c>
    </row>
    <row r="124" spans="2:63" s="139" customFormat="1" ht="36.75" customHeight="1">
      <c r="B124" s="140"/>
      <c r="C124" s="141"/>
      <c r="D124" s="142" t="s">
        <v>121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25">
        <f>BK124</f>
        <v>0</v>
      </c>
      <c r="O124" s="225"/>
      <c r="P124" s="225"/>
      <c r="Q124" s="225"/>
      <c r="R124" s="143"/>
      <c r="T124" s="144"/>
      <c r="U124" s="141"/>
      <c r="V124" s="141"/>
      <c r="W124" s="145">
        <f>W125+W183+W190+W227+W229+W234</f>
        <v>0</v>
      </c>
      <c r="X124" s="141"/>
      <c r="Y124" s="145">
        <f>Y125+Y183+Y190+Y227+Y229+Y234</f>
        <v>111.46162788000001</v>
      </c>
      <c r="Z124" s="141"/>
      <c r="AA124" s="146">
        <f>AA125+AA183+AA190+AA227+AA229+AA234</f>
        <v>1</v>
      </c>
      <c r="AR124" s="147" t="s">
        <v>22</v>
      </c>
      <c r="AT124" s="148" t="s">
        <v>79</v>
      </c>
      <c r="AU124" s="148" t="s">
        <v>80</v>
      </c>
      <c r="AY124" s="147" t="s">
        <v>150</v>
      </c>
      <c r="BK124" s="149">
        <f>BK125+BK183+BK190+BK227+BK229+BK234</f>
        <v>0</v>
      </c>
    </row>
    <row r="125" spans="2:63" s="139" customFormat="1" ht="19.5" customHeight="1">
      <c r="B125" s="140"/>
      <c r="C125" s="141"/>
      <c r="D125" s="150" t="s">
        <v>122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30">
        <f>BK125</f>
        <v>0</v>
      </c>
      <c r="O125" s="230"/>
      <c r="P125" s="230"/>
      <c r="Q125" s="230"/>
      <c r="R125" s="143"/>
      <c r="T125" s="144"/>
      <c r="U125" s="141"/>
      <c r="V125" s="141"/>
      <c r="W125" s="145">
        <f>SUM(W126:W182)</f>
        <v>0</v>
      </c>
      <c r="X125" s="141"/>
      <c r="Y125" s="145">
        <f>SUM(Y126:Y182)</f>
        <v>87.69183888</v>
      </c>
      <c r="Z125" s="141"/>
      <c r="AA125" s="146">
        <f>SUM(AA126:AA182)</f>
        <v>0</v>
      </c>
      <c r="AR125" s="147" t="s">
        <v>22</v>
      </c>
      <c r="AT125" s="148" t="s">
        <v>79</v>
      </c>
      <c r="AU125" s="148" t="s">
        <v>22</v>
      </c>
      <c r="AY125" s="147" t="s">
        <v>150</v>
      </c>
      <c r="BK125" s="149">
        <f>SUM(BK126:BK182)</f>
        <v>0</v>
      </c>
    </row>
    <row r="126" spans="2:65" s="22" customFormat="1" ht="31.5" customHeight="1">
      <c r="B126" s="119"/>
      <c r="C126" s="151" t="s">
        <v>22</v>
      </c>
      <c r="D126" s="151" t="s">
        <v>151</v>
      </c>
      <c r="E126" s="152" t="s">
        <v>625</v>
      </c>
      <c r="F126" s="231" t="s">
        <v>626</v>
      </c>
      <c r="G126" s="231"/>
      <c r="H126" s="231"/>
      <c r="I126" s="231"/>
      <c r="J126" s="153" t="s">
        <v>236</v>
      </c>
      <c r="K126" s="154">
        <v>103.542</v>
      </c>
      <c r="L126" s="232">
        <v>0</v>
      </c>
      <c r="M126" s="232"/>
      <c r="N126" s="233">
        <f>ROUND(L126*K126,2)</f>
        <v>0</v>
      </c>
      <c r="O126" s="233"/>
      <c r="P126" s="233"/>
      <c r="Q126" s="233"/>
      <c r="R126" s="121"/>
      <c r="T126" s="155"/>
      <c r="U126" s="33" t="s">
        <v>45</v>
      </c>
      <c r="V126" s="24"/>
      <c r="W126" s="156">
        <f>V126*K126</f>
        <v>0</v>
      </c>
      <c r="X126" s="156">
        <v>0</v>
      </c>
      <c r="Y126" s="156">
        <f>X126*K126</f>
        <v>0</v>
      </c>
      <c r="Z126" s="156">
        <v>0</v>
      </c>
      <c r="AA126" s="157">
        <f>Z126*K126</f>
        <v>0</v>
      </c>
      <c r="AR126" s="5" t="s">
        <v>155</v>
      </c>
      <c r="AT126" s="5" t="s">
        <v>151</v>
      </c>
      <c r="AU126" s="5" t="s">
        <v>110</v>
      </c>
      <c r="AY126" s="5" t="s">
        <v>150</v>
      </c>
      <c r="BE126" s="96">
        <f>IF(U126="základní",N126,0)</f>
        <v>0</v>
      </c>
      <c r="BF126" s="96">
        <f>IF(U126="snížená",N126,0)</f>
        <v>0</v>
      </c>
      <c r="BG126" s="96">
        <f>IF(U126="zákl. přenesená",N126,0)</f>
        <v>0</v>
      </c>
      <c r="BH126" s="96">
        <f>IF(U126="sníž. přenesená",N126,0)</f>
        <v>0</v>
      </c>
      <c r="BI126" s="96">
        <f>IF(U126="nulová",N126,0)</f>
        <v>0</v>
      </c>
      <c r="BJ126" s="5" t="s">
        <v>22</v>
      </c>
      <c r="BK126" s="96">
        <f>ROUND(L126*K126,2)</f>
        <v>0</v>
      </c>
      <c r="BL126" s="5" t="s">
        <v>155</v>
      </c>
      <c r="BM126" s="5" t="s">
        <v>627</v>
      </c>
    </row>
    <row r="127" spans="2:51" s="158" customFormat="1" ht="22.5" customHeight="1">
      <c r="B127" s="159"/>
      <c r="C127" s="160"/>
      <c r="D127" s="160"/>
      <c r="E127" s="161"/>
      <c r="F127" s="234" t="s">
        <v>628</v>
      </c>
      <c r="G127" s="234"/>
      <c r="H127" s="234"/>
      <c r="I127" s="234"/>
      <c r="J127" s="160"/>
      <c r="K127" s="162">
        <v>103.542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158</v>
      </c>
      <c r="AU127" s="166" t="s">
        <v>110</v>
      </c>
      <c r="AV127" s="158" t="s">
        <v>110</v>
      </c>
      <c r="AW127" s="158" t="s">
        <v>37</v>
      </c>
      <c r="AX127" s="158" t="s">
        <v>22</v>
      </c>
      <c r="AY127" s="166" t="s">
        <v>150</v>
      </c>
    </row>
    <row r="128" spans="2:65" s="22" customFormat="1" ht="31.5" customHeight="1">
      <c r="B128" s="119"/>
      <c r="C128" s="151" t="s">
        <v>110</v>
      </c>
      <c r="D128" s="151" t="s">
        <v>151</v>
      </c>
      <c r="E128" s="152" t="s">
        <v>629</v>
      </c>
      <c r="F128" s="231" t="s">
        <v>630</v>
      </c>
      <c r="G128" s="231"/>
      <c r="H128" s="231"/>
      <c r="I128" s="231"/>
      <c r="J128" s="153" t="s">
        <v>236</v>
      </c>
      <c r="K128" s="154">
        <v>88.286</v>
      </c>
      <c r="L128" s="232">
        <v>0</v>
      </c>
      <c r="M128" s="232"/>
      <c r="N128" s="233">
        <f>ROUND(L128*K128,2)</f>
        <v>0</v>
      </c>
      <c r="O128" s="233"/>
      <c r="P128" s="233"/>
      <c r="Q128" s="233"/>
      <c r="R128" s="121"/>
      <c r="T128" s="155"/>
      <c r="U128" s="33" t="s">
        <v>45</v>
      </c>
      <c r="V128" s="24"/>
      <c r="W128" s="156">
        <f>V128*K128</f>
        <v>0</v>
      </c>
      <c r="X128" s="156">
        <v>0</v>
      </c>
      <c r="Y128" s="156">
        <f>X128*K128</f>
        <v>0</v>
      </c>
      <c r="Z128" s="156">
        <v>0</v>
      </c>
      <c r="AA128" s="157">
        <f>Z128*K128</f>
        <v>0</v>
      </c>
      <c r="AR128" s="5" t="s">
        <v>155</v>
      </c>
      <c r="AT128" s="5" t="s">
        <v>151</v>
      </c>
      <c r="AU128" s="5" t="s">
        <v>110</v>
      </c>
      <c r="AY128" s="5" t="s">
        <v>150</v>
      </c>
      <c r="BE128" s="96">
        <f>IF(U128="základní",N128,0)</f>
        <v>0</v>
      </c>
      <c r="BF128" s="96">
        <f>IF(U128="snížená",N128,0)</f>
        <v>0</v>
      </c>
      <c r="BG128" s="96">
        <f>IF(U128="zákl. přenesená",N128,0)</f>
        <v>0</v>
      </c>
      <c r="BH128" s="96">
        <f>IF(U128="sníž. přenesená",N128,0)</f>
        <v>0</v>
      </c>
      <c r="BI128" s="96">
        <f>IF(U128="nulová",N128,0)</f>
        <v>0</v>
      </c>
      <c r="BJ128" s="5" t="s">
        <v>22</v>
      </c>
      <c r="BK128" s="96">
        <f>ROUND(L128*K128,2)</f>
        <v>0</v>
      </c>
      <c r="BL128" s="5" t="s">
        <v>155</v>
      </c>
      <c r="BM128" s="5" t="s">
        <v>631</v>
      </c>
    </row>
    <row r="129" spans="2:51" s="158" customFormat="1" ht="22.5" customHeight="1">
      <c r="B129" s="159"/>
      <c r="C129" s="160"/>
      <c r="D129" s="160"/>
      <c r="E129" s="161"/>
      <c r="F129" s="234" t="s">
        <v>632</v>
      </c>
      <c r="G129" s="234"/>
      <c r="H129" s="234"/>
      <c r="I129" s="234"/>
      <c r="J129" s="160"/>
      <c r="K129" s="162">
        <v>17.932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158</v>
      </c>
      <c r="AU129" s="166" t="s">
        <v>110</v>
      </c>
      <c r="AV129" s="158" t="s">
        <v>110</v>
      </c>
      <c r="AW129" s="158" t="s">
        <v>37</v>
      </c>
      <c r="AX129" s="158" t="s">
        <v>80</v>
      </c>
      <c r="AY129" s="166" t="s">
        <v>150</v>
      </c>
    </row>
    <row r="130" spans="2:51" s="158" customFormat="1" ht="22.5" customHeight="1">
      <c r="B130" s="159"/>
      <c r="C130" s="160"/>
      <c r="D130" s="160"/>
      <c r="E130" s="161"/>
      <c r="F130" s="235" t="s">
        <v>633</v>
      </c>
      <c r="G130" s="235"/>
      <c r="H130" s="235"/>
      <c r="I130" s="235"/>
      <c r="J130" s="160"/>
      <c r="K130" s="162">
        <v>59.474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158</v>
      </c>
      <c r="AU130" s="166" t="s">
        <v>110</v>
      </c>
      <c r="AV130" s="158" t="s">
        <v>110</v>
      </c>
      <c r="AW130" s="158" t="s">
        <v>37</v>
      </c>
      <c r="AX130" s="158" t="s">
        <v>80</v>
      </c>
      <c r="AY130" s="166" t="s">
        <v>150</v>
      </c>
    </row>
    <row r="131" spans="2:51" s="158" customFormat="1" ht="22.5" customHeight="1">
      <c r="B131" s="159"/>
      <c r="C131" s="160"/>
      <c r="D131" s="160"/>
      <c r="E131" s="161"/>
      <c r="F131" s="235" t="s">
        <v>634</v>
      </c>
      <c r="G131" s="235"/>
      <c r="H131" s="235"/>
      <c r="I131" s="235"/>
      <c r="J131" s="160"/>
      <c r="K131" s="162">
        <v>10.88</v>
      </c>
      <c r="L131" s="160"/>
      <c r="M131" s="160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158</v>
      </c>
      <c r="AU131" s="166" t="s">
        <v>110</v>
      </c>
      <c r="AV131" s="158" t="s">
        <v>110</v>
      </c>
      <c r="AW131" s="158" t="s">
        <v>37</v>
      </c>
      <c r="AX131" s="158" t="s">
        <v>80</v>
      </c>
      <c r="AY131" s="166" t="s">
        <v>150</v>
      </c>
    </row>
    <row r="132" spans="2:65" s="22" customFormat="1" ht="31.5" customHeight="1">
      <c r="B132" s="119"/>
      <c r="C132" s="151" t="s">
        <v>164</v>
      </c>
      <c r="D132" s="151" t="s">
        <v>151</v>
      </c>
      <c r="E132" s="152" t="s">
        <v>635</v>
      </c>
      <c r="F132" s="231" t="s">
        <v>636</v>
      </c>
      <c r="G132" s="231"/>
      <c r="H132" s="231"/>
      <c r="I132" s="231"/>
      <c r="J132" s="153" t="s">
        <v>236</v>
      </c>
      <c r="K132" s="154">
        <v>88.286</v>
      </c>
      <c r="L132" s="232">
        <v>0</v>
      </c>
      <c r="M132" s="232"/>
      <c r="N132" s="233">
        <f>ROUND(L132*K132,2)</f>
        <v>0</v>
      </c>
      <c r="O132" s="233"/>
      <c r="P132" s="233"/>
      <c r="Q132" s="233"/>
      <c r="R132" s="121"/>
      <c r="T132" s="155"/>
      <c r="U132" s="33" t="s">
        <v>45</v>
      </c>
      <c r="V132" s="24"/>
      <c r="W132" s="156">
        <f>V132*K132</f>
        <v>0</v>
      </c>
      <c r="X132" s="156">
        <v>0</v>
      </c>
      <c r="Y132" s="156">
        <f>X132*K132</f>
        <v>0</v>
      </c>
      <c r="Z132" s="156">
        <v>0</v>
      </c>
      <c r="AA132" s="157">
        <f>Z132*K132</f>
        <v>0</v>
      </c>
      <c r="AR132" s="5" t="s">
        <v>155</v>
      </c>
      <c r="AT132" s="5" t="s">
        <v>151</v>
      </c>
      <c r="AU132" s="5" t="s">
        <v>110</v>
      </c>
      <c r="AY132" s="5" t="s">
        <v>150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5" t="s">
        <v>22</v>
      </c>
      <c r="BK132" s="96">
        <f>ROUND(L132*K132,2)</f>
        <v>0</v>
      </c>
      <c r="BL132" s="5" t="s">
        <v>155</v>
      </c>
      <c r="BM132" s="5" t="s">
        <v>637</v>
      </c>
    </row>
    <row r="133" spans="2:51" s="158" customFormat="1" ht="22.5" customHeight="1">
      <c r="B133" s="159"/>
      <c r="C133" s="160"/>
      <c r="D133" s="160"/>
      <c r="E133" s="161"/>
      <c r="F133" s="234" t="s">
        <v>632</v>
      </c>
      <c r="G133" s="234"/>
      <c r="H133" s="234"/>
      <c r="I133" s="234"/>
      <c r="J133" s="160"/>
      <c r="K133" s="162">
        <v>17.932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158</v>
      </c>
      <c r="AU133" s="166" t="s">
        <v>110</v>
      </c>
      <c r="AV133" s="158" t="s">
        <v>110</v>
      </c>
      <c r="AW133" s="158" t="s">
        <v>37</v>
      </c>
      <c r="AX133" s="158" t="s">
        <v>80</v>
      </c>
      <c r="AY133" s="166" t="s">
        <v>150</v>
      </c>
    </row>
    <row r="134" spans="2:51" s="158" customFormat="1" ht="22.5" customHeight="1">
      <c r="B134" s="159"/>
      <c r="C134" s="160"/>
      <c r="D134" s="160"/>
      <c r="E134" s="161"/>
      <c r="F134" s="235" t="s">
        <v>633</v>
      </c>
      <c r="G134" s="235"/>
      <c r="H134" s="235"/>
      <c r="I134" s="235"/>
      <c r="J134" s="160"/>
      <c r="K134" s="162">
        <v>59.474</v>
      </c>
      <c r="L134" s="160"/>
      <c r="M134" s="160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158</v>
      </c>
      <c r="AU134" s="166" t="s">
        <v>110</v>
      </c>
      <c r="AV134" s="158" t="s">
        <v>110</v>
      </c>
      <c r="AW134" s="158" t="s">
        <v>37</v>
      </c>
      <c r="AX134" s="158" t="s">
        <v>80</v>
      </c>
      <c r="AY134" s="166" t="s">
        <v>150</v>
      </c>
    </row>
    <row r="135" spans="2:51" s="158" customFormat="1" ht="22.5" customHeight="1">
      <c r="B135" s="159"/>
      <c r="C135" s="160"/>
      <c r="D135" s="160"/>
      <c r="E135" s="161"/>
      <c r="F135" s="235" t="s">
        <v>634</v>
      </c>
      <c r="G135" s="235"/>
      <c r="H135" s="235"/>
      <c r="I135" s="235"/>
      <c r="J135" s="160"/>
      <c r="K135" s="162">
        <v>10.88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158</v>
      </c>
      <c r="AU135" s="166" t="s">
        <v>110</v>
      </c>
      <c r="AV135" s="158" t="s">
        <v>110</v>
      </c>
      <c r="AW135" s="158" t="s">
        <v>37</v>
      </c>
      <c r="AX135" s="158" t="s">
        <v>80</v>
      </c>
      <c r="AY135" s="166" t="s">
        <v>150</v>
      </c>
    </row>
    <row r="136" spans="2:65" s="22" customFormat="1" ht="22.5" customHeight="1">
      <c r="B136" s="119"/>
      <c r="C136" s="151" t="s">
        <v>155</v>
      </c>
      <c r="D136" s="151" t="s">
        <v>151</v>
      </c>
      <c r="E136" s="152" t="s">
        <v>638</v>
      </c>
      <c r="F136" s="231" t="s">
        <v>639</v>
      </c>
      <c r="G136" s="231"/>
      <c r="H136" s="231"/>
      <c r="I136" s="231"/>
      <c r="J136" s="153" t="s">
        <v>236</v>
      </c>
      <c r="K136" s="154">
        <v>15.256</v>
      </c>
      <c r="L136" s="232">
        <v>0</v>
      </c>
      <c r="M136" s="232"/>
      <c r="N136" s="233">
        <f>ROUND(L136*K136,2)</f>
        <v>0</v>
      </c>
      <c r="O136" s="233"/>
      <c r="P136" s="233"/>
      <c r="Q136" s="233"/>
      <c r="R136" s="121"/>
      <c r="T136" s="155"/>
      <c r="U136" s="33" t="s">
        <v>45</v>
      </c>
      <c r="V136" s="24"/>
      <c r="W136" s="156">
        <f>V136*K136</f>
        <v>0</v>
      </c>
      <c r="X136" s="156">
        <v>0</v>
      </c>
      <c r="Y136" s="156">
        <f>X136*K136</f>
        <v>0</v>
      </c>
      <c r="Z136" s="156">
        <v>0</v>
      </c>
      <c r="AA136" s="157">
        <f>Z136*K136</f>
        <v>0</v>
      </c>
      <c r="AR136" s="5" t="s">
        <v>155</v>
      </c>
      <c r="AT136" s="5" t="s">
        <v>151</v>
      </c>
      <c r="AU136" s="5" t="s">
        <v>110</v>
      </c>
      <c r="AY136" s="5" t="s">
        <v>150</v>
      </c>
      <c r="BE136" s="96">
        <f>IF(U136="základní",N136,0)</f>
        <v>0</v>
      </c>
      <c r="BF136" s="96">
        <f>IF(U136="snížená",N136,0)</f>
        <v>0</v>
      </c>
      <c r="BG136" s="96">
        <f>IF(U136="zákl. přenesená",N136,0)</f>
        <v>0</v>
      </c>
      <c r="BH136" s="96">
        <f>IF(U136="sníž. přenesená",N136,0)</f>
        <v>0</v>
      </c>
      <c r="BI136" s="96">
        <f>IF(U136="nulová",N136,0)</f>
        <v>0</v>
      </c>
      <c r="BJ136" s="5" t="s">
        <v>22</v>
      </c>
      <c r="BK136" s="96">
        <f>ROUND(L136*K136,2)</f>
        <v>0</v>
      </c>
      <c r="BL136" s="5" t="s">
        <v>155</v>
      </c>
      <c r="BM136" s="5" t="s">
        <v>640</v>
      </c>
    </row>
    <row r="137" spans="2:51" s="158" customFormat="1" ht="22.5" customHeight="1">
      <c r="B137" s="159"/>
      <c r="C137" s="160"/>
      <c r="D137" s="160"/>
      <c r="E137" s="161"/>
      <c r="F137" s="234" t="s">
        <v>641</v>
      </c>
      <c r="G137" s="234"/>
      <c r="H137" s="234"/>
      <c r="I137" s="234"/>
      <c r="J137" s="160"/>
      <c r="K137" s="162">
        <v>5.625</v>
      </c>
      <c r="L137" s="160"/>
      <c r="M137" s="160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158</v>
      </c>
      <c r="AU137" s="166" t="s">
        <v>110</v>
      </c>
      <c r="AV137" s="158" t="s">
        <v>110</v>
      </c>
      <c r="AW137" s="158" t="s">
        <v>37</v>
      </c>
      <c r="AX137" s="158" t="s">
        <v>80</v>
      </c>
      <c r="AY137" s="166" t="s">
        <v>150</v>
      </c>
    </row>
    <row r="138" spans="2:51" s="158" customFormat="1" ht="22.5" customHeight="1">
      <c r="B138" s="159"/>
      <c r="C138" s="160"/>
      <c r="D138" s="160"/>
      <c r="E138" s="161"/>
      <c r="F138" s="235" t="s">
        <v>642</v>
      </c>
      <c r="G138" s="235"/>
      <c r="H138" s="235"/>
      <c r="I138" s="235"/>
      <c r="J138" s="160"/>
      <c r="K138" s="162">
        <v>6.256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158</v>
      </c>
      <c r="AU138" s="166" t="s">
        <v>110</v>
      </c>
      <c r="AV138" s="158" t="s">
        <v>110</v>
      </c>
      <c r="AW138" s="158" t="s">
        <v>37</v>
      </c>
      <c r="AX138" s="158" t="s">
        <v>80</v>
      </c>
      <c r="AY138" s="166" t="s">
        <v>150</v>
      </c>
    </row>
    <row r="139" spans="2:51" s="158" customFormat="1" ht="22.5" customHeight="1">
      <c r="B139" s="159"/>
      <c r="C139" s="160"/>
      <c r="D139" s="160"/>
      <c r="E139" s="161"/>
      <c r="F139" s="235" t="s">
        <v>643</v>
      </c>
      <c r="G139" s="235"/>
      <c r="H139" s="235"/>
      <c r="I139" s="235"/>
      <c r="J139" s="160"/>
      <c r="K139" s="162">
        <v>3.375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158</v>
      </c>
      <c r="AU139" s="166" t="s">
        <v>110</v>
      </c>
      <c r="AV139" s="158" t="s">
        <v>110</v>
      </c>
      <c r="AW139" s="158" t="s">
        <v>37</v>
      </c>
      <c r="AX139" s="158" t="s">
        <v>80</v>
      </c>
      <c r="AY139" s="166" t="s">
        <v>150</v>
      </c>
    </row>
    <row r="140" spans="2:65" s="22" customFormat="1" ht="22.5" customHeight="1">
      <c r="B140" s="119"/>
      <c r="C140" s="151" t="s">
        <v>174</v>
      </c>
      <c r="D140" s="151" t="s">
        <v>151</v>
      </c>
      <c r="E140" s="152" t="s">
        <v>644</v>
      </c>
      <c r="F140" s="231" t="s">
        <v>645</v>
      </c>
      <c r="G140" s="231"/>
      <c r="H140" s="231"/>
      <c r="I140" s="231"/>
      <c r="J140" s="153" t="s">
        <v>236</v>
      </c>
      <c r="K140" s="154">
        <v>15.256</v>
      </c>
      <c r="L140" s="232">
        <v>0</v>
      </c>
      <c r="M140" s="232"/>
      <c r="N140" s="233">
        <f>ROUND(L140*K140,2)</f>
        <v>0</v>
      </c>
      <c r="O140" s="233"/>
      <c r="P140" s="233"/>
      <c r="Q140" s="233"/>
      <c r="R140" s="121"/>
      <c r="T140" s="155"/>
      <c r="U140" s="33" t="s">
        <v>45</v>
      </c>
      <c r="V140" s="24"/>
      <c r="W140" s="156">
        <f>V140*K140</f>
        <v>0</v>
      </c>
      <c r="X140" s="156">
        <v>0</v>
      </c>
      <c r="Y140" s="156">
        <f>X140*K140</f>
        <v>0</v>
      </c>
      <c r="Z140" s="156">
        <v>0</v>
      </c>
      <c r="AA140" s="157">
        <f>Z140*K140</f>
        <v>0</v>
      </c>
      <c r="AR140" s="5" t="s">
        <v>155</v>
      </c>
      <c r="AT140" s="5" t="s">
        <v>151</v>
      </c>
      <c r="AU140" s="5" t="s">
        <v>110</v>
      </c>
      <c r="AY140" s="5" t="s">
        <v>150</v>
      </c>
      <c r="BE140" s="96">
        <f>IF(U140="základní",N140,0)</f>
        <v>0</v>
      </c>
      <c r="BF140" s="96">
        <f>IF(U140="snížená",N140,0)</f>
        <v>0</v>
      </c>
      <c r="BG140" s="96">
        <f>IF(U140="zákl. přenesená",N140,0)</f>
        <v>0</v>
      </c>
      <c r="BH140" s="96">
        <f>IF(U140="sníž. přenesená",N140,0)</f>
        <v>0</v>
      </c>
      <c r="BI140" s="96">
        <f>IF(U140="nulová",N140,0)</f>
        <v>0</v>
      </c>
      <c r="BJ140" s="5" t="s">
        <v>22</v>
      </c>
      <c r="BK140" s="96">
        <f>ROUND(L140*K140,2)</f>
        <v>0</v>
      </c>
      <c r="BL140" s="5" t="s">
        <v>155</v>
      </c>
      <c r="BM140" s="5" t="s">
        <v>646</v>
      </c>
    </row>
    <row r="141" spans="2:51" s="158" customFormat="1" ht="22.5" customHeight="1">
      <c r="B141" s="159"/>
      <c r="C141" s="160"/>
      <c r="D141" s="160"/>
      <c r="E141" s="161"/>
      <c r="F141" s="234" t="s">
        <v>641</v>
      </c>
      <c r="G141" s="234"/>
      <c r="H141" s="234"/>
      <c r="I141" s="234"/>
      <c r="J141" s="160"/>
      <c r="K141" s="162">
        <v>5.625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158</v>
      </c>
      <c r="AU141" s="166" t="s">
        <v>110</v>
      </c>
      <c r="AV141" s="158" t="s">
        <v>110</v>
      </c>
      <c r="AW141" s="158" t="s">
        <v>37</v>
      </c>
      <c r="AX141" s="158" t="s">
        <v>80</v>
      </c>
      <c r="AY141" s="166" t="s">
        <v>150</v>
      </c>
    </row>
    <row r="142" spans="2:51" s="158" customFormat="1" ht="22.5" customHeight="1">
      <c r="B142" s="159"/>
      <c r="C142" s="160"/>
      <c r="D142" s="160"/>
      <c r="E142" s="161"/>
      <c r="F142" s="235" t="s">
        <v>642</v>
      </c>
      <c r="G142" s="235"/>
      <c r="H142" s="235"/>
      <c r="I142" s="235"/>
      <c r="J142" s="160"/>
      <c r="K142" s="162">
        <v>6.256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158</v>
      </c>
      <c r="AU142" s="166" t="s">
        <v>110</v>
      </c>
      <c r="AV142" s="158" t="s">
        <v>110</v>
      </c>
      <c r="AW142" s="158" t="s">
        <v>37</v>
      </c>
      <c r="AX142" s="158" t="s">
        <v>80</v>
      </c>
      <c r="AY142" s="166" t="s">
        <v>150</v>
      </c>
    </row>
    <row r="143" spans="2:51" s="158" customFormat="1" ht="22.5" customHeight="1">
      <c r="B143" s="159"/>
      <c r="C143" s="160"/>
      <c r="D143" s="160"/>
      <c r="E143" s="161"/>
      <c r="F143" s="235" t="s">
        <v>643</v>
      </c>
      <c r="G143" s="235"/>
      <c r="H143" s="235"/>
      <c r="I143" s="235"/>
      <c r="J143" s="160"/>
      <c r="K143" s="162">
        <v>3.375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158</v>
      </c>
      <c r="AU143" s="166" t="s">
        <v>110</v>
      </c>
      <c r="AV143" s="158" t="s">
        <v>110</v>
      </c>
      <c r="AW143" s="158" t="s">
        <v>37</v>
      </c>
      <c r="AX143" s="158" t="s">
        <v>80</v>
      </c>
      <c r="AY143" s="166" t="s">
        <v>150</v>
      </c>
    </row>
    <row r="144" spans="2:65" s="22" customFormat="1" ht="31.5" customHeight="1">
      <c r="B144" s="119"/>
      <c r="C144" s="151" t="s">
        <v>179</v>
      </c>
      <c r="D144" s="151" t="s">
        <v>151</v>
      </c>
      <c r="E144" s="152" t="s">
        <v>647</v>
      </c>
      <c r="F144" s="231" t="s">
        <v>648</v>
      </c>
      <c r="G144" s="231"/>
      <c r="H144" s="231"/>
      <c r="I144" s="231"/>
      <c r="J144" s="153" t="s">
        <v>154</v>
      </c>
      <c r="K144" s="154">
        <v>209.332</v>
      </c>
      <c r="L144" s="232">
        <v>0</v>
      </c>
      <c r="M144" s="232"/>
      <c r="N144" s="233">
        <f>ROUND(L144*K144,2)</f>
        <v>0</v>
      </c>
      <c r="O144" s="233"/>
      <c r="P144" s="233"/>
      <c r="Q144" s="233"/>
      <c r="R144" s="121"/>
      <c r="T144" s="155"/>
      <c r="U144" s="33" t="s">
        <v>45</v>
      </c>
      <c r="V144" s="24"/>
      <c r="W144" s="156">
        <f>V144*K144</f>
        <v>0</v>
      </c>
      <c r="X144" s="156">
        <v>0.00084</v>
      </c>
      <c r="Y144" s="156">
        <f>X144*K144</f>
        <v>0.17583888</v>
      </c>
      <c r="Z144" s="156">
        <v>0</v>
      </c>
      <c r="AA144" s="157">
        <f>Z144*K144</f>
        <v>0</v>
      </c>
      <c r="AR144" s="5" t="s">
        <v>155</v>
      </c>
      <c r="AT144" s="5" t="s">
        <v>151</v>
      </c>
      <c r="AU144" s="5" t="s">
        <v>110</v>
      </c>
      <c r="AY144" s="5" t="s">
        <v>150</v>
      </c>
      <c r="BE144" s="96">
        <f>IF(U144="základní",N144,0)</f>
        <v>0</v>
      </c>
      <c r="BF144" s="96">
        <f>IF(U144="snížená",N144,0)</f>
        <v>0</v>
      </c>
      <c r="BG144" s="96">
        <f>IF(U144="zákl. přenesená",N144,0)</f>
        <v>0</v>
      </c>
      <c r="BH144" s="96">
        <f>IF(U144="sníž. přenesená",N144,0)</f>
        <v>0</v>
      </c>
      <c r="BI144" s="96">
        <f>IF(U144="nulová",N144,0)</f>
        <v>0</v>
      </c>
      <c r="BJ144" s="5" t="s">
        <v>22</v>
      </c>
      <c r="BK144" s="96">
        <f>ROUND(L144*K144,2)</f>
        <v>0</v>
      </c>
      <c r="BL144" s="5" t="s">
        <v>155</v>
      </c>
      <c r="BM144" s="5" t="s">
        <v>649</v>
      </c>
    </row>
    <row r="145" spans="2:51" s="158" customFormat="1" ht="22.5" customHeight="1">
      <c r="B145" s="159"/>
      <c r="C145" s="160"/>
      <c r="D145" s="160"/>
      <c r="E145" s="161"/>
      <c r="F145" s="234" t="s">
        <v>650</v>
      </c>
      <c r="G145" s="234"/>
      <c r="H145" s="234"/>
      <c r="I145" s="234"/>
      <c r="J145" s="160"/>
      <c r="K145" s="162">
        <v>42.194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158</v>
      </c>
      <c r="AU145" s="166" t="s">
        <v>110</v>
      </c>
      <c r="AV145" s="158" t="s">
        <v>110</v>
      </c>
      <c r="AW145" s="158" t="s">
        <v>37</v>
      </c>
      <c r="AX145" s="158" t="s">
        <v>80</v>
      </c>
      <c r="AY145" s="166" t="s">
        <v>150</v>
      </c>
    </row>
    <row r="146" spans="2:51" s="158" customFormat="1" ht="22.5" customHeight="1">
      <c r="B146" s="159"/>
      <c r="C146" s="160"/>
      <c r="D146" s="160"/>
      <c r="E146" s="161"/>
      <c r="F146" s="235" t="s">
        <v>651</v>
      </c>
      <c r="G146" s="235"/>
      <c r="H146" s="235"/>
      <c r="I146" s="235"/>
      <c r="J146" s="160"/>
      <c r="K146" s="162">
        <v>139.938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158</v>
      </c>
      <c r="AU146" s="166" t="s">
        <v>110</v>
      </c>
      <c r="AV146" s="158" t="s">
        <v>110</v>
      </c>
      <c r="AW146" s="158" t="s">
        <v>37</v>
      </c>
      <c r="AX146" s="158" t="s">
        <v>80</v>
      </c>
      <c r="AY146" s="166" t="s">
        <v>150</v>
      </c>
    </row>
    <row r="147" spans="2:51" s="158" customFormat="1" ht="22.5" customHeight="1">
      <c r="B147" s="159"/>
      <c r="C147" s="160"/>
      <c r="D147" s="160"/>
      <c r="E147" s="161"/>
      <c r="F147" s="235" t="s">
        <v>652</v>
      </c>
      <c r="G147" s="235"/>
      <c r="H147" s="235"/>
      <c r="I147" s="235"/>
      <c r="J147" s="160"/>
      <c r="K147" s="162">
        <v>27.2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158</v>
      </c>
      <c r="AU147" s="166" t="s">
        <v>110</v>
      </c>
      <c r="AV147" s="158" t="s">
        <v>110</v>
      </c>
      <c r="AW147" s="158" t="s">
        <v>37</v>
      </c>
      <c r="AX147" s="158" t="s">
        <v>80</v>
      </c>
      <c r="AY147" s="166" t="s">
        <v>150</v>
      </c>
    </row>
    <row r="148" spans="2:65" s="22" customFormat="1" ht="31.5" customHeight="1">
      <c r="B148" s="119"/>
      <c r="C148" s="151" t="s">
        <v>185</v>
      </c>
      <c r="D148" s="151" t="s">
        <v>151</v>
      </c>
      <c r="E148" s="152" t="s">
        <v>653</v>
      </c>
      <c r="F148" s="231" t="s">
        <v>654</v>
      </c>
      <c r="G148" s="231"/>
      <c r="H148" s="231"/>
      <c r="I148" s="231"/>
      <c r="J148" s="153" t="s">
        <v>154</v>
      </c>
      <c r="K148" s="154">
        <v>209.332</v>
      </c>
      <c r="L148" s="232">
        <v>0</v>
      </c>
      <c r="M148" s="232"/>
      <c r="N148" s="233">
        <f>ROUND(L148*K148,2)</f>
        <v>0</v>
      </c>
      <c r="O148" s="233"/>
      <c r="P148" s="233"/>
      <c r="Q148" s="233"/>
      <c r="R148" s="121"/>
      <c r="T148" s="155"/>
      <c r="U148" s="33" t="s">
        <v>45</v>
      </c>
      <c r="V148" s="24"/>
      <c r="W148" s="156">
        <f>V148*K148</f>
        <v>0</v>
      </c>
      <c r="X148" s="156">
        <v>0</v>
      </c>
      <c r="Y148" s="156">
        <f>X148*K148</f>
        <v>0</v>
      </c>
      <c r="Z148" s="156">
        <v>0</v>
      </c>
      <c r="AA148" s="157">
        <f>Z148*K148</f>
        <v>0</v>
      </c>
      <c r="AR148" s="5" t="s">
        <v>155</v>
      </c>
      <c r="AT148" s="5" t="s">
        <v>151</v>
      </c>
      <c r="AU148" s="5" t="s">
        <v>110</v>
      </c>
      <c r="AY148" s="5" t="s">
        <v>150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5" t="s">
        <v>22</v>
      </c>
      <c r="BK148" s="96">
        <f>ROUND(L148*K148,2)</f>
        <v>0</v>
      </c>
      <c r="BL148" s="5" t="s">
        <v>155</v>
      </c>
      <c r="BM148" s="5" t="s">
        <v>655</v>
      </c>
    </row>
    <row r="149" spans="2:51" s="158" customFormat="1" ht="22.5" customHeight="1">
      <c r="B149" s="159"/>
      <c r="C149" s="160"/>
      <c r="D149" s="160"/>
      <c r="E149" s="161"/>
      <c r="F149" s="234" t="s">
        <v>650</v>
      </c>
      <c r="G149" s="234"/>
      <c r="H149" s="234"/>
      <c r="I149" s="234"/>
      <c r="J149" s="160"/>
      <c r="K149" s="162">
        <v>42.194</v>
      </c>
      <c r="L149" s="160"/>
      <c r="M149" s="160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158</v>
      </c>
      <c r="AU149" s="166" t="s">
        <v>110</v>
      </c>
      <c r="AV149" s="158" t="s">
        <v>110</v>
      </c>
      <c r="AW149" s="158" t="s">
        <v>37</v>
      </c>
      <c r="AX149" s="158" t="s">
        <v>80</v>
      </c>
      <c r="AY149" s="166" t="s">
        <v>150</v>
      </c>
    </row>
    <row r="150" spans="2:51" s="158" customFormat="1" ht="22.5" customHeight="1">
      <c r="B150" s="159"/>
      <c r="C150" s="160"/>
      <c r="D150" s="160"/>
      <c r="E150" s="161"/>
      <c r="F150" s="235" t="s">
        <v>651</v>
      </c>
      <c r="G150" s="235"/>
      <c r="H150" s="235"/>
      <c r="I150" s="235"/>
      <c r="J150" s="160"/>
      <c r="K150" s="162">
        <v>139.938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158</v>
      </c>
      <c r="AU150" s="166" t="s">
        <v>110</v>
      </c>
      <c r="AV150" s="158" t="s">
        <v>110</v>
      </c>
      <c r="AW150" s="158" t="s">
        <v>37</v>
      </c>
      <c r="AX150" s="158" t="s">
        <v>80</v>
      </c>
      <c r="AY150" s="166" t="s">
        <v>150</v>
      </c>
    </row>
    <row r="151" spans="2:51" s="158" customFormat="1" ht="22.5" customHeight="1">
      <c r="B151" s="159"/>
      <c r="C151" s="160"/>
      <c r="D151" s="160"/>
      <c r="E151" s="161"/>
      <c r="F151" s="235" t="s">
        <v>652</v>
      </c>
      <c r="G151" s="235"/>
      <c r="H151" s="235"/>
      <c r="I151" s="235"/>
      <c r="J151" s="160"/>
      <c r="K151" s="162">
        <v>27.2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158</v>
      </c>
      <c r="AU151" s="166" t="s">
        <v>110</v>
      </c>
      <c r="AV151" s="158" t="s">
        <v>110</v>
      </c>
      <c r="AW151" s="158" t="s">
        <v>37</v>
      </c>
      <c r="AX151" s="158" t="s">
        <v>80</v>
      </c>
      <c r="AY151" s="166" t="s">
        <v>150</v>
      </c>
    </row>
    <row r="152" spans="2:65" s="22" customFormat="1" ht="31.5" customHeight="1">
      <c r="B152" s="119"/>
      <c r="C152" s="151" t="s">
        <v>190</v>
      </c>
      <c r="D152" s="151" t="s">
        <v>151</v>
      </c>
      <c r="E152" s="152" t="s">
        <v>656</v>
      </c>
      <c r="F152" s="231" t="s">
        <v>657</v>
      </c>
      <c r="G152" s="231"/>
      <c r="H152" s="231"/>
      <c r="I152" s="231"/>
      <c r="J152" s="153" t="s">
        <v>236</v>
      </c>
      <c r="K152" s="154">
        <v>103.542</v>
      </c>
      <c r="L152" s="232">
        <v>0</v>
      </c>
      <c r="M152" s="232"/>
      <c r="N152" s="233">
        <f>ROUND(L152*K152,2)</f>
        <v>0</v>
      </c>
      <c r="O152" s="233"/>
      <c r="P152" s="233"/>
      <c r="Q152" s="233"/>
      <c r="R152" s="121"/>
      <c r="T152" s="155"/>
      <c r="U152" s="33" t="s">
        <v>45</v>
      </c>
      <c r="V152" s="24"/>
      <c r="W152" s="156">
        <f>V152*K152</f>
        <v>0</v>
      </c>
      <c r="X152" s="156">
        <v>0</v>
      </c>
      <c r="Y152" s="156">
        <f>X152*K152</f>
        <v>0</v>
      </c>
      <c r="Z152" s="156">
        <v>0</v>
      </c>
      <c r="AA152" s="157">
        <f>Z152*K152</f>
        <v>0</v>
      </c>
      <c r="AR152" s="5" t="s">
        <v>155</v>
      </c>
      <c r="AT152" s="5" t="s">
        <v>151</v>
      </c>
      <c r="AU152" s="5" t="s">
        <v>110</v>
      </c>
      <c r="AY152" s="5" t="s">
        <v>150</v>
      </c>
      <c r="BE152" s="96">
        <f>IF(U152="základní",N152,0)</f>
        <v>0</v>
      </c>
      <c r="BF152" s="96">
        <f>IF(U152="snížená",N152,0)</f>
        <v>0</v>
      </c>
      <c r="BG152" s="96">
        <f>IF(U152="zákl. přenesená",N152,0)</f>
        <v>0</v>
      </c>
      <c r="BH152" s="96">
        <f>IF(U152="sníž. přenesená",N152,0)</f>
        <v>0</v>
      </c>
      <c r="BI152" s="96">
        <f>IF(U152="nulová",N152,0)</f>
        <v>0</v>
      </c>
      <c r="BJ152" s="5" t="s">
        <v>22</v>
      </c>
      <c r="BK152" s="96">
        <f>ROUND(L152*K152,2)</f>
        <v>0</v>
      </c>
      <c r="BL152" s="5" t="s">
        <v>155</v>
      </c>
      <c r="BM152" s="5" t="s">
        <v>658</v>
      </c>
    </row>
    <row r="153" spans="2:51" s="158" customFormat="1" ht="22.5" customHeight="1">
      <c r="B153" s="159"/>
      <c r="C153" s="160"/>
      <c r="D153" s="160"/>
      <c r="E153" s="161"/>
      <c r="F153" s="234" t="s">
        <v>632</v>
      </c>
      <c r="G153" s="234"/>
      <c r="H153" s="234"/>
      <c r="I153" s="234"/>
      <c r="J153" s="160"/>
      <c r="K153" s="162">
        <v>17.932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158</v>
      </c>
      <c r="AU153" s="166" t="s">
        <v>110</v>
      </c>
      <c r="AV153" s="158" t="s">
        <v>110</v>
      </c>
      <c r="AW153" s="158" t="s">
        <v>37</v>
      </c>
      <c r="AX153" s="158" t="s">
        <v>80</v>
      </c>
      <c r="AY153" s="166" t="s">
        <v>150</v>
      </c>
    </row>
    <row r="154" spans="2:51" s="158" customFormat="1" ht="22.5" customHeight="1">
      <c r="B154" s="159"/>
      <c r="C154" s="160"/>
      <c r="D154" s="160"/>
      <c r="E154" s="161"/>
      <c r="F154" s="235" t="s">
        <v>633</v>
      </c>
      <c r="G154" s="235"/>
      <c r="H154" s="235"/>
      <c r="I154" s="235"/>
      <c r="J154" s="160"/>
      <c r="K154" s="162">
        <v>59.474</v>
      </c>
      <c r="L154" s="160"/>
      <c r="M154" s="160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158</v>
      </c>
      <c r="AU154" s="166" t="s">
        <v>110</v>
      </c>
      <c r="AV154" s="158" t="s">
        <v>110</v>
      </c>
      <c r="AW154" s="158" t="s">
        <v>37</v>
      </c>
      <c r="AX154" s="158" t="s">
        <v>80</v>
      </c>
      <c r="AY154" s="166" t="s">
        <v>150</v>
      </c>
    </row>
    <row r="155" spans="2:51" s="158" customFormat="1" ht="22.5" customHeight="1">
      <c r="B155" s="159"/>
      <c r="C155" s="160"/>
      <c r="D155" s="160"/>
      <c r="E155" s="161"/>
      <c r="F155" s="235" t="s">
        <v>634</v>
      </c>
      <c r="G155" s="235"/>
      <c r="H155" s="235"/>
      <c r="I155" s="235"/>
      <c r="J155" s="160"/>
      <c r="K155" s="162">
        <v>10.88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158</v>
      </c>
      <c r="AU155" s="166" t="s">
        <v>110</v>
      </c>
      <c r="AV155" s="158" t="s">
        <v>110</v>
      </c>
      <c r="AW155" s="158" t="s">
        <v>37</v>
      </c>
      <c r="AX155" s="158" t="s">
        <v>80</v>
      </c>
      <c r="AY155" s="166" t="s">
        <v>150</v>
      </c>
    </row>
    <row r="156" spans="2:51" s="158" customFormat="1" ht="22.5" customHeight="1">
      <c r="B156" s="159"/>
      <c r="C156" s="160"/>
      <c r="D156" s="160"/>
      <c r="E156" s="161"/>
      <c r="F156" s="235" t="s">
        <v>641</v>
      </c>
      <c r="G156" s="235"/>
      <c r="H156" s="235"/>
      <c r="I156" s="235"/>
      <c r="J156" s="160"/>
      <c r="K156" s="162">
        <v>5.625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158</v>
      </c>
      <c r="AU156" s="166" t="s">
        <v>110</v>
      </c>
      <c r="AV156" s="158" t="s">
        <v>110</v>
      </c>
      <c r="AW156" s="158" t="s">
        <v>37</v>
      </c>
      <c r="AX156" s="158" t="s">
        <v>80</v>
      </c>
      <c r="AY156" s="166" t="s">
        <v>150</v>
      </c>
    </row>
    <row r="157" spans="2:51" s="158" customFormat="1" ht="22.5" customHeight="1">
      <c r="B157" s="159"/>
      <c r="C157" s="160"/>
      <c r="D157" s="160"/>
      <c r="E157" s="161"/>
      <c r="F157" s="235" t="s">
        <v>642</v>
      </c>
      <c r="G157" s="235"/>
      <c r="H157" s="235"/>
      <c r="I157" s="235"/>
      <c r="J157" s="160"/>
      <c r="K157" s="162">
        <v>6.256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158</v>
      </c>
      <c r="AU157" s="166" t="s">
        <v>110</v>
      </c>
      <c r="AV157" s="158" t="s">
        <v>110</v>
      </c>
      <c r="AW157" s="158" t="s">
        <v>37</v>
      </c>
      <c r="AX157" s="158" t="s">
        <v>80</v>
      </c>
      <c r="AY157" s="166" t="s">
        <v>150</v>
      </c>
    </row>
    <row r="158" spans="2:51" s="158" customFormat="1" ht="22.5" customHeight="1">
      <c r="B158" s="159"/>
      <c r="C158" s="160"/>
      <c r="D158" s="160"/>
      <c r="E158" s="161"/>
      <c r="F158" s="235" t="s">
        <v>643</v>
      </c>
      <c r="G158" s="235"/>
      <c r="H158" s="235"/>
      <c r="I158" s="235"/>
      <c r="J158" s="160"/>
      <c r="K158" s="162">
        <v>3.375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158</v>
      </c>
      <c r="AU158" s="166" t="s">
        <v>110</v>
      </c>
      <c r="AV158" s="158" t="s">
        <v>110</v>
      </c>
      <c r="AW158" s="158" t="s">
        <v>37</v>
      </c>
      <c r="AX158" s="158" t="s">
        <v>80</v>
      </c>
      <c r="AY158" s="166" t="s">
        <v>150</v>
      </c>
    </row>
    <row r="159" spans="2:65" s="22" customFormat="1" ht="31.5" customHeight="1">
      <c r="B159" s="119"/>
      <c r="C159" s="151" t="s">
        <v>195</v>
      </c>
      <c r="D159" s="151" t="s">
        <v>151</v>
      </c>
      <c r="E159" s="152" t="s">
        <v>659</v>
      </c>
      <c r="F159" s="231" t="s">
        <v>660</v>
      </c>
      <c r="G159" s="231"/>
      <c r="H159" s="231"/>
      <c r="I159" s="231"/>
      <c r="J159" s="153" t="s">
        <v>236</v>
      </c>
      <c r="K159" s="154">
        <v>10.483</v>
      </c>
      <c r="L159" s="232">
        <v>0</v>
      </c>
      <c r="M159" s="232"/>
      <c r="N159" s="233">
        <f>ROUND(L159*K159,2)</f>
        <v>0</v>
      </c>
      <c r="O159" s="233"/>
      <c r="P159" s="233"/>
      <c r="Q159" s="233"/>
      <c r="R159" s="121"/>
      <c r="T159" s="155"/>
      <c r="U159" s="33" t="s">
        <v>45</v>
      </c>
      <c r="V159" s="24"/>
      <c r="W159" s="156">
        <f>V159*K159</f>
        <v>0</v>
      </c>
      <c r="X159" s="156">
        <v>0</v>
      </c>
      <c r="Y159" s="156">
        <f>X159*K159</f>
        <v>0</v>
      </c>
      <c r="Z159" s="156">
        <v>0</v>
      </c>
      <c r="AA159" s="157">
        <f>Z159*K159</f>
        <v>0</v>
      </c>
      <c r="AR159" s="5" t="s">
        <v>155</v>
      </c>
      <c r="AT159" s="5" t="s">
        <v>151</v>
      </c>
      <c r="AU159" s="5" t="s">
        <v>110</v>
      </c>
      <c r="AY159" s="5" t="s">
        <v>150</v>
      </c>
      <c r="BE159" s="96">
        <f>IF(U159="základní",N159,0)</f>
        <v>0</v>
      </c>
      <c r="BF159" s="96">
        <f>IF(U159="snížená",N159,0)</f>
        <v>0</v>
      </c>
      <c r="BG159" s="96">
        <f>IF(U159="zákl. přenesená",N159,0)</f>
        <v>0</v>
      </c>
      <c r="BH159" s="96">
        <f>IF(U159="sníž. přenesená",N159,0)</f>
        <v>0</v>
      </c>
      <c r="BI159" s="96">
        <f>IF(U159="nulová",N159,0)</f>
        <v>0</v>
      </c>
      <c r="BJ159" s="5" t="s">
        <v>22</v>
      </c>
      <c r="BK159" s="96">
        <f>ROUND(L159*K159,2)</f>
        <v>0</v>
      </c>
      <c r="BL159" s="5" t="s">
        <v>155</v>
      </c>
      <c r="BM159" s="5" t="s">
        <v>661</v>
      </c>
    </row>
    <row r="160" spans="2:51" s="158" customFormat="1" ht="22.5" customHeight="1">
      <c r="B160" s="159"/>
      <c r="C160" s="160"/>
      <c r="D160" s="160"/>
      <c r="E160" s="161"/>
      <c r="F160" s="234" t="s">
        <v>662</v>
      </c>
      <c r="G160" s="234"/>
      <c r="H160" s="234"/>
      <c r="I160" s="234"/>
      <c r="J160" s="160"/>
      <c r="K160" s="162">
        <v>10.483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158</v>
      </c>
      <c r="AU160" s="166" t="s">
        <v>110</v>
      </c>
      <c r="AV160" s="158" t="s">
        <v>110</v>
      </c>
      <c r="AW160" s="158" t="s">
        <v>37</v>
      </c>
      <c r="AX160" s="158" t="s">
        <v>22</v>
      </c>
      <c r="AY160" s="166" t="s">
        <v>150</v>
      </c>
    </row>
    <row r="161" spans="2:65" s="22" customFormat="1" ht="22.5" customHeight="1">
      <c r="B161" s="119"/>
      <c r="C161" s="151" t="s">
        <v>27</v>
      </c>
      <c r="D161" s="151" t="s">
        <v>151</v>
      </c>
      <c r="E161" s="152" t="s">
        <v>663</v>
      </c>
      <c r="F161" s="231" t="s">
        <v>664</v>
      </c>
      <c r="G161" s="231"/>
      <c r="H161" s="231"/>
      <c r="I161" s="231"/>
      <c r="J161" s="153" t="s">
        <v>236</v>
      </c>
      <c r="K161" s="154">
        <v>10.483</v>
      </c>
      <c r="L161" s="232">
        <v>0</v>
      </c>
      <c r="M161" s="232"/>
      <c r="N161" s="233">
        <f>ROUND(L161*K161,2)</f>
        <v>0</v>
      </c>
      <c r="O161" s="233"/>
      <c r="P161" s="233"/>
      <c r="Q161" s="233"/>
      <c r="R161" s="121"/>
      <c r="T161" s="155"/>
      <c r="U161" s="33" t="s">
        <v>45</v>
      </c>
      <c r="V161" s="24"/>
      <c r="W161" s="156">
        <f>V161*K161</f>
        <v>0</v>
      </c>
      <c r="X161" s="156">
        <v>0</v>
      </c>
      <c r="Y161" s="156">
        <f>X161*K161</f>
        <v>0</v>
      </c>
      <c r="Z161" s="156">
        <v>0</v>
      </c>
      <c r="AA161" s="157">
        <f>Z161*K161</f>
        <v>0</v>
      </c>
      <c r="AR161" s="5" t="s">
        <v>155</v>
      </c>
      <c r="AT161" s="5" t="s">
        <v>151</v>
      </c>
      <c r="AU161" s="5" t="s">
        <v>110</v>
      </c>
      <c r="AY161" s="5" t="s">
        <v>150</v>
      </c>
      <c r="BE161" s="96">
        <f>IF(U161="základní",N161,0)</f>
        <v>0</v>
      </c>
      <c r="BF161" s="96">
        <f>IF(U161="snížená",N161,0)</f>
        <v>0</v>
      </c>
      <c r="BG161" s="96">
        <f>IF(U161="zákl. přenesená",N161,0)</f>
        <v>0</v>
      </c>
      <c r="BH161" s="96">
        <f>IF(U161="sníž. přenesená",N161,0)</f>
        <v>0</v>
      </c>
      <c r="BI161" s="96">
        <f>IF(U161="nulová",N161,0)</f>
        <v>0</v>
      </c>
      <c r="BJ161" s="5" t="s">
        <v>22</v>
      </c>
      <c r="BK161" s="96">
        <f>ROUND(L161*K161,2)</f>
        <v>0</v>
      </c>
      <c r="BL161" s="5" t="s">
        <v>155</v>
      </c>
      <c r="BM161" s="5" t="s">
        <v>665</v>
      </c>
    </row>
    <row r="162" spans="2:51" s="158" customFormat="1" ht="22.5" customHeight="1">
      <c r="B162" s="159"/>
      <c r="C162" s="160"/>
      <c r="D162" s="160"/>
      <c r="E162" s="161"/>
      <c r="F162" s="234" t="s">
        <v>662</v>
      </c>
      <c r="G162" s="234"/>
      <c r="H162" s="234"/>
      <c r="I162" s="234"/>
      <c r="J162" s="160"/>
      <c r="K162" s="162">
        <v>10.483</v>
      </c>
      <c r="L162" s="160"/>
      <c r="M162" s="160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158</v>
      </c>
      <c r="AU162" s="166" t="s">
        <v>110</v>
      </c>
      <c r="AV162" s="158" t="s">
        <v>110</v>
      </c>
      <c r="AW162" s="158" t="s">
        <v>37</v>
      </c>
      <c r="AX162" s="158" t="s">
        <v>22</v>
      </c>
      <c r="AY162" s="166" t="s">
        <v>150</v>
      </c>
    </row>
    <row r="163" spans="2:65" s="22" customFormat="1" ht="22.5" customHeight="1">
      <c r="B163" s="119"/>
      <c r="C163" s="151" t="s">
        <v>206</v>
      </c>
      <c r="D163" s="151" t="s">
        <v>151</v>
      </c>
      <c r="E163" s="152" t="s">
        <v>666</v>
      </c>
      <c r="F163" s="231" t="s">
        <v>667</v>
      </c>
      <c r="G163" s="231"/>
      <c r="H163" s="231"/>
      <c r="I163" s="231"/>
      <c r="J163" s="153" t="s">
        <v>236</v>
      </c>
      <c r="K163" s="154">
        <v>10.483</v>
      </c>
      <c r="L163" s="232">
        <v>0</v>
      </c>
      <c r="M163" s="232"/>
      <c r="N163" s="233">
        <f>ROUND(L163*K163,2)</f>
        <v>0</v>
      </c>
      <c r="O163" s="233"/>
      <c r="P163" s="233"/>
      <c r="Q163" s="233"/>
      <c r="R163" s="121"/>
      <c r="T163" s="155"/>
      <c r="U163" s="33" t="s">
        <v>45</v>
      </c>
      <c r="V163" s="24"/>
      <c r="W163" s="156">
        <f>V163*K163</f>
        <v>0</v>
      </c>
      <c r="X163" s="156">
        <v>0</v>
      </c>
      <c r="Y163" s="156">
        <f>X163*K163</f>
        <v>0</v>
      </c>
      <c r="Z163" s="156">
        <v>0</v>
      </c>
      <c r="AA163" s="157">
        <f>Z163*K163</f>
        <v>0</v>
      </c>
      <c r="AR163" s="5" t="s">
        <v>155</v>
      </c>
      <c r="AT163" s="5" t="s">
        <v>151</v>
      </c>
      <c r="AU163" s="5" t="s">
        <v>110</v>
      </c>
      <c r="AY163" s="5" t="s">
        <v>150</v>
      </c>
      <c r="BE163" s="96">
        <f>IF(U163="základní",N163,0)</f>
        <v>0</v>
      </c>
      <c r="BF163" s="96">
        <f>IF(U163="snížená",N163,0)</f>
        <v>0</v>
      </c>
      <c r="BG163" s="96">
        <f>IF(U163="zákl. přenesená",N163,0)</f>
        <v>0</v>
      </c>
      <c r="BH163" s="96">
        <f>IF(U163="sníž. přenesená",N163,0)</f>
        <v>0</v>
      </c>
      <c r="BI163" s="96">
        <f>IF(U163="nulová",N163,0)</f>
        <v>0</v>
      </c>
      <c r="BJ163" s="5" t="s">
        <v>22</v>
      </c>
      <c r="BK163" s="96">
        <f>ROUND(L163*K163,2)</f>
        <v>0</v>
      </c>
      <c r="BL163" s="5" t="s">
        <v>155</v>
      </c>
      <c r="BM163" s="5" t="s">
        <v>668</v>
      </c>
    </row>
    <row r="164" spans="2:51" s="158" customFormat="1" ht="22.5" customHeight="1">
      <c r="B164" s="159"/>
      <c r="C164" s="160"/>
      <c r="D164" s="160"/>
      <c r="E164" s="161"/>
      <c r="F164" s="234" t="s">
        <v>662</v>
      </c>
      <c r="G164" s="234"/>
      <c r="H164" s="234"/>
      <c r="I164" s="234"/>
      <c r="J164" s="160"/>
      <c r="K164" s="162">
        <v>10.483</v>
      </c>
      <c r="L164" s="160"/>
      <c r="M164" s="160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158</v>
      </c>
      <c r="AU164" s="166" t="s">
        <v>110</v>
      </c>
      <c r="AV164" s="158" t="s">
        <v>110</v>
      </c>
      <c r="AW164" s="158" t="s">
        <v>37</v>
      </c>
      <c r="AX164" s="158" t="s">
        <v>22</v>
      </c>
      <c r="AY164" s="166" t="s">
        <v>150</v>
      </c>
    </row>
    <row r="165" spans="2:65" s="22" customFormat="1" ht="31.5" customHeight="1">
      <c r="B165" s="119"/>
      <c r="C165" s="151" t="s">
        <v>210</v>
      </c>
      <c r="D165" s="151" t="s">
        <v>151</v>
      </c>
      <c r="E165" s="152" t="s">
        <v>669</v>
      </c>
      <c r="F165" s="231" t="s">
        <v>670</v>
      </c>
      <c r="G165" s="231"/>
      <c r="H165" s="231"/>
      <c r="I165" s="231"/>
      <c r="J165" s="153" t="s">
        <v>203</v>
      </c>
      <c r="K165" s="154">
        <v>19.394</v>
      </c>
      <c r="L165" s="232">
        <v>0</v>
      </c>
      <c r="M165" s="232"/>
      <c r="N165" s="233">
        <f>ROUND(L165*K165,2)</f>
        <v>0</v>
      </c>
      <c r="O165" s="233"/>
      <c r="P165" s="233"/>
      <c r="Q165" s="233"/>
      <c r="R165" s="121"/>
      <c r="T165" s="155"/>
      <c r="U165" s="33" t="s">
        <v>45</v>
      </c>
      <c r="V165" s="24"/>
      <c r="W165" s="156">
        <f>V165*K165</f>
        <v>0</v>
      </c>
      <c r="X165" s="156">
        <v>0</v>
      </c>
      <c r="Y165" s="156">
        <f>X165*K165</f>
        <v>0</v>
      </c>
      <c r="Z165" s="156">
        <v>0</v>
      </c>
      <c r="AA165" s="157">
        <f>Z165*K165</f>
        <v>0</v>
      </c>
      <c r="AR165" s="5" t="s">
        <v>155</v>
      </c>
      <c r="AT165" s="5" t="s">
        <v>151</v>
      </c>
      <c r="AU165" s="5" t="s">
        <v>110</v>
      </c>
      <c r="AY165" s="5" t="s">
        <v>150</v>
      </c>
      <c r="BE165" s="96">
        <f>IF(U165="základní",N165,0)</f>
        <v>0</v>
      </c>
      <c r="BF165" s="96">
        <f>IF(U165="snížená",N165,0)</f>
        <v>0</v>
      </c>
      <c r="BG165" s="96">
        <f>IF(U165="zákl. přenesená",N165,0)</f>
        <v>0</v>
      </c>
      <c r="BH165" s="96">
        <f>IF(U165="sníž. přenesená",N165,0)</f>
        <v>0</v>
      </c>
      <c r="BI165" s="96">
        <f>IF(U165="nulová",N165,0)</f>
        <v>0</v>
      </c>
      <c r="BJ165" s="5" t="s">
        <v>22</v>
      </c>
      <c r="BK165" s="96">
        <f>ROUND(L165*K165,2)</f>
        <v>0</v>
      </c>
      <c r="BL165" s="5" t="s">
        <v>155</v>
      </c>
      <c r="BM165" s="5" t="s">
        <v>671</v>
      </c>
    </row>
    <row r="166" spans="2:51" s="158" customFormat="1" ht="22.5" customHeight="1">
      <c r="B166" s="159"/>
      <c r="C166" s="160"/>
      <c r="D166" s="160"/>
      <c r="E166" s="161"/>
      <c r="F166" s="234" t="s">
        <v>672</v>
      </c>
      <c r="G166" s="234"/>
      <c r="H166" s="234"/>
      <c r="I166" s="234"/>
      <c r="J166" s="160"/>
      <c r="K166" s="162">
        <v>19.394</v>
      </c>
      <c r="L166" s="160"/>
      <c r="M166" s="160"/>
      <c r="N166" s="160"/>
      <c r="O166" s="160"/>
      <c r="P166" s="160"/>
      <c r="Q166" s="160"/>
      <c r="R166" s="163"/>
      <c r="T166" s="164"/>
      <c r="U166" s="160"/>
      <c r="V166" s="160"/>
      <c r="W166" s="160"/>
      <c r="X166" s="160"/>
      <c r="Y166" s="160"/>
      <c r="Z166" s="160"/>
      <c r="AA166" s="165"/>
      <c r="AT166" s="166" t="s">
        <v>158</v>
      </c>
      <c r="AU166" s="166" t="s">
        <v>110</v>
      </c>
      <c r="AV166" s="158" t="s">
        <v>110</v>
      </c>
      <c r="AW166" s="158" t="s">
        <v>37</v>
      </c>
      <c r="AX166" s="158" t="s">
        <v>22</v>
      </c>
      <c r="AY166" s="166" t="s">
        <v>150</v>
      </c>
    </row>
    <row r="167" spans="2:65" s="22" customFormat="1" ht="31.5" customHeight="1">
      <c r="B167" s="119"/>
      <c r="C167" s="151" t="s">
        <v>215</v>
      </c>
      <c r="D167" s="151" t="s">
        <v>151</v>
      </c>
      <c r="E167" s="152" t="s">
        <v>673</v>
      </c>
      <c r="F167" s="231" t="s">
        <v>674</v>
      </c>
      <c r="G167" s="231"/>
      <c r="H167" s="231"/>
      <c r="I167" s="231"/>
      <c r="J167" s="153" t="s">
        <v>236</v>
      </c>
      <c r="K167" s="154">
        <v>49.301</v>
      </c>
      <c r="L167" s="232">
        <v>0</v>
      </c>
      <c r="M167" s="232"/>
      <c r="N167" s="233">
        <f>ROUND(L167*K167,2)</f>
        <v>0</v>
      </c>
      <c r="O167" s="233"/>
      <c r="P167" s="233"/>
      <c r="Q167" s="233"/>
      <c r="R167" s="121"/>
      <c r="T167" s="155"/>
      <c r="U167" s="33" t="s">
        <v>45</v>
      </c>
      <c r="V167" s="24"/>
      <c r="W167" s="156">
        <f>V167*K167</f>
        <v>0</v>
      </c>
      <c r="X167" s="156">
        <v>0</v>
      </c>
      <c r="Y167" s="156">
        <f>X167*K167</f>
        <v>0</v>
      </c>
      <c r="Z167" s="156">
        <v>0</v>
      </c>
      <c r="AA167" s="157">
        <f>Z167*K167</f>
        <v>0</v>
      </c>
      <c r="AR167" s="5" t="s">
        <v>155</v>
      </c>
      <c r="AT167" s="5" t="s">
        <v>151</v>
      </c>
      <c r="AU167" s="5" t="s">
        <v>110</v>
      </c>
      <c r="AY167" s="5" t="s">
        <v>150</v>
      </c>
      <c r="BE167" s="96">
        <f>IF(U167="základní",N167,0)</f>
        <v>0</v>
      </c>
      <c r="BF167" s="96">
        <f>IF(U167="snížená",N167,0)</f>
        <v>0</v>
      </c>
      <c r="BG167" s="96">
        <f>IF(U167="zákl. přenesená",N167,0)</f>
        <v>0</v>
      </c>
      <c r="BH167" s="96">
        <f>IF(U167="sníž. přenesená",N167,0)</f>
        <v>0</v>
      </c>
      <c r="BI167" s="96">
        <f>IF(U167="nulová",N167,0)</f>
        <v>0</v>
      </c>
      <c r="BJ167" s="5" t="s">
        <v>22</v>
      </c>
      <c r="BK167" s="96">
        <f>ROUND(L167*K167,2)</f>
        <v>0</v>
      </c>
      <c r="BL167" s="5" t="s">
        <v>155</v>
      </c>
      <c r="BM167" s="5" t="s">
        <v>675</v>
      </c>
    </row>
    <row r="168" spans="2:51" s="158" customFormat="1" ht="22.5" customHeight="1">
      <c r="B168" s="159"/>
      <c r="C168" s="160"/>
      <c r="D168" s="160"/>
      <c r="E168" s="161"/>
      <c r="F168" s="234" t="s">
        <v>676</v>
      </c>
      <c r="G168" s="234"/>
      <c r="H168" s="234"/>
      <c r="I168" s="234"/>
      <c r="J168" s="160"/>
      <c r="K168" s="162">
        <v>9.245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158</v>
      </c>
      <c r="AU168" s="166" t="s">
        <v>110</v>
      </c>
      <c r="AV168" s="158" t="s">
        <v>110</v>
      </c>
      <c r="AW168" s="158" t="s">
        <v>37</v>
      </c>
      <c r="AX168" s="158" t="s">
        <v>80</v>
      </c>
      <c r="AY168" s="166" t="s">
        <v>150</v>
      </c>
    </row>
    <row r="169" spans="2:51" s="158" customFormat="1" ht="22.5" customHeight="1">
      <c r="B169" s="159"/>
      <c r="C169" s="160"/>
      <c r="D169" s="160"/>
      <c r="E169" s="161"/>
      <c r="F169" s="235" t="s">
        <v>677</v>
      </c>
      <c r="G169" s="235"/>
      <c r="H169" s="235"/>
      <c r="I169" s="235"/>
      <c r="J169" s="160"/>
      <c r="K169" s="162">
        <v>26.035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158</v>
      </c>
      <c r="AU169" s="166" t="s">
        <v>110</v>
      </c>
      <c r="AV169" s="158" t="s">
        <v>110</v>
      </c>
      <c r="AW169" s="158" t="s">
        <v>37</v>
      </c>
      <c r="AX169" s="158" t="s">
        <v>80</v>
      </c>
      <c r="AY169" s="166" t="s">
        <v>150</v>
      </c>
    </row>
    <row r="170" spans="2:51" s="158" customFormat="1" ht="22.5" customHeight="1">
      <c r="B170" s="159"/>
      <c r="C170" s="160"/>
      <c r="D170" s="160"/>
      <c r="E170" s="161"/>
      <c r="F170" s="235" t="s">
        <v>678</v>
      </c>
      <c r="G170" s="235"/>
      <c r="H170" s="235"/>
      <c r="I170" s="235"/>
      <c r="J170" s="160"/>
      <c r="K170" s="162">
        <v>5.44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158</v>
      </c>
      <c r="AU170" s="166" t="s">
        <v>110</v>
      </c>
      <c r="AV170" s="158" t="s">
        <v>110</v>
      </c>
      <c r="AW170" s="158" t="s">
        <v>37</v>
      </c>
      <c r="AX170" s="158" t="s">
        <v>80</v>
      </c>
      <c r="AY170" s="166" t="s">
        <v>150</v>
      </c>
    </row>
    <row r="171" spans="2:51" s="158" customFormat="1" ht="22.5" customHeight="1">
      <c r="B171" s="159"/>
      <c r="C171" s="160"/>
      <c r="D171" s="160"/>
      <c r="E171" s="161"/>
      <c r="F171" s="235" t="s">
        <v>679</v>
      </c>
      <c r="G171" s="235"/>
      <c r="H171" s="235"/>
      <c r="I171" s="235"/>
      <c r="J171" s="160"/>
      <c r="K171" s="162">
        <v>2.287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158</v>
      </c>
      <c r="AU171" s="166" t="s">
        <v>110</v>
      </c>
      <c r="AV171" s="158" t="s">
        <v>110</v>
      </c>
      <c r="AW171" s="158" t="s">
        <v>37</v>
      </c>
      <c r="AX171" s="158" t="s">
        <v>80</v>
      </c>
      <c r="AY171" s="166" t="s">
        <v>150</v>
      </c>
    </row>
    <row r="172" spans="2:51" s="158" customFormat="1" ht="22.5" customHeight="1">
      <c r="B172" s="159"/>
      <c r="C172" s="160"/>
      <c r="D172" s="160"/>
      <c r="E172" s="161"/>
      <c r="F172" s="235" t="s">
        <v>680</v>
      </c>
      <c r="G172" s="235"/>
      <c r="H172" s="235"/>
      <c r="I172" s="235"/>
      <c r="J172" s="160"/>
      <c r="K172" s="162">
        <v>4.096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158</v>
      </c>
      <c r="AU172" s="166" t="s">
        <v>110</v>
      </c>
      <c r="AV172" s="158" t="s">
        <v>110</v>
      </c>
      <c r="AW172" s="158" t="s">
        <v>37</v>
      </c>
      <c r="AX172" s="158" t="s">
        <v>80</v>
      </c>
      <c r="AY172" s="166" t="s">
        <v>150</v>
      </c>
    </row>
    <row r="173" spans="2:51" s="158" customFormat="1" ht="22.5" customHeight="1">
      <c r="B173" s="159"/>
      <c r="C173" s="160"/>
      <c r="D173" s="160"/>
      <c r="E173" s="161"/>
      <c r="F173" s="235" t="s">
        <v>681</v>
      </c>
      <c r="G173" s="235"/>
      <c r="H173" s="235"/>
      <c r="I173" s="235"/>
      <c r="J173" s="160"/>
      <c r="K173" s="162">
        <v>2.198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158</v>
      </c>
      <c r="AU173" s="166" t="s">
        <v>110</v>
      </c>
      <c r="AV173" s="158" t="s">
        <v>110</v>
      </c>
      <c r="AW173" s="158" t="s">
        <v>37</v>
      </c>
      <c r="AX173" s="158" t="s">
        <v>80</v>
      </c>
      <c r="AY173" s="166" t="s">
        <v>150</v>
      </c>
    </row>
    <row r="174" spans="2:65" s="22" customFormat="1" ht="31.5" customHeight="1">
      <c r="B174" s="119"/>
      <c r="C174" s="151" t="s">
        <v>219</v>
      </c>
      <c r="D174" s="151" t="s">
        <v>151</v>
      </c>
      <c r="E174" s="152" t="s">
        <v>682</v>
      </c>
      <c r="F174" s="231" t="s">
        <v>683</v>
      </c>
      <c r="G174" s="231"/>
      <c r="H174" s="231"/>
      <c r="I174" s="231"/>
      <c r="J174" s="153" t="s">
        <v>236</v>
      </c>
      <c r="K174" s="154">
        <v>43.758</v>
      </c>
      <c r="L174" s="232">
        <v>0</v>
      </c>
      <c r="M174" s="232"/>
      <c r="N174" s="233">
        <f>ROUND(L174*K174,2)</f>
        <v>0</v>
      </c>
      <c r="O174" s="233"/>
      <c r="P174" s="233"/>
      <c r="Q174" s="233"/>
      <c r="R174" s="121"/>
      <c r="T174" s="155"/>
      <c r="U174" s="33" t="s">
        <v>45</v>
      </c>
      <c r="V174" s="24"/>
      <c r="W174" s="156">
        <f>V174*K174</f>
        <v>0</v>
      </c>
      <c r="X174" s="156">
        <v>0</v>
      </c>
      <c r="Y174" s="156">
        <f>X174*K174</f>
        <v>0</v>
      </c>
      <c r="Z174" s="156">
        <v>0</v>
      </c>
      <c r="AA174" s="157">
        <f>Z174*K174</f>
        <v>0</v>
      </c>
      <c r="AR174" s="5" t="s">
        <v>155</v>
      </c>
      <c r="AT174" s="5" t="s">
        <v>151</v>
      </c>
      <c r="AU174" s="5" t="s">
        <v>110</v>
      </c>
      <c r="AY174" s="5" t="s">
        <v>150</v>
      </c>
      <c r="BE174" s="96">
        <f>IF(U174="základní",N174,0)</f>
        <v>0</v>
      </c>
      <c r="BF174" s="96">
        <f>IF(U174="snížená",N174,0)</f>
        <v>0</v>
      </c>
      <c r="BG174" s="96">
        <f>IF(U174="zákl. přenesená",N174,0)</f>
        <v>0</v>
      </c>
      <c r="BH174" s="96">
        <f>IF(U174="sníž. přenesená",N174,0)</f>
        <v>0</v>
      </c>
      <c r="BI174" s="96">
        <f>IF(U174="nulová",N174,0)</f>
        <v>0</v>
      </c>
      <c r="BJ174" s="5" t="s">
        <v>22</v>
      </c>
      <c r="BK174" s="96">
        <f>ROUND(L174*K174,2)</f>
        <v>0</v>
      </c>
      <c r="BL174" s="5" t="s">
        <v>155</v>
      </c>
      <c r="BM174" s="5" t="s">
        <v>684</v>
      </c>
    </row>
    <row r="175" spans="2:51" s="158" customFormat="1" ht="22.5" customHeight="1">
      <c r="B175" s="159"/>
      <c r="C175" s="160"/>
      <c r="D175" s="160"/>
      <c r="E175" s="161"/>
      <c r="F175" s="234" t="s">
        <v>685</v>
      </c>
      <c r="G175" s="234"/>
      <c r="H175" s="234"/>
      <c r="I175" s="234"/>
      <c r="J175" s="160"/>
      <c r="K175" s="162">
        <v>7.446</v>
      </c>
      <c r="L175" s="160"/>
      <c r="M175" s="160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158</v>
      </c>
      <c r="AU175" s="166" t="s">
        <v>110</v>
      </c>
      <c r="AV175" s="158" t="s">
        <v>110</v>
      </c>
      <c r="AW175" s="158" t="s">
        <v>37</v>
      </c>
      <c r="AX175" s="158" t="s">
        <v>80</v>
      </c>
      <c r="AY175" s="166" t="s">
        <v>150</v>
      </c>
    </row>
    <row r="176" spans="2:51" s="158" customFormat="1" ht="22.5" customHeight="1">
      <c r="B176" s="159"/>
      <c r="C176" s="160"/>
      <c r="D176" s="160"/>
      <c r="E176" s="161"/>
      <c r="F176" s="235" t="s">
        <v>686</v>
      </c>
      <c r="G176" s="235"/>
      <c r="H176" s="235"/>
      <c r="I176" s="235"/>
      <c r="J176" s="160"/>
      <c r="K176" s="162">
        <v>28.662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158</v>
      </c>
      <c r="AU176" s="166" t="s">
        <v>110</v>
      </c>
      <c r="AV176" s="158" t="s">
        <v>110</v>
      </c>
      <c r="AW176" s="158" t="s">
        <v>37</v>
      </c>
      <c r="AX176" s="158" t="s">
        <v>80</v>
      </c>
      <c r="AY176" s="166" t="s">
        <v>150</v>
      </c>
    </row>
    <row r="177" spans="2:51" s="158" customFormat="1" ht="22.5" customHeight="1">
      <c r="B177" s="159"/>
      <c r="C177" s="160"/>
      <c r="D177" s="160"/>
      <c r="E177" s="161"/>
      <c r="F177" s="235" t="s">
        <v>687</v>
      </c>
      <c r="G177" s="235"/>
      <c r="H177" s="235"/>
      <c r="I177" s="235"/>
      <c r="J177" s="160"/>
      <c r="K177" s="162">
        <v>7.65</v>
      </c>
      <c r="L177" s="160"/>
      <c r="M177" s="160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158</v>
      </c>
      <c r="AU177" s="166" t="s">
        <v>110</v>
      </c>
      <c r="AV177" s="158" t="s">
        <v>110</v>
      </c>
      <c r="AW177" s="158" t="s">
        <v>37</v>
      </c>
      <c r="AX177" s="158" t="s">
        <v>80</v>
      </c>
      <c r="AY177" s="166" t="s">
        <v>150</v>
      </c>
    </row>
    <row r="178" spans="2:65" s="22" customFormat="1" ht="22.5" customHeight="1">
      <c r="B178" s="119"/>
      <c r="C178" s="173" t="s">
        <v>9</v>
      </c>
      <c r="D178" s="173" t="s">
        <v>257</v>
      </c>
      <c r="E178" s="174" t="s">
        <v>688</v>
      </c>
      <c r="F178" s="239" t="s">
        <v>689</v>
      </c>
      <c r="G178" s="239"/>
      <c r="H178" s="239"/>
      <c r="I178" s="239"/>
      <c r="J178" s="175" t="s">
        <v>203</v>
      </c>
      <c r="K178" s="176">
        <v>87.516</v>
      </c>
      <c r="L178" s="240">
        <v>0</v>
      </c>
      <c r="M178" s="240"/>
      <c r="N178" s="241">
        <f>ROUND(L178*K178,2)</f>
        <v>0</v>
      </c>
      <c r="O178" s="241"/>
      <c r="P178" s="241"/>
      <c r="Q178" s="241"/>
      <c r="R178" s="121"/>
      <c r="T178" s="155"/>
      <c r="U178" s="33" t="s">
        <v>45</v>
      </c>
      <c r="V178" s="24"/>
      <c r="W178" s="156">
        <f>V178*K178</f>
        <v>0</v>
      </c>
      <c r="X178" s="156">
        <v>1</v>
      </c>
      <c r="Y178" s="156">
        <f>X178*K178</f>
        <v>87.516</v>
      </c>
      <c r="Z178" s="156">
        <v>0</v>
      </c>
      <c r="AA178" s="157">
        <f>Z178*K178</f>
        <v>0</v>
      </c>
      <c r="AR178" s="5" t="s">
        <v>190</v>
      </c>
      <c r="AT178" s="5" t="s">
        <v>257</v>
      </c>
      <c r="AU178" s="5" t="s">
        <v>110</v>
      </c>
      <c r="AY178" s="5" t="s">
        <v>150</v>
      </c>
      <c r="BE178" s="96">
        <f>IF(U178="základní",N178,0)</f>
        <v>0</v>
      </c>
      <c r="BF178" s="96">
        <f>IF(U178="snížená",N178,0)</f>
        <v>0</v>
      </c>
      <c r="BG178" s="96">
        <f>IF(U178="zákl. přenesená",N178,0)</f>
        <v>0</v>
      </c>
      <c r="BH178" s="96">
        <f>IF(U178="sníž. přenesená",N178,0)</f>
        <v>0</v>
      </c>
      <c r="BI178" s="96">
        <f>IF(U178="nulová",N178,0)</f>
        <v>0</v>
      </c>
      <c r="BJ178" s="5" t="s">
        <v>22</v>
      </c>
      <c r="BK178" s="96">
        <f>ROUND(L178*K178,2)</f>
        <v>0</v>
      </c>
      <c r="BL178" s="5" t="s">
        <v>155</v>
      </c>
      <c r="BM178" s="5" t="s">
        <v>690</v>
      </c>
    </row>
    <row r="179" spans="2:65" s="22" customFormat="1" ht="31.5" customHeight="1">
      <c r="B179" s="119"/>
      <c r="C179" s="151" t="s">
        <v>303</v>
      </c>
      <c r="D179" s="151" t="s">
        <v>151</v>
      </c>
      <c r="E179" s="152" t="s">
        <v>691</v>
      </c>
      <c r="F179" s="231" t="s">
        <v>692</v>
      </c>
      <c r="G179" s="231"/>
      <c r="H179" s="231"/>
      <c r="I179" s="231"/>
      <c r="J179" s="153" t="s">
        <v>236</v>
      </c>
      <c r="K179" s="154">
        <v>43.758</v>
      </c>
      <c r="L179" s="232">
        <v>0</v>
      </c>
      <c r="M179" s="232"/>
      <c r="N179" s="233">
        <f>ROUND(L179*K179,2)</f>
        <v>0</v>
      </c>
      <c r="O179" s="233"/>
      <c r="P179" s="233"/>
      <c r="Q179" s="233"/>
      <c r="R179" s="121"/>
      <c r="T179" s="155"/>
      <c r="U179" s="33" t="s">
        <v>45</v>
      </c>
      <c r="V179" s="24"/>
      <c r="W179" s="156">
        <f>V179*K179</f>
        <v>0</v>
      </c>
      <c r="X179" s="156">
        <v>0</v>
      </c>
      <c r="Y179" s="156">
        <f>X179*K179</f>
        <v>0</v>
      </c>
      <c r="Z179" s="156">
        <v>0</v>
      </c>
      <c r="AA179" s="157">
        <f>Z179*K179</f>
        <v>0</v>
      </c>
      <c r="AR179" s="5" t="s">
        <v>155</v>
      </c>
      <c r="AT179" s="5" t="s">
        <v>151</v>
      </c>
      <c r="AU179" s="5" t="s">
        <v>110</v>
      </c>
      <c r="AY179" s="5" t="s">
        <v>150</v>
      </c>
      <c r="BE179" s="96">
        <f>IF(U179="základní",N179,0)</f>
        <v>0</v>
      </c>
      <c r="BF179" s="96">
        <f>IF(U179="snížená",N179,0)</f>
        <v>0</v>
      </c>
      <c r="BG179" s="96">
        <f>IF(U179="zákl. přenesená",N179,0)</f>
        <v>0</v>
      </c>
      <c r="BH179" s="96">
        <f>IF(U179="sníž. přenesená",N179,0)</f>
        <v>0</v>
      </c>
      <c r="BI179" s="96">
        <f>IF(U179="nulová",N179,0)</f>
        <v>0</v>
      </c>
      <c r="BJ179" s="5" t="s">
        <v>22</v>
      </c>
      <c r="BK179" s="96">
        <f>ROUND(L179*K179,2)</f>
        <v>0</v>
      </c>
      <c r="BL179" s="5" t="s">
        <v>155</v>
      </c>
      <c r="BM179" s="5" t="s">
        <v>693</v>
      </c>
    </row>
    <row r="180" spans="2:51" s="158" customFormat="1" ht="22.5" customHeight="1">
      <c r="B180" s="159"/>
      <c r="C180" s="160"/>
      <c r="D180" s="160"/>
      <c r="E180" s="161"/>
      <c r="F180" s="234" t="s">
        <v>685</v>
      </c>
      <c r="G180" s="234"/>
      <c r="H180" s="234"/>
      <c r="I180" s="234"/>
      <c r="J180" s="160"/>
      <c r="K180" s="162">
        <v>7.446</v>
      </c>
      <c r="L180" s="160"/>
      <c r="M180" s="160"/>
      <c r="N180" s="160"/>
      <c r="O180" s="160"/>
      <c r="P180" s="160"/>
      <c r="Q180" s="160"/>
      <c r="R180" s="163"/>
      <c r="T180" s="164"/>
      <c r="U180" s="160"/>
      <c r="V180" s="160"/>
      <c r="W180" s="160"/>
      <c r="X180" s="160"/>
      <c r="Y180" s="160"/>
      <c r="Z180" s="160"/>
      <c r="AA180" s="165"/>
      <c r="AT180" s="166" t="s">
        <v>158</v>
      </c>
      <c r="AU180" s="166" t="s">
        <v>110</v>
      </c>
      <c r="AV180" s="158" t="s">
        <v>110</v>
      </c>
      <c r="AW180" s="158" t="s">
        <v>37</v>
      </c>
      <c r="AX180" s="158" t="s">
        <v>80</v>
      </c>
      <c r="AY180" s="166" t="s">
        <v>150</v>
      </c>
    </row>
    <row r="181" spans="2:51" s="158" customFormat="1" ht="22.5" customHeight="1">
      <c r="B181" s="159"/>
      <c r="C181" s="160"/>
      <c r="D181" s="160"/>
      <c r="E181" s="161"/>
      <c r="F181" s="235" t="s">
        <v>686</v>
      </c>
      <c r="G181" s="235"/>
      <c r="H181" s="235"/>
      <c r="I181" s="235"/>
      <c r="J181" s="160"/>
      <c r="K181" s="162">
        <v>28.662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158</v>
      </c>
      <c r="AU181" s="166" t="s">
        <v>110</v>
      </c>
      <c r="AV181" s="158" t="s">
        <v>110</v>
      </c>
      <c r="AW181" s="158" t="s">
        <v>37</v>
      </c>
      <c r="AX181" s="158" t="s">
        <v>80</v>
      </c>
      <c r="AY181" s="166" t="s">
        <v>150</v>
      </c>
    </row>
    <row r="182" spans="2:51" s="158" customFormat="1" ht="22.5" customHeight="1">
      <c r="B182" s="159"/>
      <c r="C182" s="160"/>
      <c r="D182" s="160"/>
      <c r="E182" s="161"/>
      <c r="F182" s="235" t="s">
        <v>687</v>
      </c>
      <c r="G182" s="235"/>
      <c r="H182" s="235"/>
      <c r="I182" s="235"/>
      <c r="J182" s="160"/>
      <c r="K182" s="162">
        <v>7.65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158</v>
      </c>
      <c r="AU182" s="166" t="s">
        <v>110</v>
      </c>
      <c r="AV182" s="158" t="s">
        <v>110</v>
      </c>
      <c r="AW182" s="158" t="s">
        <v>37</v>
      </c>
      <c r="AX182" s="158" t="s">
        <v>80</v>
      </c>
      <c r="AY182" s="166" t="s">
        <v>150</v>
      </c>
    </row>
    <row r="183" spans="2:63" s="139" customFormat="1" ht="29.25" customHeight="1">
      <c r="B183" s="140"/>
      <c r="C183" s="141"/>
      <c r="D183" s="150" t="s">
        <v>623</v>
      </c>
      <c r="E183" s="150"/>
      <c r="F183" s="150"/>
      <c r="G183" s="150"/>
      <c r="H183" s="150"/>
      <c r="I183" s="150"/>
      <c r="J183" s="150"/>
      <c r="K183" s="150"/>
      <c r="L183" s="150"/>
      <c r="M183" s="150"/>
      <c r="N183" s="230">
        <f>BK183</f>
        <v>0</v>
      </c>
      <c r="O183" s="230"/>
      <c r="P183" s="230"/>
      <c r="Q183" s="230"/>
      <c r="R183" s="143"/>
      <c r="T183" s="144"/>
      <c r="U183" s="141"/>
      <c r="V183" s="141"/>
      <c r="W183" s="145">
        <f>SUM(W184:W189)</f>
        <v>0</v>
      </c>
      <c r="X183" s="141"/>
      <c r="Y183" s="145">
        <f>SUM(Y184:Y189)</f>
        <v>0</v>
      </c>
      <c r="Z183" s="141"/>
      <c r="AA183" s="146">
        <f>SUM(AA184:AA189)</f>
        <v>0</v>
      </c>
      <c r="AR183" s="147" t="s">
        <v>22</v>
      </c>
      <c r="AT183" s="148" t="s">
        <v>79</v>
      </c>
      <c r="AU183" s="148" t="s">
        <v>22</v>
      </c>
      <c r="AY183" s="147" t="s">
        <v>150</v>
      </c>
      <c r="BK183" s="149">
        <f>SUM(BK184:BK189)</f>
        <v>0</v>
      </c>
    </row>
    <row r="184" spans="2:65" s="22" customFormat="1" ht="22.5" customHeight="1">
      <c r="B184" s="119"/>
      <c r="C184" s="151" t="s">
        <v>310</v>
      </c>
      <c r="D184" s="151" t="s">
        <v>151</v>
      </c>
      <c r="E184" s="152" t="s">
        <v>694</v>
      </c>
      <c r="F184" s="231" t="s">
        <v>695</v>
      </c>
      <c r="G184" s="231"/>
      <c r="H184" s="231"/>
      <c r="I184" s="231"/>
      <c r="J184" s="153" t="s">
        <v>236</v>
      </c>
      <c r="K184" s="154">
        <v>7.994</v>
      </c>
      <c r="L184" s="232">
        <v>0</v>
      </c>
      <c r="M184" s="232"/>
      <c r="N184" s="233">
        <f>ROUND(L184*K184,2)</f>
        <v>0</v>
      </c>
      <c r="O184" s="233"/>
      <c r="P184" s="233"/>
      <c r="Q184" s="233"/>
      <c r="R184" s="121"/>
      <c r="T184" s="155"/>
      <c r="U184" s="33" t="s">
        <v>45</v>
      </c>
      <c r="V184" s="24"/>
      <c r="W184" s="156">
        <f>V184*K184</f>
        <v>0</v>
      </c>
      <c r="X184" s="156">
        <v>0</v>
      </c>
      <c r="Y184" s="156">
        <f>X184*K184</f>
        <v>0</v>
      </c>
      <c r="Z184" s="156">
        <v>0</v>
      </c>
      <c r="AA184" s="157">
        <f>Z184*K184</f>
        <v>0</v>
      </c>
      <c r="AR184" s="5" t="s">
        <v>155</v>
      </c>
      <c r="AT184" s="5" t="s">
        <v>151</v>
      </c>
      <c r="AU184" s="5" t="s">
        <v>110</v>
      </c>
      <c r="AY184" s="5" t="s">
        <v>150</v>
      </c>
      <c r="BE184" s="96">
        <f>IF(U184="základní",N184,0)</f>
        <v>0</v>
      </c>
      <c r="BF184" s="96">
        <f>IF(U184="snížená",N184,0)</f>
        <v>0</v>
      </c>
      <c r="BG184" s="96">
        <f>IF(U184="zákl. přenesená",N184,0)</f>
        <v>0</v>
      </c>
      <c r="BH184" s="96">
        <f>IF(U184="sníž. přenesená",N184,0)</f>
        <v>0</v>
      </c>
      <c r="BI184" s="96">
        <f>IF(U184="nulová",N184,0)</f>
        <v>0</v>
      </c>
      <c r="BJ184" s="5" t="s">
        <v>22</v>
      </c>
      <c r="BK184" s="96">
        <f>ROUND(L184*K184,2)</f>
        <v>0</v>
      </c>
      <c r="BL184" s="5" t="s">
        <v>155</v>
      </c>
      <c r="BM184" s="5" t="s">
        <v>696</v>
      </c>
    </row>
    <row r="185" spans="2:51" s="158" customFormat="1" ht="22.5" customHeight="1">
      <c r="B185" s="159"/>
      <c r="C185" s="160"/>
      <c r="D185" s="160"/>
      <c r="E185" s="161"/>
      <c r="F185" s="234" t="s">
        <v>697</v>
      </c>
      <c r="G185" s="234"/>
      <c r="H185" s="234"/>
      <c r="I185" s="234"/>
      <c r="J185" s="160"/>
      <c r="K185" s="162">
        <v>4.777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158</v>
      </c>
      <c r="AU185" s="166" t="s">
        <v>110</v>
      </c>
      <c r="AV185" s="158" t="s">
        <v>110</v>
      </c>
      <c r="AW185" s="158" t="s">
        <v>37</v>
      </c>
      <c r="AX185" s="158" t="s">
        <v>80</v>
      </c>
      <c r="AY185" s="166" t="s">
        <v>150</v>
      </c>
    </row>
    <row r="186" spans="2:51" s="158" customFormat="1" ht="22.5" customHeight="1">
      <c r="B186" s="159"/>
      <c r="C186" s="160"/>
      <c r="D186" s="160"/>
      <c r="E186" s="161"/>
      <c r="F186" s="235" t="s">
        <v>698</v>
      </c>
      <c r="G186" s="235"/>
      <c r="H186" s="235"/>
      <c r="I186" s="235"/>
      <c r="J186" s="160"/>
      <c r="K186" s="162">
        <v>1.36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158</v>
      </c>
      <c r="AU186" s="166" t="s">
        <v>110</v>
      </c>
      <c r="AV186" s="158" t="s">
        <v>110</v>
      </c>
      <c r="AW186" s="158" t="s">
        <v>37</v>
      </c>
      <c r="AX186" s="158" t="s">
        <v>80</v>
      </c>
      <c r="AY186" s="166" t="s">
        <v>150</v>
      </c>
    </row>
    <row r="187" spans="2:51" s="158" customFormat="1" ht="22.5" customHeight="1">
      <c r="B187" s="159"/>
      <c r="C187" s="160"/>
      <c r="D187" s="160"/>
      <c r="E187" s="161"/>
      <c r="F187" s="235" t="s">
        <v>699</v>
      </c>
      <c r="G187" s="235"/>
      <c r="H187" s="235"/>
      <c r="I187" s="235"/>
      <c r="J187" s="160"/>
      <c r="K187" s="162">
        <v>1.241</v>
      </c>
      <c r="L187" s="160"/>
      <c r="M187" s="160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158</v>
      </c>
      <c r="AU187" s="166" t="s">
        <v>110</v>
      </c>
      <c r="AV187" s="158" t="s">
        <v>110</v>
      </c>
      <c r="AW187" s="158" t="s">
        <v>37</v>
      </c>
      <c r="AX187" s="158" t="s">
        <v>80</v>
      </c>
      <c r="AY187" s="166" t="s">
        <v>150</v>
      </c>
    </row>
    <row r="188" spans="2:51" s="158" customFormat="1" ht="22.5" customHeight="1">
      <c r="B188" s="159"/>
      <c r="C188" s="160"/>
      <c r="D188" s="160"/>
      <c r="E188" s="161"/>
      <c r="F188" s="235" t="s">
        <v>700</v>
      </c>
      <c r="G188" s="235"/>
      <c r="H188" s="235"/>
      <c r="I188" s="235"/>
      <c r="J188" s="160"/>
      <c r="K188" s="162">
        <v>0.225</v>
      </c>
      <c r="L188" s="160"/>
      <c r="M188" s="160"/>
      <c r="N188" s="160"/>
      <c r="O188" s="160"/>
      <c r="P188" s="160"/>
      <c r="Q188" s="160"/>
      <c r="R188" s="163"/>
      <c r="T188" s="164"/>
      <c r="U188" s="160"/>
      <c r="V188" s="160"/>
      <c r="W188" s="160"/>
      <c r="X188" s="160"/>
      <c r="Y188" s="160"/>
      <c r="Z188" s="160"/>
      <c r="AA188" s="165"/>
      <c r="AT188" s="166" t="s">
        <v>158</v>
      </c>
      <c r="AU188" s="166" t="s">
        <v>110</v>
      </c>
      <c r="AV188" s="158" t="s">
        <v>110</v>
      </c>
      <c r="AW188" s="158" t="s">
        <v>37</v>
      </c>
      <c r="AX188" s="158" t="s">
        <v>80</v>
      </c>
      <c r="AY188" s="166" t="s">
        <v>150</v>
      </c>
    </row>
    <row r="189" spans="2:51" s="158" customFormat="1" ht="22.5" customHeight="1">
      <c r="B189" s="159"/>
      <c r="C189" s="160"/>
      <c r="D189" s="160"/>
      <c r="E189" s="161"/>
      <c r="F189" s="235" t="s">
        <v>701</v>
      </c>
      <c r="G189" s="235"/>
      <c r="H189" s="235"/>
      <c r="I189" s="235"/>
      <c r="J189" s="160"/>
      <c r="K189" s="162">
        <v>0.391</v>
      </c>
      <c r="L189" s="160"/>
      <c r="M189" s="160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158</v>
      </c>
      <c r="AU189" s="166" t="s">
        <v>110</v>
      </c>
      <c r="AV189" s="158" t="s">
        <v>110</v>
      </c>
      <c r="AW189" s="158" t="s">
        <v>37</v>
      </c>
      <c r="AX189" s="158" t="s">
        <v>80</v>
      </c>
      <c r="AY189" s="166" t="s">
        <v>150</v>
      </c>
    </row>
    <row r="190" spans="2:63" s="139" customFormat="1" ht="29.25" customHeight="1">
      <c r="B190" s="140"/>
      <c r="C190" s="141"/>
      <c r="D190" s="150" t="s">
        <v>624</v>
      </c>
      <c r="E190" s="150"/>
      <c r="F190" s="150"/>
      <c r="G190" s="150"/>
      <c r="H190" s="150"/>
      <c r="I190" s="150"/>
      <c r="J190" s="150"/>
      <c r="K190" s="150"/>
      <c r="L190" s="150"/>
      <c r="M190" s="150"/>
      <c r="N190" s="230">
        <f>BK190</f>
        <v>0</v>
      </c>
      <c r="O190" s="230"/>
      <c r="P190" s="230"/>
      <c r="Q190" s="230"/>
      <c r="R190" s="143"/>
      <c r="T190" s="144"/>
      <c r="U190" s="141"/>
      <c r="V190" s="141"/>
      <c r="W190" s="145">
        <f>SUM(W191:W226)</f>
        <v>0</v>
      </c>
      <c r="X190" s="141"/>
      <c r="Y190" s="145">
        <f>SUM(Y191:Y226)</f>
        <v>23.769789000000003</v>
      </c>
      <c r="Z190" s="141"/>
      <c r="AA190" s="146">
        <f>SUM(AA191:AA226)</f>
        <v>0</v>
      </c>
      <c r="AR190" s="147" t="s">
        <v>22</v>
      </c>
      <c r="AT190" s="148" t="s">
        <v>79</v>
      </c>
      <c r="AU190" s="148" t="s">
        <v>22</v>
      </c>
      <c r="AY190" s="147" t="s">
        <v>150</v>
      </c>
      <c r="BK190" s="149">
        <f>SUM(BK191:BK226)</f>
        <v>0</v>
      </c>
    </row>
    <row r="191" spans="2:65" s="22" customFormat="1" ht="31.5" customHeight="1">
      <c r="B191" s="119"/>
      <c r="C191" s="151" t="s">
        <v>315</v>
      </c>
      <c r="D191" s="151" t="s">
        <v>151</v>
      </c>
      <c r="E191" s="152" t="s">
        <v>702</v>
      </c>
      <c r="F191" s="231" t="s">
        <v>703</v>
      </c>
      <c r="G191" s="231"/>
      <c r="H191" s="231"/>
      <c r="I191" s="231"/>
      <c r="J191" s="153" t="s">
        <v>171</v>
      </c>
      <c r="K191" s="154">
        <v>21</v>
      </c>
      <c r="L191" s="232">
        <v>0</v>
      </c>
      <c r="M191" s="232"/>
      <c r="N191" s="233">
        <f>ROUND(L191*K191,2)</f>
        <v>0</v>
      </c>
      <c r="O191" s="233"/>
      <c r="P191" s="233"/>
      <c r="Q191" s="233"/>
      <c r="R191" s="121"/>
      <c r="T191" s="155"/>
      <c r="U191" s="33" t="s">
        <v>45</v>
      </c>
      <c r="V191" s="24"/>
      <c r="W191" s="156">
        <f>V191*K191</f>
        <v>0</v>
      </c>
      <c r="X191" s="156">
        <v>4E-05</v>
      </c>
      <c r="Y191" s="156">
        <f>X191*K191</f>
        <v>0.00084</v>
      </c>
      <c r="Z191" s="156">
        <v>0</v>
      </c>
      <c r="AA191" s="157">
        <f>Z191*K191</f>
        <v>0</v>
      </c>
      <c r="AR191" s="5" t="s">
        <v>155</v>
      </c>
      <c r="AT191" s="5" t="s">
        <v>151</v>
      </c>
      <c r="AU191" s="5" t="s">
        <v>110</v>
      </c>
      <c r="AY191" s="5" t="s">
        <v>150</v>
      </c>
      <c r="BE191" s="96">
        <f>IF(U191="základní",N191,0)</f>
        <v>0</v>
      </c>
      <c r="BF191" s="96">
        <f>IF(U191="snížená",N191,0)</f>
        <v>0</v>
      </c>
      <c r="BG191" s="96">
        <f>IF(U191="zákl. přenesená",N191,0)</f>
        <v>0</v>
      </c>
      <c r="BH191" s="96">
        <f>IF(U191="sníž. přenesená",N191,0)</f>
        <v>0</v>
      </c>
      <c r="BI191" s="96">
        <f>IF(U191="nulová",N191,0)</f>
        <v>0</v>
      </c>
      <c r="BJ191" s="5" t="s">
        <v>22</v>
      </c>
      <c r="BK191" s="96">
        <f>ROUND(L191*K191,2)</f>
        <v>0</v>
      </c>
      <c r="BL191" s="5" t="s">
        <v>155</v>
      </c>
      <c r="BM191" s="5" t="s">
        <v>704</v>
      </c>
    </row>
    <row r="192" spans="2:51" s="158" customFormat="1" ht="22.5" customHeight="1">
      <c r="B192" s="159"/>
      <c r="C192" s="160"/>
      <c r="D192" s="160"/>
      <c r="E192" s="161"/>
      <c r="F192" s="234" t="s">
        <v>705</v>
      </c>
      <c r="G192" s="234"/>
      <c r="H192" s="234"/>
      <c r="I192" s="234"/>
      <c r="J192" s="160"/>
      <c r="K192" s="162">
        <v>21</v>
      </c>
      <c r="L192" s="160"/>
      <c r="M192" s="160"/>
      <c r="N192" s="160"/>
      <c r="O192" s="160"/>
      <c r="P192" s="160"/>
      <c r="Q192" s="160"/>
      <c r="R192" s="163"/>
      <c r="T192" s="164"/>
      <c r="U192" s="160"/>
      <c r="V192" s="160"/>
      <c r="W192" s="160"/>
      <c r="X192" s="160"/>
      <c r="Y192" s="160"/>
      <c r="Z192" s="160"/>
      <c r="AA192" s="165"/>
      <c r="AT192" s="166" t="s">
        <v>158</v>
      </c>
      <c r="AU192" s="166" t="s">
        <v>110</v>
      </c>
      <c r="AV192" s="158" t="s">
        <v>110</v>
      </c>
      <c r="AW192" s="158" t="s">
        <v>37</v>
      </c>
      <c r="AX192" s="158" t="s">
        <v>22</v>
      </c>
      <c r="AY192" s="166" t="s">
        <v>150</v>
      </c>
    </row>
    <row r="193" spans="2:65" s="22" customFormat="1" ht="22.5" customHeight="1">
      <c r="B193" s="119"/>
      <c r="C193" s="151" t="s">
        <v>319</v>
      </c>
      <c r="D193" s="151" t="s">
        <v>151</v>
      </c>
      <c r="E193" s="152" t="s">
        <v>706</v>
      </c>
      <c r="F193" s="231" t="s">
        <v>707</v>
      </c>
      <c r="G193" s="231"/>
      <c r="H193" s="231"/>
      <c r="I193" s="231"/>
      <c r="J193" s="153" t="s">
        <v>182</v>
      </c>
      <c r="K193" s="154">
        <v>21</v>
      </c>
      <c r="L193" s="232">
        <v>0</v>
      </c>
      <c r="M193" s="232"/>
      <c r="N193" s="233">
        <f>ROUND(L193*K193,2)</f>
        <v>0</v>
      </c>
      <c r="O193" s="233"/>
      <c r="P193" s="233"/>
      <c r="Q193" s="233"/>
      <c r="R193" s="121"/>
      <c r="T193" s="155"/>
      <c r="U193" s="33" t="s">
        <v>45</v>
      </c>
      <c r="V193" s="24"/>
      <c r="W193" s="156">
        <f>V193*K193</f>
        <v>0</v>
      </c>
      <c r="X193" s="156">
        <v>0.06313</v>
      </c>
      <c r="Y193" s="156">
        <f>X193*K193</f>
        <v>1.32573</v>
      </c>
      <c r="Z193" s="156">
        <v>0</v>
      </c>
      <c r="AA193" s="157">
        <f>Z193*K193</f>
        <v>0</v>
      </c>
      <c r="AR193" s="5" t="s">
        <v>155</v>
      </c>
      <c r="AT193" s="5" t="s">
        <v>151</v>
      </c>
      <c r="AU193" s="5" t="s">
        <v>110</v>
      </c>
      <c r="AY193" s="5" t="s">
        <v>150</v>
      </c>
      <c r="BE193" s="96">
        <f>IF(U193="základní",N193,0)</f>
        <v>0</v>
      </c>
      <c r="BF193" s="96">
        <f>IF(U193="snížená",N193,0)</f>
        <v>0</v>
      </c>
      <c r="BG193" s="96">
        <f>IF(U193="zákl. přenesená",N193,0)</f>
        <v>0</v>
      </c>
      <c r="BH193" s="96">
        <f>IF(U193="sníž. přenesená",N193,0)</f>
        <v>0</v>
      </c>
      <c r="BI193" s="96">
        <f>IF(U193="nulová",N193,0)</f>
        <v>0</v>
      </c>
      <c r="BJ193" s="5" t="s">
        <v>22</v>
      </c>
      <c r="BK193" s="96">
        <f>ROUND(L193*K193,2)</f>
        <v>0</v>
      </c>
      <c r="BL193" s="5" t="s">
        <v>155</v>
      </c>
      <c r="BM193" s="5" t="s">
        <v>708</v>
      </c>
    </row>
    <row r="194" spans="2:51" s="158" customFormat="1" ht="22.5" customHeight="1">
      <c r="B194" s="159"/>
      <c r="C194" s="160"/>
      <c r="D194" s="160"/>
      <c r="E194" s="161"/>
      <c r="F194" s="234" t="s">
        <v>709</v>
      </c>
      <c r="G194" s="234"/>
      <c r="H194" s="234"/>
      <c r="I194" s="234"/>
      <c r="J194" s="160"/>
      <c r="K194" s="162">
        <v>21</v>
      </c>
      <c r="L194" s="160"/>
      <c r="M194" s="160"/>
      <c r="N194" s="160"/>
      <c r="O194" s="160"/>
      <c r="P194" s="160"/>
      <c r="Q194" s="160"/>
      <c r="R194" s="163"/>
      <c r="T194" s="164"/>
      <c r="U194" s="160"/>
      <c r="V194" s="160"/>
      <c r="W194" s="160"/>
      <c r="X194" s="160"/>
      <c r="Y194" s="160"/>
      <c r="Z194" s="160"/>
      <c r="AA194" s="165"/>
      <c r="AT194" s="166" t="s">
        <v>158</v>
      </c>
      <c r="AU194" s="166" t="s">
        <v>110</v>
      </c>
      <c r="AV194" s="158" t="s">
        <v>110</v>
      </c>
      <c r="AW194" s="158" t="s">
        <v>37</v>
      </c>
      <c r="AX194" s="158" t="s">
        <v>22</v>
      </c>
      <c r="AY194" s="166" t="s">
        <v>150</v>
      </c>
    </row>
    <row r="195" spans="2:65" s="22" customFormat="1" ht="31.5" customHeight="1">
      <c r="B195" s="119"/>
      <c r="C195" s="173" t="s">
        <v>323</v>
      </c>
      <c r="D195" s="173" t="s">
        <v>257</v>
      </c>
      <c r="E195" s="174" t="s">
        <v>710</v>
      </c>
      <c r="F195" s="239" t="s">
        <v>711</v>
      </c>
      <c r="G195" s="239"/>
      <c r="H195" s="239"/>
      <c r="I195" s="239"/>
      <c r="J195" s="175" t="s">
        <v>171</v>
      </c>
      <c r="K195" s="176">
        <v>21.315</v>
      </c>
      <c r="L195" s="240">
        <v>0</v>
      </c>
      <c r="M195" s="240"/>
      <c r="N195" s="241">
        <f>ROUND(L195*K195,2)</f>
        <v>0</v>
      </c>
      <c r="O195" s="241"/>
      <c r="P195" s="241"/>
      <c r="Q195" s="241"/>
      <c r="R195" s="121"/>
      <c r="T195" s="155"/>
      <c r="U195" s="33" t="s">
        <v>45</v>
      </c>
      <c r="V195" s="24"/>
      <c r="W195" s="156">
        <f>V195*K195</f>
        <v>0</v>
      </c>
      <c r="X195" s="156">
        <v>0.043</v>
      </c>
      <c r="Y195" s="156">
        <f>X195*K195</f>
        <v>0.9165449999999999</v>
      </c>
      <c r="Z195" s="156">
        <v>0</v>
      </c>
      <c r="AA195" s="157">
        <f>Z195*K195</f>
        <v>0</v>
      </c>
      <c r="AR195" s="5" t="s">
        <v>190</v>
      </c>
      <c r="AT195" s="5" t="s">
        <v>257</v>
      </c>
      <c r="AU195" s="5" t="s">
        <v>110</v>
      </c>
      <c r="AY195" s="5" t="s">
        <v>150</v>
      </c>
      <c r="BE195" s="96">
        <f>IF(U195="základní",N195,0)</f>
        <v>0</v>
      </c>
      <c r="BF195" s="96">
        <f>IF(U195="snížená",N195,0)</f>
        <v>0</v>
      </c>
      <c r="BG195" s="96">
        <f>IF(U195="zákl. přenesená",N195,0)</f>
        <v>0</v>
      </c>
      <c r="BH195" s="96">
        <f>IF(U195="sníž. přenesená",N195,0)</f>
        <v>0</v>
      </c>
      <c r="BI195" s="96">
        <f>IF(U195="nulová",N195,0)</f>
        <v>0</v>
      </c>
      <c r="BJ195" s="5" t="s">
        <v>22</v>
      </c>
      <c r="BK195" s="96">
        <f>ROUND(L195*K195,2)</f>
        <v>0</v>
      </c>
      <c r="BL195" s="5" t="s">
        <v>155</v>
      </c>
      <c r="BM195" s="5" t="s">
        <v>712</v>
      </c>
    </row>
    <row r="196" spans="2:51" s="158" customFormat="1" ht="22.5" customHeight="1">
      <c r="B196" s="159"/>
      <c r="C196" s="160"/>
      <c r="D196" s="160"/>
      <c r="E196" s="161"/>
      <c r="F196" s="234" t="s">
        <v>709</v>
      </c>
      <c r="G196" s="234"/>
      <c r="H196" s="234"/>
      <c r="I196" s="234"/>
      <c r="J196" s="160"/>
      <c r="K196" s="162">
        <v>21</v>
      </c>
      <c r="L196" s="160"/>
      <c r="M196" s="160"/>
      <c r="N196" s="160"/>
      <c r="O196" s="160"/>
      <c r="P196" s="160"/>
      <c r="Q196" s="160"/>
      <c r="R196" s="163"/>
      <c r="T196" s="164"/>
      <c r="U196" s="160"/>
      <c r="V196" s="160"/>
      <c r="W196" s="160"/>
      <c r="X196" s="160"/>
      <c r="Y196" s="160"/>
      <c r="Z196" s="160"/>
      <c r="AA196" s="165"/>
      <c r="AT196" s="166" t="s">
        <v>158</v>
      </c>
      <c r="AU196" s="166" t="s">
        <v>110</v>
      </c>
      <c r="AV196" s="158" t="s">
        <v>110</v>
      </c>
      <c r="AW196" s="158" t="s">
        <v>37</v>
      </c>
      <c r="AX196" s="158" t="s">
        <v>22</v>
      </c>
      <c r="AY196" s="166" t="s">
        <v>150</v>
      </c>
    </row>
    <row r="197" spans="2:65" s="22" customFormat="1" ht="31.5" customHeight="1">
      <c r="B197" s="119"/>
      <c r="C197" s="151" t="s">
        <v>8</v>
      </c>
      <c r="D197" s="151" t="s">
        <v>151</v>
      </c>
      <c r="E197" s="152" t="s">
        <v>713</v>
      </c>
      <c r="F197" s="231" t="s">
        <v>714</v>
      </c>
      <c r="G197" s="231"/>
      <c r="H197" s="231"/>
      <c r="I197" s="231"/>
      <c r="J197" s="153" t="s">
        <v>171</v>
      </c>
      <c r="K197" s="154">
        <v>70.7</v>
      </c>
      <c r="L197" s="232">
        <v>0</v>
      </c>
      <c r="M197" s="232"/>
      <c r="N197" s="233">
        <f>ROUND(L197*K197,2)</f>
        <v>0</v>
      </c>
      <c r="O197" s="233"/>
      <c r="P197" s="233"/>
      <c r="Q197" s="233"/>
      <c r="R197" s="121"/>
      <c r="T197" s="155"/>
      <c r="U197" s="33" t="s">
        <v>45</v>
      </c>
      <c r="V197" s="24"/>
      <c r="W197" s="156">
        <f>V197*K197</f>
        <v>0</v>
      </c>
      <c r="X197" s="156">
        <v>8E-05</v>
      </c>
      <c r="Y197" s="156">
        <f>X197*K197</f>
        <v>0.0056560000000000004</v>
      </c>
      <c r="Z197" s="156">
        <v>0</v>
      </c>
      <c r="AA197" s="157">
        <f>Z197*K197</f>
        <v>0</v>
      </c>
      <c r="AR197" s="5" t="s">
        <v>155</v>
      </c>
      <c r="AT197" s="5" t="s">
        <v>151</v>
      </c>
      <c r="AU197" s="5" t="s">
        <v>110</v>
      </c>
      <c r="AY197" s="5" t="s">
        <v>150</v>
      </c>
      <c r="BE197" s="96">
        <f>IF(U197="základní",N197,0)</f>
        <v>0</v>
      </c>
      <c r="BF197" s="96">
        <f>IF(U197="snížená",N197,0)</f>
        <v>0</v>
      </c>
      <c r="BG197" s="96">
        <f>IF(U197="zákl. přenesená",N197,0)</f>
        <v>0</v>
      </c>
      <c r="BH197" s="96">
        <f>IF(U197="sníž. přenesená",N197,0)</f>
        <v>0</v>
      </c>
      <c r="BI197" s="96">
        <f>IF(U197="nulová",N197,0)</f>
        <v>0</v>
      </c>
      <c r="BJ197" s="5" t="s">
        <v>22</v>
      </c>
      <c r="BK197" s="96">
        <f>ROUND(L197*K197,2)</f>
        <v>0</v>
      </c>
      <c r="BL197" s="5" t="s">
        <v>155</v>
      </c>
      <c r="BM197" s="5" t="s">
        <v>715</v>
      </c>
    </row>
    <row r="198" spans="2:51" s="158" customFormat="1" ht="22.5" customHeight="1">
      <c r="B198" s="159"/>
      <c r="C198" s="160"/>
      <c r="D198" s="160"/>
      <c r="E198" s="161"/>
      <c r="F198" s="234" t="s">
        <v>716</v>
      </c>
      <c r="G198" s="234"/>
      <c r="H198" s="234"/>
      <c r="I198" s="234"/>
      <c r="J198" s="160"/>
      <c r="K198" s="162">
        <v>56.1</v>
      </c>
      <c r="L198" s="160"/>
      <c r="M198" s="160"/>
      <c r="N198" s="160"/>
      <c r="O198" s="160"/>
      <c r="P198" s="160"/>
      <c r="Q198" s="160"/>
      <c r="R198" s="163"/>
      <c r="T198" s="164"/>
      <c r="U198" s="160"/>
      <c r="V198" s="160"/>
      <c r="W198" s="160"/>
      <c r="X198" s="160"/>
      <c r="Y198" s="160"/>
      <c r="Z198" s="160"/>
      <c r="AA198" s="165"/>
      <c r="AT198" s="166" t="s">
        <v>158</v>
      </c>
      <c r="AU198" s="166" t="s">
        <v>110</v>
      </c>
      <c r="AV198" s="158" t="s">
        <v>110</v>
      </c>
      <c r="AW198" s="158" t="s">
        <v>37</v>
      </c>
      <c r="AX198" s="158" t="s">
        <v>80</v>
      </c>
      <c r="AY198" s="166" t="s">
        <v>150</v>
      </c>
    </row>
    <row r="199" spans="2:51" s="158" customFormat="1" ht="22.5" customHeight="1">
      <c r="B199" s="159"/>
      <c r="C199" s="160"/>
      <c r="D199" s="160"/>
      <c r="E199" s="161"/>
      <c r="F199" s="235" t="s">
        <v>717</v>
      </c>
      <c r="G199" s="235"/>
      <c r="H199" s="235"/>
      <c r="I199" s="235"/>
      <c r="J199" s="160"/>
      <c r="K199" s="162">
        <v>14.6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158</v>
      </c>
      <c r="AU199" s="166" t="s">
        <v>110</v>
      </c>
      <c r="AV199" s="158" t="s">
        <v>110</v>
      </c>
      <c r="AW199" s="158" t="s">
        <v>37</v>
      </c>
      <c r="AX199" s="158" t="s">
        <v>80</v>
      </c>
      <c r="AY199" s="166" t="s">
        <v>150</v>
      </c>
    </row>
    <row r="200" spans="2:65" s="22" customFormat="1" ht="31.5" customHeight="1">
      <c r="B200" s="119"/>
      <c r="C200" s="151" t="s">
        <v>331</v>
      </c>
      <c r="D200" s="151" t="s">
        <v>151</v>
      </c>
      <c r="E200" s="152" t="s">
        <v>718</v>
      </c>
      <c r="F200" s="231" t="s">
        <v>719</v>
      </c>
      <c r="G200" s="231"/>
      <c r="H200" s="231"/>
      <c r="I200" s="231"/>
      <c r="J200" s="153" t="s">
        <v>171</v>
      </c>
      <c r="K200" s="154">
        <v>70.7</v>
      </c>
      <c r="L200" s="232">
        <v>0</v>
      </c>
      <c r="M200" s="232"/>
      <c r="N200" s="233">
        <f aca="true" t="shared" si="5" ref="N200:N205">ROUND(L200*K200,2)</f>
        <v>0</v>
      </c>
      <c r="O200" s="233"/>
      <c r="P200" s="233"/>
      <c r="Q200" s="233"/>
      <c r="R200" s="121"/>
      <c r="T200" s="155"/>
      <c r="U200" s="33" t="s">
        <v>45</v>
      </c>
      <c r="V200" s="24"/>
      <c r="W200" s="156">
        <f aca="true" t="shared" si="6" ref="W200:W205">V200*K200</f>
        <v>0</v>
      </c>
      <c r="X200" s="156">
        <v>0</v>
      </c>
      <c r="Y200" s="156">
        <f aca="true" t="shared" si="7" ref="Y200:Y205">X200*K200</f>
        <v>0</v>
      </c>
      <c r="Z200" s="156">
        <v>0</v>
      </c>
      <c r="AA200" s="157">
        <f aca="true" t="shared" si="8" ref="AA200:AA205">Z200*K200</f>
        <v>0</v>
      </c>
      <c r="AR200" s="5" t="s">
        <v>155</v>
      </c>
      <c r="AT200" s="5" t="s">
        <v>151</v>
      </c>
      <c r="AU200" s="5" t="s">
        <v>110</v>
      </c>
      <c r="AY200" s="5" t="s">
        <v>150</v>
      </c>
      <c r="BE200" s="96">
        <f aca="true" t="shared" si="9" ref="BE200:BE205">IF(U200="základní",N200,0)</f>
        <v>0</v>
      </c>
      <c r="BF200" s="96">
        <f aca="true" t="shared" si="10" ref="BF200:BF205">IF(U200="snížená",N200,0)</f>
        <v>0</v>
      </c>
      <c r="BG200" s="96">
        <f aca="true" t="shared" si="11" ref="BG200:BG205">IF(U200="zákl. přenesená",N200,0)</f>
        <v>0</v>
      </c>
      <c r="BH200" s="96">
        <f aca="true" t="shared" si="12" ref="BH200:BH205">IF(U200="sníž. přenesená",N200,0)</f>
        <v>0</v>
      </c>
      <c r="BI200" s="96">
        <f aca="true" t="shared" si="13" ref="BI200:BI205">IF(U200="nulová",N200,0)</f>
        <v>0</v>
      </c>
      <c r="BJ200" s="5" t="s">
        <v>22</v>
      </c>
      <c r="BK200" s="96">
        <f aca="true" t="shared" si="14" ref="BK200:BK205">ROUND(L200*K200,2)</f>
        <v>0</v>
      </c>
      <c r="BL200" s="5" t="s">
        <v>155</v>
      </c>
      <c r="BM200" s="5" t="s">
        <v>720</v>
      </c>
    </row>
    <row r="201" spans="2:65" s="22" customFormat="1" ht="31.5" customHeight="1">
      <c r="B201" s="119"/>
      <c r="C201" s="173" t="s">
        <v>336</v>
      </c>
      <c r="D201" s="173" t="s">
        <v>257</v>
      </c>
      <c r="E201" s="174" t="s">
        <v>721</v>
      </c>
      <c r="F201" s="239" t="s">
        <v>722</v>
      </c>
      <c r="G201" s="239"/>
      <c r="H201" s="239"/>
      <c r="I201" s="239"/>
      <c r="J201" s="175" t="s">
        <v>171</v>
      </c>
      <c r="K201" s="176">
        <v>71.761</v>
      </c>
      <c r="L201" s="240">
        <v>0</v>
      </c>
      <c r="M201" s="240"/>
      <c r="N201" s="241">
        <f t="shared" si="5"/>
        <v>0</v>
      </c>
      <c r="O201" s="241"/>
      <c r="P201" s="241"/>
      <c r="Q201" s="241"/>
      <c r="R201" s="121"/>
      <c r="T201" s="155"/>
      <c r="U201" s="33" t="s">
        <v>45</v>
      </c>
      <c r="V201" s="24"/>
      <c r="W201" s="156">
        <f t="shared" si="6"/>
        <v>0</v>
      </c>
      <c r="X201" s="156">
        <v>0.1</v>
      </c>
      <c r="Y201" s="156">
        <f t="shared" si="7"/>
        <v>7.1761</v>
      </c>
      <c r="Z201" s="156">
        <v>0</v>
      </c>
      <c r="AA201" s="157">
        <f t="shared" si="8"/>
        <v>0</v>
      </c>
      <c r="AR201" s="5" t="s">
        <v>190</v>
      </c>
      <c r="AT201" s="5" t="s">
        <v>257</v>
      </c>
      <c r="AU201" s="5" t="s">
        <v>110</v>
      </c>
      <c r="AY201" s="5" t="s">
        <v>150</v>
      </c>
      <c r="BE201" s="96">
        <f t="shared" si="9"/>
        <v>0</v>
      </c>
      <c r="BF201" s="96">
        <f t="shared" si="10"/>
        <v>0</v>
      </c>
      <c r="BG201" s="96">
        <f t="shared" si="11"/>
        <v>0</v>
      </c>
      <c r="BH201" s="96">
        <f t="shared" si="12"/>
        <v>0</v>
      </c>
      <c r="BI201" s="96">
        <f t="shared" si="13"/>
        <v>0</v>
      </c>
      <c r="BJ201" s="5" t="s">
        <v>22</v>
      </c>
      <c r="BK201" s="96">
        <f t="shared" si="14"/>
        <v>0</v>
      </c>
      <c r="BL201" s="5" t="s">
        <v>155</v>
      </c>
      <c r="BM201" s="5" t="s">
        <v>723</v>
      </c>
    </row>
    <row r="202" spans="2:65" s="22" customFormat="1" ht="31.5" customHeight="1">
      <c r="B202" s="119"/>
      <c r="C202" s="151" t="s">
        <v>340</v>
      </c>
      <c r="D202" s="151" t="s">
        <v>151</v>
      </c>
      <c r="E202" s="152" t="s">
        <v>724</v>
      </c>
      <c r="F202" s="231" t="s">
        <v>725</v>
      </c>
      <c r="G202" s="231"/>
      <c r="H202" s="231"/>
      <c r="I202" s="231"/>
      <c r="J202" s="153" t="s">
        <v>182</v>
      </c>
      <c r="K202" s="154">
        <v>1</v>
      </c>
      <c r="L202" s="232">
        <v>0</v>
      </c>
      <c r="M202" s="232"/>
      <c r="N202" s="233">
        <f t="shared" si="5"/>
        <v>0</v>
      </c>
      <c r="O202" s="233"/>
      <c r="P202" s="233"/>
      <c r="Q202" s="233"/>
      <c r="R202" s="121"/>
      <c r="T202" s="155"/>
      <c r="U202" s="33" t="s">
        <v>45</v>
      </c>
      <c r="V202" s="24"/>
      <c r="W202" s="156">
        <f t="shared" si="6"/>
        <v>0</v>
      </c>
      <c r="X202" s="156">
        <v>1E-05</v>
      </c>
      <c r="Y202" s="156">
        <f t="shared" si="7"/>
        <v>1E-05</v>
      </c>
      <c r="Z202" s="156">
        <v>0</v>
      </c>
      <c r="AA202" s="157">
        <f t="shared" si="8"/>
        <v>0</v>
      </c>
      <c r="AR202" s="5" t="s">
        <v>155</v>
      </c>
      <c r="AT202" s="5" t="s">
        <v>151</v>
      </c>
      <c r="AU202" s="5" t="s">
        <v>110</v>
      </c>
      <c r="AY202" s="5" t="s">
        <v>150</v>
      </c>
      <c r="BE202" s="96">
        <f t="shared" si="9"/>
        <v>0</v>
      </c>
      <c r="BF202" s="96">
        <f t="shared" si="10"/>
        <v>0</v>
      </c>
      <c r="BG202" s="96">
        <f t="shared" si="11"/>
        <v>0</v>
      </c>
      <c r="BH202" s="96">
        <f t="shared" si="12"/>
        <v>0</v>
      </c>
      <c r="BI202" s="96">
        <f t="shared" si="13"/>
        <v>0</v>
      </c>
      <c r="BJ202" s="5" t="s">
        <v>22</v>
      </c>
      <c r="BK202" s="96">
        <f t="shared" si="14"/>
        <v>0</v>
      </c>
      <c r="BL202" s="5" t="s">
        <v>155</v>
      </c>
      <c r="BM202" s="5" t="s">
        <v>726</v>
      </c>
    </row>
    <row r="203" spans="2:65" s="22" customFormat="1" ht="31.5" customHeight="1">
      <c r="B203" s="119"/>
      <c r="C203" s="173" t="s">
        <v>345</v>
      </c>
      <c r="D203" s="173" t="s">
        <v>257</v>
      </c>
      <c r="E203" s="174" t="s">
        <v>727</v>
      </c>
      <c r="F203" s="239" t="s">
        <v>728</v>
      </c>
      <c r="G203" s="239"/>
      <c r="H203" s="239"/>
      <c r="I203" s="239"/>
      <c r="J203" s="175" t="s">
        <v>182</v>
      </c>
      <c r="K203" s="176">
        <v>1</v>
      </c>
      <c r="L203" s="240">
        <v>0</v>
      </c>
      <c r="M203" s="240"/>
      <c r="N203" s="241">
        <f t="shared" si="5"/>
        <v>0</v>
      </c>
      <c r="O203" s="241"/>
      <c r="P203" s="241"/>
      <c r="Q203" s="241"/>
      <c r="R203" s="121"/>
      <c r="T203" s="155"/>
      <c r="U203" s="33" t="s">
        <v>45</v>
      </c>
      <c r="V203" s="24"/>
      <c r="W203" s="156">
        <f t="shared" si="6"/>
        <v>0</v>
      </c>
      <c r="X203" s="156">
        <v>0.0028</v>
      </c>
      <c r="Y203" s="156">
        <f t="shared" si="7"/>
        <v>0.0028</v>
      </c>
      <c r="Z203" s="156">
        <v>0</v>
      </c>
      <c r="AA203" s="157">
        <f t="shared" si="8"/>
        <v>0</v>
      </c>
      <c r="AR203" s="5" t="s">
        <v>190</v>
      </c>
      <c r="AT203" s="5" t="s">
        <v>257</v>
      </c>
      <c r="AU203" s="5" t="s">
        <v>110</v>
      </c>
      <c r="AY203" s="5" t="s">
        <v>150</v>
      </c>
      <c r="BE203" s="96">
        <f t="shared" si="9"/>
        <v>0</v>
      </c>
      <c r="BF203" s="96">
        <f t="shared" si="10"/>
        <v>0</v>
      </c>
      <c r="BG203" s="96">
        <f t="shared" si="11"/>
        <v>0</v>
      </c>
      <c r="BH203" s="96">
        <f t="shared" si="12"/>
        <v>0</v>
      </c>
      <c r="BI203" s="96">
        <f t="shared" si="13"/>
        <v>0</v>
      </c>
      <c r="BJ203" s="5" t="s">
        <v>22</v>
      </c>
      <c r="BK203" s="96">
        <f t="shared" si="14"/>
        <v>0</v>
      </c>
      <c r="BL203" s="5" t="s">
        <v>155</v>
      </c>
      <c r="BM203" s="5" t="s">
        <v>729</v>
      </c>
    </row>
    <row r="204" spans="2:65" s="22" customFormat="1" ht="31.5" customHeight="1">
      <c r="B204" s="119"/>
      <c r="C204" s="151" t="s">
        <v>349</v>
      </c>
      <c r="D204" s="151" t="s">
        <v>151</v>
      </c>
      <c r="E204" s="152" t="s">
        <v>730</v>
      </c>
      <c r="F204" s="231" t="s">
        <v>731</v>
      </c>
      <c r="G204" s="231"/>
      <c r="H204" s="231"/>
      <c r="I204" s="231"/>
      <c r="J204" s="153" t="s">
        <v>732</v>
      </c>
      <c r="K204" s="154">
        <v>2</v>
      </c>
      <c r="L204" s="232">
        <v>0</v>
      </c>
      <c r="M204" s="232"/>
      <c r="N204" s="233">
        <f t="shared" si="5"/>
        <v>0</v>
      </c>
      <c r="O204" s="233"/>
      <c r="P204" s="233"/>
      <c r="Q204" s="233"/>
      <c r="R204" s="121"/>
      <c r="T204" s="155"/>
      <c r="U204" s="33" t="s">
        <v>45</v>
      </c>
      <c r="V204" s="24"/>
      <c r="W204" s="156">
        <f t="shared" si="6"/>
        <v>0</v>
      </c>
      <c r="X204" s="156">
        <v>0.00031</v>
      </c>
      <c r="Y204" s="156">
        <f t="shared" si="7"/>
        <v>0.00062</v>
      </c>
      <c r="Z204" s="156">
        <v>0</v>
      </c>
      <c r="AA204" s="157">
        <f t="shared" si="8"/>
        <v>0</v>
      </c>
      <c r="AR204" s="5" t="s">
        <v>155</v>
      </c>
      <c r="AT204" s="5" t="s">
        <v>151</v>
      </c>
      <c r="AU204" s="5" t="s">
        <v>110</v>
      </c>
      <c r="AY204" s="5" t="s">
        <v>150</v>
      </c>
      <c r="BE204" s="96">
        <f t="shared" si="9"/>
        <v>0</v>
      </c>
      <c r="BF204" s="96">
        <f t="shared" si="10"/>
        <v>0</v>
      </c>
      <c r="BG204" s="96">
        <f t="shared" si="11"/>
        <v>0</v>
      </c>
      <c r="BH204" s="96">
        <f t="shared" si="12"/>
        <v>0</v>
      </c>
      <c r="BI204" s="96">
        <f t="shared" si="13"/>
        <v>0</v>
      </c>
      <c r="BJ204" s="5" t="s">
        <v>22</v>
      </c>
      <c r="BK204" s="96">
        <f t="shared" si="14"/>
        <v>0</v>
      </c>
      <c r="BL204" s="5" t="s">
        <v>155</v>
      </c>
      <c r="BM204" s="5" t="s">
        <v>733</v>
      </c>
    </row>
    <row r="205" spans="2:65" s="22" customFormat="1" ht="31.5" customHeight="1">
      <c r="B205" s="119"/>
      <c r="C205" s="151" t="s">
        <v>353</v>
      </c>
      <c r="D205" s="151" t="s">
        <v>151</v>
      </c>
      <c r="E205" s="152" t="s">
        <v>734</v>
      </c>
      <c r="F205" s="231" t="s">
        <v>735</v>
      </c>
      <c r="G205" s="231"/>
      <c r="H205" s="231"/>
      <c r="I205" s="231"/>
      <c r="J205" s="153" t="s">
        <v>171</v>
      </c>
      <c r="K205" s="154">
        <v>14.6</v>
      </c>
      <c r="L205" s="232">
        <v>0</v>
      </c>
      <c r="M205" s="232"/>
      <c r="N205" s="233">
        <f t="shared" si="5"/>
        <v>0</v>
      </c>
      <c r="O205" s="233"/>
      <c r="P205" s="233"/>
      <c r="Q205" s="233"/>
      <c r="R205" s="121"/>
      <c r="T205" s="155"/>
      <c r="U205" s="33" t="s">
        <v>45</v>
      </c>
      <c r="V205" s="24"/>
      <c r="W205" s="156">
        <f t="shared" si="6"/>
        <v>0</v>
      </c>
      <c r="X205" s="156">
        <v>0</v>
      </c>
      <c r="Y205" s="156">
        <f t="shared" si="7"/>
        <v>0</v>
      </c>
      <c r="Z205" s="156">
        <v>0</v>
      </c>
      <c r="AA205" s="157">
        <f t="shared" si="8"/>
        <v>0</v>
      </c>
      <c r="AR205" s="5" t="s">
        <v>155</v>
      </c>
      <c r="AT205" s="5" t="s">
        <v>151</v>
      </c>
      <c r="AU205" s="5" t="s">
        <v>110</v>
      </c>
      <c r="AY205" s="5" t="s">
        <v>150</v>
      </c>
      <c r="BE205" s="96">
        <f t="shared" si="9"/>
        <v>0</v>
      </c>
      <c r="BF205" s="96">
        <f t="shared" si="10"/>
        <v>0</v>
      </c>
      <c r="BG205" s="96">
        <f t="shared" si="11"/>
        <v>0</v>
      </c>
      <c r="BH205" s="96">
        <f t="shared" si="12"/>
        <v>0</v>
      </c>
      <c r="BI205" s="96">
        <f t="shared" si="13"/>
        <v>0</v>
      </c>
      <c r="BJ205" s="5" t="s">
        <v>22</v>
      </c>
      <c r="BK205" s="96">
        <f t="shared" si="14"/>
        <v>0</v>
      </c>
      <c r="BL205" s="5" t="s">
        <v>155</v>
      </c>
      <c r="BM205" s="5" t="s">
        <v>736</v>
      </c>
    </row>
    <row r="206" spans="2:51" s="158" customFormat="1" ht="22.5" customHeight="1">
      <c r="B206" s="159"/>
      <c r="C206" s="160"/>
      <c r="D206" s="160"/>
      <c r="E206" s="161"/>
      <c r="F206" s="234" t="s">
        <v>716</v>
      </c>
      <c r="G206" s="234"/>
      <c r="H206" s="234"/>
      <c r="I206" s="234"/>
      <c r="J206" s="160"/>
      <c r="K206" s="162">
        <v>56.1</v>
      </c>
      <c r="L206" s="160"/>
      <c r="M206" s="160"/>
      <c r="N206" s="160"/>
      <c r="O206" s="160"/>
      <c r="P206" s="160"/>
      <c r="Q206" s="160"/>
      <c r="R206" s="163"/>
      <c r="T206" s="164"/>
      <c r="U206" s="160"/>
      <c r="V206" s="160"/>
      <c r="W206" s="160"/>
      <c r="X206" s="160"/>
      <c r="Y206" s="160"/>
      <c r="Z206" s="160"/>
      <c r="AA206" s="165"/>
      <c r="AT206" s="166" t="s">
        <v>158</v>
      </c>
      <c r="AU206" s="166" t="s">
        <v>110</v>
      </c>
      <c r="AV206" s="158" t="s">
        <v>110</v>
      </c>
      <c r="AW206" s="158" t="s">
        <v>37</v>
      </c>
      <c r="AX206" s="158" t="s">
        <v>80</v>
      </c>
      <c r="AY206" s="166" t="s">
        <v>150</v>
      </c>
    </row>
    <row r="207" spans="2:51" s="158" customFormat="1" ht="22.5" customHeight="1">
      <c r="B207" s="159"/>
      <c r="C207" s="160"/>
      <c r="D207" s="160"/>
      <c r="E207" s="161"/>
      <c r="F207" s="235" t="s">
        <v>717</v>
      </c>
      <c r="G207" s="235"/>
      <c r="H207" s="235"/>
      <c r="I207" s="235"/>
      <c r="J207" s="160"/>
      <c r="K207" s="162">
        <v>14.6</v>
      </c>
      <c r="L207" s="160"/>
      <c r="M207" s="160"/>
      <c r="N207" s="160"/>
      <c r="O207" s="160"/>
      <c r="P207" s="160"/>
      <c r="Q207" s="160"/>
      <c r="R207" s="163"/>
      <c r="T207" s="164"/>
      <c r="U207" s="160"/>
      <c r="V207" s="160"/>
      <c r="W207" s="160"/>
      <c r="X207" s="160"/>
      <c r="Y207" s="160"/>
      <c r="Z207" s="160"/>
      <c r="AA207" s="165"/>
      <c r="AT207" s="166" t="s">
        <v>158</v>
      </c>
      <c r="AU207" s="166" t="s">
        <v>110</v>
      </c>
      <c r="AV207" s="158" t="s">
        <v>110</v>
      </c>
      <c r="AW207" s="158" t="s">
        <v>37</v>
      </c>
      <c r="AX207" s="158" t="s">
        <v>22</v>
      </c>
      <c r="AY207" s="166" t="s">
        <v>150</v>
      </c>
    </row>
    <row r="208" spans="2:65" s="22" customFormat="1" ht="31.5" customHeight="1">
      <c r="B208" s="119"/>
      <c r="C208" s="151" t="s">
        <v>358</v>
      </c>
      <c r="D208" s="151" t="s">
        <v>151</v>
      </c>
      <c r="E208" s="152" t="s">
        <v>737</v>
      </c>
      <c r="F208" s="231" t="s">
        <v>738</v>
      </c>
      <c r="G208" s="231"/>
      <c r="H208" s="231"/>
      <c r="I208" s="231"/>
      <c r="J208" s="153" t="s">
        <v>182</v>
      </c>
      <c r="K208" s="154">
        <v>2</v>
      </c>
      <c r="L208" s="232">
        <v>0</v>
      </c>
      <c r="M208" s="232"/>
      <c r="N208" s="233">
        <f aca="true" t="shared" si="15" ref="N208:N223">ROUND(L208*K208,2)</f>
        <v>0</v>
      </c>
      <c r="O208" s="233"/>
      <c r="P208" s="233"/>
      <c r="Q208" s="233"/>
      <c r="R208" s="121"/>
      <c r="T208" s="155"/>
      <c r="U208" s="33" t="s">
        <v>45</v>
      </c>
      <c r="V208" s="24"/>
      <c r="W208" s="156">
        <f aca="true" t="shared" si="16" ref="W208:W223">V208*K208</f>
        <v>0</v>
      </c>
      <c r="X208" s="156">
        <v>2.11676</v>
      </c>
      <c r="Y208" s="156">
        <f aca="true" t="shared" si="17" ref="Y208:Y223">X208*K208</f>
        <v>4.23352</v>
      </c>
      <c r="Z208" s="156">
        <v>0</v>
      </c>
      <c r="AA208" s="157">
        <f aca="true" t="shared" si="18" ref="AA208:AA223">Z208*K208</f>
        <v>0</v>
      </c>
      <c r="AR208" s="5" t="s">
        <v>155</v>
      </c>
      <c r="AT208" s="5" t="s">
        <v>151</v>
      </c>
      <c r="AU208" s="5" t="s">
        <v>110</v>
      </c>
      <c r="AY208" s="5" t="s">
        <v>150</v>
      </c>
      <c r="BE208" s="96">
        <f aca="true" t="shared" si="19" ref="BE208:BE223">IF(U208="základní",N208,0)</f>
        <v>0</v>
      </c>
      <c r="BF208" s="96">
        <f aca="true" t="shared" si="20" ref="BF208:BF223">IF(U208="snížená",N208,0)</f>
        <v>0</v>
      </c>
      <c r="BG208" s="96">
        <f aca="true" t="shared" si="21" ref="BG208:BG223">IF(U208="zákl. přenesená",N208,0)</f>
        <v>0</v>
      </c>
      <c r="BH208" s="96">
        <f aca="true" t="shared" si="22" ref="BH208:BH223">IF(U208="sníž. přenesená",N208,0)</f>
        <v>0</v>
      </c>
      <c r="BI208" s="96">
        <f aca="true" t="shared" si="23" ref="BI208:BI223">IF(U208="nulová",N208,0)</f>
        <v>0</v>
      </c>
      <c r="BJ208" s="5" t="s">
        <v>22</v>
      </c>
      <c r="BK208" s="96">
        <f aca="true" t="shared" si="24" ref="BK208:BK223">ROUND(L208*K208,2)</f>
        <v>0</v>
      </c>
      <c r="BL208" s="5" t="s">
        <v>155</v>
      </c>
      <c r="BM208" s="5" t="s">
        <v>739</v>
      </c>
    </row>
    <row r="209" spans="2:65" s="22" customFormat="1" ht="31.5" customHeight="1">
      <c r="B209" s="119"/>
      <c r="C209" s="173" t="s">
        <v>362</v>
      </c>
      <c r="D209" s="173" t="s">
        <v>257</v>
      </c>
      <c r="E209" s="174" t="s">
        <v>740</v>
      </c>
      <c r="F209" s="239" t="s">
        <v>741</v>
      </c>
      <c r="G209" s="239"/>
      <c r="H209" s="239"/>
      <c r="I209" s="239"/>
      <c r="J209" s="175" t="s">
        <v>182</v>
      </c>
      <c r="K209" s="176">
        <v>2</v>
      </c>
      <c r="L209" s="240">
        <v>0</v>
      </c>
      <c r="M209" s="240"/>
      <c r="N209" s="241">
        <f t="shared" si="15"/>
        <v>0</v>
      </c>
      <c r="O209" s="241"/>
      <c r="P209" s="241"/>
      <c r="Q209" s="241"/>
      <c r="R209" s="121"/>
      <c r="T209" s="155"/>
      <c r="U209" s="33" t="s">
        <v>45</v>
      </c>
      <c r="V209" s="24"/>
      <c r="W209" s="156">
        <f t="shared" si="16"/>
        <v>0</v>
      </c>
      <c r="X209" s="156">
        <v>1.39</v>
      </c>
      <c r="Y209" s="156">
        <f t="shared" si="17"/>
        <v>2.78</v>
      </c>
      <c r="Z209" s="156">
        <v>0</v>
      </c>
      <c r="AA209" s="157">
        <f t="shared" si="18"/>
        <v>0</v>
      </c>
      <c r="AR209" s="5" t="s">
        <v>190</v>
      </c>
      <c r="AT209" s="5" t="s">
        <v>257</v>
      </c>
      <c r="AU209" s="5" t="s">
        <v>110</v>
      </c>
      <c r="AY209" s="5" t="s">
        <v>150</v>
      </c>
      <c r="BE209" s="96">
        <f t="shared" si="19"/>
        <v>0</v>
      </c>
      <c r="BF209" s="96">
        <f t="shared" si="20"/>
        <v>0</v>
      </c>
      <c r="BG209" s="96">
        <f t="shared" si="21"/>
        <v>0</v>
      </c>
      <c r="BH209" s="96">
        <f t="shared" si="22"/>
        <v>0</v>
      </c>
      <c r="BI209" s="96">
        <f t="shared" si="23"/>
        <v>0</v>
      </c>
      <c r="BJ209" s="5" t="s">
        <v>22</v>
      </c>
      <c r="BK209" s="96">
        <f t="shared" si="24"/>
        <v>0</v>
      </c>
      <c r="BL209" s="5" t="s">
        <v>155</v>
      </c>
      <c r="BM209" s="5" t="s">
        <v>742</v>
      </c>
    </row>
    <row r="210" spans="2:65" s="22" customFormat="1" ht="31.5" customHeight="1">
      <c r="B210" s="119"/>
      <c r="C210" s="173" t="s">
        <v>367</v>
      </c>
      <c r="D210" s="173" t="s">
        <v>257</v>
      </c>
      <c r="E210" s="174" t="s">
        <v>743</v>
      </c>
      <c r="F210" s="239" t="s">
        <v>744</v>
      </c>
      <c r="G210" s="239"/>
      <c r="H210" s="239"/>
      <c r="I210" s="239"/>
      <c r="J210" s="175" t="s">
        <v>182</v>
      </c>
      <c r="K210" s="176">
        <v>2</v>
      </c>
      <c r="L210" s="240">
        <v>0</v>
      </c>
      <c r="M210" s="240"/>
      <c r="N210" s="241">
        <f t="shared" si="15"/>
        <v>0</v>
      </c>
      <c r="O210" s="241"/>
      <c r="P210" s="241"/>
      <c r="Q210" s="241"/>
      <c r="R210" s="121"/>
      <c r="T210" s="155"/>
      <c r="U210" s="33" t="s">
        <v>45</v>
      </c>
      <c r="V210" s="24"/>
      <c r="W210" s="156">
        <f t="shared" si="16"/>
        <v>0</v>
      </c>
      <c r="X210" s="156">
        <v>0.051</v>
      </c>
      <c r="Y210" s="156">
        <f t="shared" si="17"/>
        <v>0.102</v>
      </c>
      <c r="Z210" s="156">
        <v>0</v>
      </c>
      <c r="AA210" s="157">
        <f t="shared" si="18"/>
        <v>0</v>
      </c>
      <c r="AR210" s="5" t="s">
        <v>190</v>
      </c>
      <c r="AT210" s="5" t="s">
        <v>257</v>
      </c>
      <c r="AU210" s="5" t="s">
        <v>110</v>
      </c>
      <c r="AY210" s="5" t="s">
        <v>150</v>
      </c>
      <c r="BE210" s="96">
        <f t="shared" si="19"/>
        <v>0</v>
      </c>
      <c r="BF210" s="96">
        <f t="shared" si="20"/>
        <v>0</v>
      </c>
      <c r="BG210" s="96">
        <f t="shared" si="21"/>
        <v>0</v>
      </c>
      <c r="BH210" s="96">
        <f t="shared" si="22"/>
        <v>0</v>
      </c>
      <c r="BI210" s="96">
        <f t="shared" si="23"/>
        <v>0</v>
      </c>
      <c r="BJ210" s="5" t="s">
        <v>22</v>
      </c>
      <c r="BK210" s="96">
        <f t="shared" si="24"/>
        <v>0</v>
      </c>
      <c r="BL210" s="5" t="s">
        <v>155</v>
      </c>
      <c r="BM210" s="5" t="s">
        <v>745</v>
      </c>
    </row>
    <row r="211" spans="2:65" s="22" customFormat="1" ht="22.5" customHeight="1">
      <c r="B211" s="119"/>
      <c r="C211" s="173" t="s">
        <v>372</v>
      </c>
      <c r="D211" s="173" t="s">
        <v>257</v>
      </c>
      <c r="E211" s="174" t="s">
        <v>746</v>
      </c>
      <c r="F211" s="239" t="s">
        <v>747</v>
      </c>
      <c r="G211" s="239"/>
      <c r="H211" s="239"/>
      <c r="I211" s="239"/>
      <c r="J211" s="175" t="s">
        <v>182</v>
      </c>
      <c r="K211" s="176">
        <v>2</v>
      </c>
      <c r="L211" s="240">
        <v>0</v>
      </c>
      <c r="M211" s="240"/>
      <c r="N211" s="241">
        <f t="shared" si="15"/>
        <v>0</v>
      </c>
      <c r="O211" s="241"/>
      <c r="P211" s="241"/>
      <c r="Q211" s="241"/>
      <c r="R211" s="121"/>
      <c r="T211" s="155"/>
      <c r="U211" s="33" t="s">
        <v>45</v>
      </c>
      <c r="V211" s="24"/>
      <c r="W211" s="156">
        <f t="shared" si="16"/>
        <v>0</v>
      </c>
      <c r="X211" s="156">
        <v>0.615</v>
      </c>
      <c r="Y211" s="156">
        <f t="shared" si="17"/>
        <v>1.23</v>
      </c>
      <c r="Z211" s="156">
        <v>0</v>
      </c>
      <c r="AA211" s="157">
        <f t="shared" si="18"/>
        <v>0</v>
      </c>
      <c r="AR211" s="5" t="s">
        <v>190</v>
      </c>
      <c r="AT211" s="5" t="s">
        <v>257</v>
      </c>
      <c r="AU211" s="5" t="s">
        <v>110</v>
      </c>
      <c r="AY211" s="5" t="s">
        <v>150</v>
      </c>
      <c r="BE211" s="96">
        <f t="shared" si="19"/>
        <v>0</v>
      </c>
      <c r="BF211" s="96">
        <f t="shared" si="20"/>
        <v>0</v>
      </c>
      <c r="BG211" s="96">
        <f t="shared" si="21"/>
        <v>0</v>
      </c>
      <c r="BH211" s="96">
        <f t="shared" si="22"/>
        <v>0</v>
      </c>
      <c r="BI211" s="96">
        <f t="shared" si="23"/>
        <v>0</v>
      </c>
      <c r="BJ211" s="5" t="s">
        <v>22</v>
      </c>
      <c r="BK211" s="96">
        <f t="shared" si="24"/>
        <v>0</v>
      </c>
      <c r="BL211" s="5" t="s">
        <v>155</v>
      </c>
      <c r="BM211" s="5" t="s">
        <v>748</v>
      </c>
    </row>
    <row r="212" spans="2:65" s="22" customFormat="1" ht="31.5" customHeight="1">
      <c r="B212" s="119"/>
      <c r="C212" s="151" t="s">
        <v>377</v>
      </c>
      <c r="D212" s="151" t="s">
        <v>151</v>
      </c>
      <c r="E212" s="152" t="s">
        <v>749</v>
      </c>
      <c r="F212" s="231" t="s">
        <v>750</v>
      </c>
      <c r="G212" s="231"/>
      <c r="H212" s="231"/>
      <c r="I212" s="231"/>
      <c r="J212" s="153" t="s">
        <v>182</v>
      </c>
      <c r="K212" s="154">
        <v>1</v>
      </c>
      <c r="L212" s="232">
        <v>0</v>
      </c>
      <c r="M212" s="232"/>
      <c r="N212" s="233">
        <f t="shared" si="15"/>
        <v>0</v>
      </c>
      <c r="O212" s="233"/>
      <c r="P212" s="233"/>
      <c r="Q212" s="233"/>
      <c r="R212" s="121"/>
      <c r="T212" s="155"/>
      <c r="U212" s="33" t="s">
        <v>45</v>
      </c>
      <c r="V212" s="24"/>
      <c r="W212" s="156">
        <f t="shared" si="16"/>
        <v>0</v>
      </c>
      <c r="X212" s="156">
        <v>2.61488</v>
      </c>
      <c r="Y212" s="156">
        <f t="shared" si="17"/>
        <v>2.61488</v>
      </c>
      <c r="Z212" s="156">
        <v>0</v>
      </c>
      <c r="AA212" s="157">
        <f t="shared" si="18"/>
        <v>0</v>
      </c>
      <c r="AR212" s="5" t="s">
        <v>155</v>
      </c>
      <c r="AT212" s="5" t="s">
        <v>151</v>
      </c>
      <c r="AU212" s="5" t="s">
        <v>110</v>
      </c>
      <c r="AY212" s="5" t="s">
        <v>150</v>
      </c>
      <c r="BE212" s="96">
        <f t="shared" si="19"/>
        <v>0</v>
      </c>
      <c r="BF212" s="96">
        <f t="shared" si="20"/>
        <v>0</v>
      </c>
      <c r="BG212" s="96">
        <f t="shared" si="21"/>
        <v>0</v>
      </c>
      <c r="BH212" s="96">
        <f t="shared" si="22"/>
        <v>0</v>
      </c>
      <c r="BI212" s="96">
        <f t="shared" si="23"/>
        <v>0</v>
      </c>
      <c r="BJ212" s="5" t="s">
        <v>22</v>
      </c>
      <c r="BK212" s="96">
        <f t="shared" si="24"/>
        <v>0</v>
      </c>
      <c r="BL212" s="5" t="s">
        <v>155</v>
      </c>
      <c r="BM212" s="5" t="s">
        <v>751</v>
      </c>
    </row>
    <row r="213" spans="2:65" s="22" customFormat="1" ht="31.5" customHeight="1">
      <c r="B213" s="119"/>
      <c r="C213" s="173" t="s">
        <v>382</v>
      </c>
      <c r="D213" s="173" t="s">
        <v>257</v>
      </c>
      <c r="E213" s="174" t="s">
        <v>752</v>
      </c>
      <c r="F213" s="239" t="s">
        <v>753</v>
      </c>
      <c r="G213" s="239"/>
      <c r="H213" s="239"/>
      <c r="I213" s="239"/>
      <c r="J213" s="175" t="s">
        <v>182</v>
      </c>
      <c r="K213" s="176">
        <v>1</v>
      </c>
      <c r="L213" s="240">
        <v>0</v>
      </c>
      <c r="M213" s="240"/>
      <c r="N213" s="241">
        <f t="shared" si="15"/>
        <v>0</v>
      </c>
      <c r="O213" s="241"/>
      <c r="P213" s="241"/>
      <c r="Q213" s="241"/>
      <c r="R213" s="121"/>
      <c r="T213" s="155"/>
      <c r="U213" s="33" t="s">
        <v>45</v>
      </c>
      <c r="V213" s="24"/>
      <c r="W213" s="156">
        <f t="shared" si="16"/>
        <v>0</v>
      </c>
      <c r="X213" s="156">
        <v>0.242</v>
      </c>
      <c r="Y213" s="156">
        <f t="shared" si="17"/>
        <v>0.242</v>
      </c>
      <c r="Z213" s="156">
        <v>0</v>
      </c>
      <c r="AA213" s="157">
        <f t="shared" si="18"/>
        <v>0</v>
      </c>
      <c r="AR213" s="5" t="s">
        <v>190</v>
      </c>
      <c r="AT213" s="5" t="s">
        <v>257</v>
      </c>
      <c r="AU213" s="5" t="s">
        <v>110</v>
      </c>
      <c r="AY213" s="5" t="s">
        <v>150</v>
      </c>
      <c r="BE213" s="96">
        <f t="shared" si="19"/>
        <v>0</v>
      </c>
      <c r="BF213" s="96">
        <f t="shared" si="20"/>
        <v>0</v>
      </c>
      <c r="BG213" s="96">
        <f t="shared" si="21"/>
        <v>0</v>
      </c>
      <c r="BH213" s="96">
        <f t="shared" si="22"/>
        <v>0</v>
      </c>
      <c r="BI213" s="96">
        <f t="shared" si="23"/>
        <v>0</v>
      </c>
      <c r="BJ213" s="5" t="s">
        <v>22</v>
      </c>
      <c r="BK213" s="96">
        <f t="shared" si="24"/>
        <v>0</v>
      </c>
      <c r="BL213" s="5" t="s">
        <v>155</v>
      </c>
      <c r="BM213" s="5" t="s">
        <v>754</v>
      </c>
    </row>
    <row r="214" spans="2:65" s="22" customFormat="1" ht="22.5" customHeight="1">
      <c r="B214" s="119"/>
      <c r="C214" s="173" t="s">
        <v>386</v>
      </c>
      <c r="D214" s="173" t="s">
        <v>257</v>
      </c>
      <c r="E214" s="174" t="s">
        <v>755</v>
      </c>
      <c r="F214" s="239" t="s">
        <v>756</v>
      </c>
      <c r="G214" s="239"/>
      <c r="H214" s="239"/>
      <c r="I214" s="239"/>
      <c r="J214" s="175" t="s">
        <v>182</v>
      </c>
      <c r="K214" s="176">
        <v>1</v>
      </c>
      <c r="L214" s="240">
        <v>0</v>
      </c>
      <c r="M214" s="240"/>
      <c r="N214" s="241">
        <f t="shared" si="15"/>
        <v>0</v>
      </c>
      <c r="O214" s="241"/>
      <c r="P214" s="241"/>
      <c r="Q214" s="241"/>
      <c r="R214" s="121"/>
      <c r="T214" s="155"/>
      <c r="U214" s="33" t="s">
        <v>45</v>
      </c>
      <c r="V214" s="24"/>
      <c r="W214" s="156">
        <f t="shared" si="16"/>
        <v>0</v>
      </c>
      <c r="X214" s="156">
        <v>2.45</v>
      </c>
      <c r="Y214" s="156">
        <f t="shared" si="17"/>
        <v>2.45</v>
      </c>
      <c r="Z214" s="156">
        <v>0</v>
      </c>
      <c r="AA214" s="157">
        <f t="shared" si="18"/>
        <v>0</v>
      </c>
      <c r="AR214" s="5" t="s">
        <v>190</v>
      </c>
      <c r="AT214" s="5" t="s">
        <v>257</v>
      </c>
      <c r="AU214" s="5" t="s">
        <v>110</v>
      </c>
      <c r="AY214" s="5" t="s">
        <v>150</v>
      </c>
      <c r="BE214" s="96">
        <f t="shared" si="19"/>
        <v>0</v>
      </c>
      <c r="BF214" s="96">
        <f t="shared" si="20"/>
        <v>0</v>
      </c>
      <c r="BG214" s="96">
        <f t="shared" si="21"/>
        <v>0</v>
      </c>
      <c r="BH214" s="96">
        <f t="shared" si="22"/>
        <v>0</v>
      </c>
      <c r="BI214" s="96">
        <f t="shared" si="23"/>
        <v>0</v>
      </c>
      <c r="BJ214" s="5" t="s">
        <v>22</v>
      </c>
      <c r="BK214" s="96">
        <f t="shared" si="24"/>
        <v>0</v>
      </c>
      <c r="BL214" s="5" t="s">
        <v>155</v>
      </c>
      <c r="BM214" s="5" t="s">
        <v>757</v>
      </c>
    </row>
    <row r="215" spans="2:65" s="22" customFormat="1" ht="31.5" customHeight="1">
      <c r="B215" s="119"/>
      <c r="C215" s="151" t="s">
        <v>391</v>
      </c>
      <c r="D215" s="151" t="s">
        <v>151</v>
      </c>
      <c r="E215" s="152" t="s">
        <v>758</v>
      </c>
      <c r="F215" s="231" t="s">
        <v>759</v>
      </c>
      <c r="G215" s="231"/>
      <c r="H215" s="231"/>
      <c r="I215" s="231"/>
      <c r="J215" s="153" t="s">
        <v>182</v>
      </c>
      <c r="K215" s="154">
        <v>1</v>
      </c>
      <c r="L215" s="232">
        <v>0</v>
      </c>
      <c r="M215" s="232"/>
      <c r="N215" s="233">
        <f t="shared" si="15"/>
        <v>0</v>
      </c>
      <c r="O215" s="233"/>
      <c r="P215" s="233"/>
      <c r="Q215" s="233"/>
      <c r="R215" s="121"/>
      <c r="T215" s="155"/>
      <c r="U215" s="33" t="s">
        <v>45</v>
      </c>
      <c r="V215" s="24"/>
      <c r="W215" s="156">
        <f t="shared" si="16"/>
        <v>0</v>
      </c>
      <c r="X215" s="156">
        <v>0.3409</v>
      </c>
      <c r="Y215" s="156">
        <f t="shared" si="17"/>
        <v>0.3409</v>
      </c>
      <c r="Z215" s="156">
        <v>0</v>
      </c>
      <c r="AA215" s="157">
        <f t="shared" si="18"/>
        <v>0</v>
      </c>
      <c r="AR215" s="5" t="s">
        <v>155</v>
      </c>
      <c r="AT215" s="5" t="s">
        <v>151</v>
      </c>
      <c r="AU215" s="5" t="s">
        <v>110</v>
      </c>
      <c r="AY215" s="5" t="s">
        <v>150</v>
      </c>
      <c r="BE215" s="96">
        <f t="shared" si="19"/>
        <v>0</v>
      </c>
      <c r="BF215" s="96">
        <f t="shared" si="20"/>
        <v>0</v>
      </c>
      <c r="BG215" s="96">
        <f t="shared" si="21"/>
        <v>0</v>
      </c>
      <c r="BH215" s="96">
        <f t="shared" si="22"/>
        <v>0</v>
      </c>
      <c r="BI215" s="96">
        <f t="shared" si="23"/>
        <v>0</v>
      </c>
      <c r="BJ215" s="5" t="s">
        <v>22</v>
      </c>
      <c r="BK215" s="96">
        <f t="shared" si="24"/>
        <v>0</v>
      </c>
      <c r="BL215" s="5" t="s">
        <v>155</v>
      </c>
      <c r="BM215" s="5" t="s">
        <v>760</v>
      </c>
    </row>
    <row r="216" spans="2:65" s="22" customFormat="1" ht="31.5" customHeight="1">
      <c r="B216" s="119"/>
      <c r="C216" s="173" t="s">
        <v>395</v>
      </c>
      <c r="D216" s="173" t="s">
        <v>257</v>
      </c>
      <c r="E216" s="174" t="s">
        <v>761</v>
      </c>
      <c r="F216" s="239" t="s">
        <v>762</v>
      </c>
      <c r="G216" s="239"/>
      <c r="H216" s="239"/>
      <c r="I216" s="239"/>
      <c r="J216" s="175" t="s">
        <v>182</v>
      </c>
      <c r="K216" s="176">
        <v>1</v>
      </c>
      <c r="L216" s="240">
        <v>0</v>
      </c>
      <c r="M216" s="240"/>
      <c r="N216" s="241">
        <f t="shared" si="15"/>
        <v>0</v>
      </c>
      <c r="O216" s="241"/>
      <c r="P216" s="241"/>
      <c r="Q216" s="241"/>
      <c r="R216" s="121"/>
      <c r="T216" s="155"/>
      <c r="U216" s="33" t="s">
        <v>45</v>
      </c>
      <c r="V216" s="24"/>
      <c r="W216" s="156">
        <f t="shared" si="16"/>
        <v>0</v>
      </c>
      <c r="X216" s="156">
        <v>0.108</v>
      </c>
      <c r="Y216" s="156">
        <f t="shared" si="17"/>
        <v>0.108</v>
      </c>
      <c r="Z216" s="156">
        <v>0</v>
      </c>
      <c r="AA216" s="157">
        <f t="shared" si="18"/>
        <v>0</v>
      </c>
      <c r="AR216" s="5" t="s">
        <v>190</v>
      </c>
      <c r="AT216" s="5" t="s">
        <v>257</v>
      </c>
      <c r="AU216" s="5" t="s">
        <v>110</v>
      </c>
      <c r="AY216" s="5" t="s">
        <v>150</v>
      </c>
      <c r="BE216" s="96">
        <f t="shared" si="19"/>
        <v>0</v>
      </c>
      <c r="BF216" s="96">
        <f t="shared" si="20"/>
        <v>0</v>
      </c>
      <c r="BG216" s="96">
        <f t="shared" si="21"/>
        <v>0</v>
      </c>
      <c r="BH216" s="96">
        <f t="shared" si="22"/>
        <v>0</v>
      </c>
      <c r="BI216" s="96">
        <f t="shared" si="23"/>
        <v>0</v>
      </c>
      <c r="BJ216" s="5" t="s">
        <v>22</v>
      </c>
      <c r="BK216" s="96">
        <f t="shared" si="24"/>
        <v>0</v>
      </c>
      <c r="BL216" s="5" t="s">
        <v>155</v>
      </c>
      <c r="BM216" s="5" t="s">
        <v>763</v>
      </c>
    </row>
    <row r="217" spans="2:65" s="22" customFormat="1" ht="31.5" customHeight="1">
      <c r="B217" s="119"/>
      <c r="C217" s="173" t="s">
        <v>401</v>
      </c>
      <c r="D217" s="173" t="s">
        <v>257</v>
      </c>
      <c r="E217" s="174" t="s">
        <v>764</v>
      </c>
      <c r="F217" s="239" t="s">
        <v>765</v>
      </c>
      <c r="G217" s="239"/>
      <c r="H217" s="239"/>
      <c r="I217" s="239"/>
      <c r="J217" s="175" t="s">
        <v>182</v>
      </c>
      <c r="K217" s="176">
        <v>1</v>
      </c>
      <c r="L217" s="240">
        <v>0</v>
      </c>
      <c r="M217" s="240"/>
      <c r="N217" s="241">
        <f t="shared" si="15"/>
        <v>0</v>
      </c>
      <c r="O217" s="241"/>
      <c r="P217" s="241"/>
      <c r="Q217" s="241"/>
      <c r="R217" s="121"/>
      <c r="T217" s="155"/>
      <c r="U217" s="33" t="s">
        <v>45</v>
      </c>
      <c r="V217" s="24"/>
      <c r="W217" s="156">
        <f t="shared" si="16"/>
        <v>0</v>
      </c>
      <c r="X217" s="156">
        <v>0.057</v>
      </c>
      <c r="Y217" s="156">
        <f t="shared" si="17"/>
        <v>0.057</v>
      </c>
      <c r="Z217" s="156">
        <v>0</v>
      </c>
      <c r="AA217" s="157">
        <f t="shared" si="18"/>
        <v>0</v>
      </c>
      <c r="AR217" s="5" t="s">
        <v>190</v>
      </c>
      <c r="AT217" s="5" t="s">
        <v>257</v>
      </c>
      <c r="AU217" s="5" t="s">
        <v>110</v>
      </c>
      <c r="AY217" s="5" t="s">
        <v>150</v>
      </c>
      <c r="BE217" s="96">
        <f t="shared" si="19"/>
        <v>0</v>
      </c>
      <c r="BF217" s="96">
        <f t="shared" si="20"/>
        <v>0</v>
      </c>
      <c r="BG217" s="96">
        <f t="shared" si="21"/>
        <v>0</v>
      </c>
      <c r="BH217" s="96">
        <f t="shared" si="22"/>
        <v>0</v>
      </c>
      <c r="BI217" s="96">
        <f t="shared" si="23"/>
        <v>0</v>
      </c>
      <c r="BJ217" s="5" t="s">
        <v>22</v>
      </c>
      <c r="BK217" s="96">
        <f t="shared" si="24"/>
        <v>0</v>
      </c>
      <c r="BL217" s="5" t="s">
        <v>155</v>
      </c>
      <c r="BM217" s="5" t="s">
        <v>766</v>
      </c>
    </row>
    <row r="218" spans="2:65" s="22" customFormat="1" ht="31.5" customHeight="1">
      <c r="B218" s="119"/>
      <c r="C218" s="173" t="s">
        <v>407</v>
      </c>
      <c r="D218" s="173" t="s">
        <v>257</v>
      </c>
      <c r="E218" s="174" t="s">
        <v>767</v>
      </c>
      <c r="F218" s="239" t="s">
        <v>768</v>
      </c>
      <c r="G218" s="239"/>
      <c r="H218" s="239"/>
      <c r="I218" s="239"/>
      <c r="J218" s="175" t="s">
        <v>182</v>
      </c>
      <c r="K218" s="176">
        <v>1</v>
      </c>
      <c r="L218" s="240">
        <v>0</v>
      </c>
      <c r="M218" s="240"/>
      <c r="N218" s="241">
        <f t="shared" si="15"/>
        <v>0</v>
      </c>
      <c r="O218" s="241"/>
      <c r="P218" s="241"/>
      <c r="Q218" s="241"/>
      <c r="R218" s="121"/>
      <c r="T218" s="155"/>
      <c r="U218" s="33" t="s">
        <v>45</v>
      </c>
      <c r="V218" s="24"/>
      <c r="W218" s="156">
        <f t="shared" si="16"/>
        <v>0</v>
      </c>
      <c r="X218" s="156">
        <v>0.027</v>
      </c>
      <c r="Y218" s="156">
        <f t="shared" si="17"/>
        <v>0.027</v>
      </c>
      <c r="Z218" s="156">
        <v>0</v>
      </c>
      <c r="AA218" s="157">
        <f t="shared" si="18"/>
        <v>0</v>
      </c>
      <c r="AR218" s="5" t="s">
        <v>190</v>
      </c>
      <c r="AT218" s="5" t="s">
        <v>257</v>
      </c>
      <c r="AU218" s="5" t="s">
        <v>110</v>
      </c>
      <c r="AY218" s="5" t="s">
        <v>150</v>
      </c>
      <c r="BE218" s="96">
        <f t="shared" si="19"/>
        <v>0</v>
      </c>
      <c r="BF218" s="96">
        <f t="shared" si="20"/>
        <v>0</v>
      </c>
      <c r="BG218" s="96">
        <f t="shared" si="21"/>
        <v>0</v>
      </c>
      <c r="BH218" s="96">
        <f t="shared" si="22"/>
        <v>0</v>
      </c>
      <c r="BI218" s="96">
        <f t="shared" si="23"/>
        <v>0</v>
      </c>
      <c r="BJ218" s="5" t="s">
        <v>22</v>
      </c>
      <c r="BK218" s="96">
        <f t="shared" si="24"/>
        <v>0</v>
      </c>
      <c r="BL218" s="5" t="s">
        <v>155</v>
      </c>
      <c r="BM218" s="5" t="s">
        <v>769</v>
      </c>
    </row>
    <row r="219" spans="2:65" s="22" customFormat="1" ht="31.5" customHeight="1">
      <c r="B219" s="119"/>
      <c r="C219" s="151" t="s">
        <v>411</v>
      </c>
      <c r="D219" s="151" t="s">
        <v>151</v>
      </c>
      <c r="E219" s="152" t="s">
        <v>770</v>
      </c>
      <c r="F219" s="231" t="s">
        <v>771</v>
      </c>
      <c r="G219" s="231"/>
      <c r="H219" s="231"/>
      <c r="I219" s="231"/>
      <c r="J219" s="153" t="s">
        <v>182</v>
      </c>
      <c r="K219" s="154">
        <v>1</v>
      </c>
      <c r="L219" s="232">
        <v>0</v>
      </c>
      <c r="M219" s="232"/>
      <c r="N219" s="233">
        <f t="shared" si="15"/>
        <v>0</v>
      </c>
      <c r="O219" s="233"/>
      <c r="P219" s="233"/>
      <c r="Q219" s="233"/>
      <c r="R219" s="121"/>
      <c r="T219" s="155"/>
      <c r="U219" s="33" t="s">
        <v>45</v>
      </c>
      <c r="V219" s="24"/>
      <c r="W219" s="156">
        <f t="shared" si="16"/>
        <v>0</v>
      </c>
      <c r="X219" s="156">
        <v>0.00936</v>
      </c>
      <c r="Y219" s="156">
        <f t="shared" si="17"/>
        <v>0.00936</v>
      </c>
      <c r="Z219" s="156">
        <v>0</v>
      </c>
      <c r="AA219" s="157">
        <f t="shared" si="18"/>
        <v>0</v>
      </c>
      <c r="AR219" s="5" t="s">
        <v>155</v>
      </c>
      <c r="AT219" s="5" t="s">
        <v>151</v>
      </c>
      <c r="AU219" s="5" t="s">
        <v>110</v>
      </c>
      <c r="AY219" s="5" t="s">
        <v>150</v>
      </c>
      <c r="BE219" s="96">
        <f t="shared" si="19"/>
        <v>0</v>
      </c>
      <c r="BF219" s="96">
        <f t="shared" si="20"/>
        <v>0</v>
      </c>
      <c r="BG219" s="96">
        <f t="shared" si="21"/>
        <v>0</v>
      </c>
      <c r="BH219" s="96">
        <f t="shared" si="22"/>
        <v>0</v>
      </c>
      <c r="BI219" s="96">
        <f t="shared" si="23"/>
        <v>0</v>
      </c>
      <c r="BJ219" s="5" t="s">
        <v>22</v>
      </c>
      <c r="BK219" s="96">
        <f t="shared" si="24"/>
        <v>0</v>
      </c>
      <c r="BL219" s="5" t="s">
        <v>155</v>
      </c>
      <c r="BM219" s="5" t="s">
        <v>772</v>
      </c>
    </row>
    <row r="220" spans="2:65" s="22" customFormat="1" ht="22.5" customHeight="1">
      <c r="B220" s="119"/>
      <c r="C220" s="173" t="s">
        <v>415</v>
      </c>
      <c r="D220" s="173" t="s">
        <v>257</v>
      </c>
      <c r="E220" s="174" t="s">
        <v>773</v>
      </c>
      <c r="F220" s="239" t="s">
        <v>774</v>
      </c>
      <c r="G220" s="239"/>
      <c r="H220" s="239"/>
      <c r="I220" s="239"/>
      <c r="J220" s="175" t="s">
        <v>182</v>
      </c>
      <c r="K220" s="176">
        <v>1</v>
      </c>
      <c r="L220" s="240">
        <v>0</v>
      </c>
      <c r="M220" s="240"/>
      <c r="N220" s="241">
        <f t="shared" si="15"/>
        <v>0</v>
      </c>
      <c r="O220" s="241"/>
      <c r="P220" s="241"/>
      <c r="Q220" s="241"/>
      <c r="R220" s="121"/>
      <c r="T220" s="155"/>
      <c r="U220" s="33" t="s">
        <v>45</v>
      </c>
      <c r="V220" s="24"/>
      <c r="W220" s="156">
        <f t="shared" si="16"/>
        <v>0</v>
      </c>
      <c r="X220" s="156">
        <v>0.058</v>
      </c>
      <c r="Y220" s="156">
        <f t="shared" si="17"/>
        <v>0.058</v>
      </c>
      <c r="Z220" s="156">
        <v>0</v>
      </c>
      <c r="AA220" s="157">
        <f t="shared" si="18"/>
        <v>0</v>
      </c>
      <c r="AR220" s="5" t="s">
        <v>190</v>
      </c>
      <c r="AT220" s="5" t="s">
        <v>257</v>
      </c>
      <c r="AU220" s="5" t="s">
        <v>110</v>
      </c>
      <c r="AY220" s="5" t="s">
        <v>150</v>
      </c>
      <c r="BE220" s="96">
        <f t="shared" si="19"/>
        <v>0</v>
      </c>
      <c r="BF220" s="96">
        <f t="shared" si="20"/>
        <v>0</v>
      </c>
      <c r="BG220" s="96">
        <f t="shared" si="21"/>
        <v>0</v>
      </c>
      <c r="BH220" s="96">
        <f t="shared" si="22"/>
        <v>0</v>
      </c>
      <c r="BI220" s="96">
        <f t="shared" si="23"/>
        <v>0</v>
      </c>
      <c r="BJ220" s="5" t="s">
        <v>22</v>
      </c>
      <c r="BK220" s="96">
        <f t="shared" si="24"/>
        <v>0</v>
      </c>
      <c r="BL220" s="5" t="s">
        <v>155</v>
      </c>
      <c r="BM220" s="5" t="s">
        <v>775</v>
      </c>
    </row>
    <row r="221" spans="2:65" s="22" customFormat="1" ht="22.5" customHeight="1">
      <c r="B221" s="119"/>
      <c r="C221" s="173" t="s">
        <v>420</v>
      </c>
      <c r="D221" s="173" t="s">
        <v>257</v>
      </c>
      <c r="E221" s="174" t="s">
        <v>776</v>
      </c>
      <c r="F221" s="239" t="s">
        <v>777</v>
      </c>
      <c r="G221" s="239"/>
      <c r="H221" s="239"/>
      <c r="I221" s="239"/>
      <c r="J221" s="175" t="s">
        <v>182</v>
      </c>
      <c r="K221" s="176">
        <v>1</v>
      </c>
      <c r="L221" s="240">
        <v>0</v>
      </c>
      <c r="M221" s="240"/>
      <c r="N221" s="241">
        <f t="shared" si="15"/>
        <v>0</v>
      </c>
      <c r="O221" s="241"/>
      <c r="P221" s="241"/>
      <c r="Q221" s="241"/>
      <c r="R221" s="121"/>
      <c r="T221" s="155"/>
      <c r="U221" s="33" t="s">
        <v>45</v>
      </c>
      <c r="V221" s="24"/>
      <c r="W221" s="156">
        <f t="shared" si="16"/>
        <v>0</v>
      </c>
      <c r="X221" s="156">
        <v>0.06</v>
      </c>
      <c r="Y221" s="156">
        <f t="shared" si="17"/>
        <v>0.06</v>
      </c>
      <c r="Z221" s="156">
        <v>0</v>
      </c>
      <c r="AA221" s="157">
        <f t="shared" si="18"/>
        <v>0</v>
      </c>
      <c r="AR221" s="5" t="s">
        <v>190</v>
      </c>
      <c r="AT221" s="5" t="s">
        <v>257</v>
      </c>
      <c r="AU221" s="5" t="s">
        <v>110</v>
      </c>
      <c r="AY221" s="5" t="s">
        <v>150</v>
      </c>
      <c r="BE221" s="96">
        <f t="shared" si="19"/>
        <v>0</v>
      </c>
      <c r="BF221" s="96">
        <f t="shared" si="20"/>
        <v>0</v>
      </c>
      <c r="BG221" s="96">
        <f t="shared" si="21"/>
        <v>0</v>
      </c>
      <c r="BH221" s="96">
        <f t="shared" si="22"/>
        <v>0</v>
      </c>
      <c r="BI221" s="96">
        <f t="shared" si="23"/>
        <v>0</v>
      </c>
      <c r="BJ221" s="5" t="s">
        <v>22</v>
      </c>
      <c r="BK221" s="96">
        <f t="shared" si="24"/>
        <v>0</v>
      </c>
      <c r="BL221" s="5" t="s">
        <v>155</v>
      </c>
      <c r="BM221" s="5" t="s">
        <v>778</v>
      </c>
    </row>
    <row r="222" spans="2:65" s="22" customFormat="1" ht="22.5" customHeight="1">
      <c r="B222" s="119"/>
      <c r="C222" s="173" t="s">
        <v>425</v>
      </c>
      <c r="D222" s="173" t="s">
        <v>257</v>
      </c>
      <c r="E222" s="174" t="s">
        <v>779</v>
      </c>
      <c r="F222" s="239" t="s">
        <v>780</v>
      </c>
      <c r="G222" s="239"/>
      <c r="H222" s="239"/>
      <c r="I222" s="239"/>
      <c r="J222" s="175" t="s">
        <v>182</v>
      </c>
      <c r="K222" s="176">
        <v>1</v>
      </c>
      <c r="L222" s="240">
        <v>0</v>
      </c>
      <c r="M222" s="240"/>
      <c r="N222" s="241">
        <f t="shared" si="15"/>
        <v>0</v>
      </c>
      <c r="O222" s="241"/>
      <c r="P222" s="241"/>
      <c r="Q222" s="241"/>
      <c r="R222" s="121"/>
      <c r="T222" s="155"/>
      <c r="U222" s="33" t="s">
        <v>45</v>
      </c>
      <c r="V222" s="24"/>
      <c r="W222" s="156">
        <f t="shared" si="16"/>
        <v>0</v>
      </c>
      <c r="X222" s="156">
        <v>0.006</v>
      </c>
      <c r="Y222" s="156">
        <f t="shared" si="17"/>
        <v>0.006</v>
      </c>
      <c r="Z222" s="156">
        <v>0</v>
      </c>
      <c r="AA222" s="157">
        <f t="shared" si="18"/>
        <v>0</v>
      </c>
      <c r="AR222" s="5" t="s">
        <v>190</v>
      </c>
      <c r="AT222" s="5" t="s">
        <v>257</v>
      </c>
      <c r="AU222" s="5" t="s">
        <v>110</v>
      </c>
      <c r="AY222" s="5" t="s">
        <v>150</v>
      </c>
      <c r="BE222" s="96">
        <f t="shared" si="19"/>
        <v>0</v>
      </c>
      <c r="BF222" s="96">
        <f t="shared" si="20"/>
        <v>0</v>
      </c>
      <c r="BG222" s="96">
        <f t="shared" si="21"/>
        <v>0</v>
      </c>
      <c r="BH222" s="96">
        <f t="shared" si="22"/>
        <v>0</v>
      </c>
      <c r="BI222" s="96">
        <f t="shared" si="23"/>
        <v>0</v>
      </c>
      <c r="BJ222" s="5" t="s">
        <v>22</v>
      </c>
      <c r="BK222" s="96">
        <f t="shared" si="24"/>
        <v>0</v>
      </c>
      <c r="BL222" s="5" t="s">
        <v>155</v>
      </c>
      <c r="BM222" s="5" t="s">
        <v>781</v>
      </c>
    </row>
    <row r="223" spans="2:65" s="22" customFormat="1" ht="22.5" customHeight="1">
      <c r="B223" s="119"/>
      <c r="C223" s="151" t="s">
        <v>431</v>
      </c>
      <c r="D223" s="151" t="s">
        <v>151</v>
      </c>
      <c r="E223" s="152" t="s">
        <v>782</v>
      </c>
      <c r="F223" s="231" t="s">
        <v>783</v>
      </c>
      <c r="G223" s="231"/>
      <c r="H223" s="231"/>
      <c r="I223" s="231"/>
      <c r="J223" s="153" t="s">
        <v>171</v>
      </c>
      <c r="K223" s="154">
        <v>87.8</v>
      </c>
      <c r="L223" s="232">
        <v>0</v>
      </c>
      <c r="M223" s="232"/>
      <c r="N223" s="233">
        <f t="shared" si="15"/>
        <v>0</v>
      </c>
      <c r="O223" s="233"/>
      <c r="P223" s="233"/>
      <c r="Q223" s="233"/>
      <c r="R223" s="121"/>
      <c r="T223" s="155"/>
      <c r="U223" s="33" t="s">
        <v>45</v>
      </c>
      <c r="V223" s="24"/>
      <c r="W223" s="156">
        <f t="shared" si="16"/>
        <v>0</v>
      </c>
      <c r="X223" s="156">
        <v>0.0002</v>
      </c>
      <c r="Y223" s="156">
        <f t="shared" si="17"/>
        <v>0.01756</v>
      </c>
      <c r="Z223" s="156">
        <v>0</v>
      </c>
      <c r="AA223" s="157">
        <f t="shared" si="18"/>
        <v>0</v>
      </c>
      <c r="AR223" s="5" t="s">
        <v>155</v>
      </c>
      <c r="AT223" s="5" t="s">
        <v>151</v>
      </c>
      <c r="AU223" s="5" t="s">
        <v>110</v>
      </c>
      <c r="AY223" s="5" t="s">
        <v>150</v>
      </c>
      <c r="BE223" s="96">
        <f t="shared" si="19"/>
        <v>0</v>
      </c>
      <c r="BF223" s="96">
        <f t="shared" si="20"/>
        <v>0</v>
      </c>
      <c r="BG223" s="96">
        <f t="shared" si="21"/>
        <v>0</v>
      </c>
      <c r="BH223" s="96">
        <f t="shared" si="22"/>
        <v>0</v>
      </c>
      <c r="BI223" s="96">
        <f t="shared" si="23"/>
        <v>0</v>
      </c>
      <c r="BJ223" s="5" t="s">
        <v>22</v>
      </c>
      <c r="BK223" s="96">
        <f t="shared" si="24"/>
        <v>0</v>
      </c>
      <c r="BL223" s="5" t="s">
        <v>155</v>
      </c>
      <c r="BM223" s="5" t="s">
        <v>784</v>
      </c>
    </row>
    <row r="224" spans="2:51" s="158" customFormat="1" ht="22.5" customHeight="1">
      <c r="B224" s="159"/>
      <c r="C224" s="160"/>
      <c r="D224" s="160"/>
      <c r="E224" s="161"/>
      <c r="F224" s="234" t="s">
        <v>785</v>
      </c>
      <c r="G224" s="234"/>
      <c r="H224" s="234"/>
      <c r="I224" s="234"/>
      <c r="J224" s="160"/>
      <c r="K224" s="162">
        <v>87.8</v>
      </c>
      <c r="L224" s="160"/>
      <c r="M224" s="160"/>
      <c r="N224" s="160"/>
      <c r="O224" s="160"/>
      <c r="P224" s="160"/>
      <c r="Q224" s="160"/>
      <c r="R224" s="163"/>
      <c r="T224" s="164"/>
      <c r="U224" s="160"/>
      <c r="V224" s="160"/>
      <c r="W224" s="160"/>
      <c r="X224" s="160"/>
      <c r="Y224" s="160"/>
      <c r="Z224" s="160"/>
      <c r="AA224" s="165"/>
      <c r="AT224" s="166" t="s">
        <v>158</v>
      </c>
      <c r="AU224" s="166" t="s">
        <v>110</v>
      </c>
      <c r="AV224" s="158" t="s">
        <v>110</v>
      </c>
      <c r="AW224" s="158" t="s">
        <v>37</v>
      </c>
      <c r="AX224" s="158" t="s">
        <v>22</v>
      </c>
      <c r="AY224" s="166" t="s">
        <v>150</v>
      </c>
    </row>
    <row r="225" spans="2:65" s="22" customFormat="1" ht="22.5" customHeight="1">
      <c r="B225" s="119"/>
      <c r="C225" s="151" t="s">
        <v>436</v>
      </c>
      <c r="D225" s="151" t="s">
        <v>151</v>
      </c>
      <c r="E225" s="152" t="s">
        <v>786</v>
      </c>
      <c r="F225" s="231" t="s">
        <v>787</v>
      </c>
      <c r="G225" s="231"/>
      <c r="H225" s="231"/>
      <c r="I225" s="231"/>
      <c r="J225" s="153" t="s">
        <v>171</v>
      </c>
      <c r="K225" s="154">
        <v>87.8</v>
      </c>
      <c r="L225" s="232">
        <v>0</v>
      </c>
      <c r="M225" s="232"/>
      <c r="N225" s="233">
        <f>ROUND(L225*K225,2)</f>
        <v>0</v>
      </c>
      <c r="O225" s="233"/>
      <c r="P225" s="233"/>
      <c r="Q225" s="233"/>
      <c r="R225" s="121"/>
      <c r="T225" s="155"/>
      <c r="U225" s="33" t="s">
        <v>45</v>
      </c>
      <c r="V225" s="24"/>
      <c r="W225" s="156">
        <f>V225*K225</f>
        <v>0</v>
      </c>
      <c r="X225" s="156">
        <v>6E-05</v>
      </c>
      <c r="Y225" s="156">
        <f>X225*K225</f>
        <v>0.005268</v>
      </c>
      <c r="Z225" s="156">
        <v>0</v>
      </c>
      <c r="AA225" s="157">
        <f>Z225*K225</f>
        <v>0</v>
      </c>
      <c r="AR225" s="5" t="s">
        <v>155</v>
      </c>
      <c r="AT225" s="5" t="s">
        <v>151</v>
      </c>
      <c r="AU225" s="5" t="s">
        <v>110</v>
      </c>
      <c r="AY225" s="5" t="s">
        <v>150</v>
      </c>
      <c r="BE225" s="96">
        <f>IF(U225="základní",N225,0)</f>
        <v>0</v>
      </c>
      <c r="BF225" s="96">
        <f>IF(U225="snížená",N225,0)</f>
        <v>0</v>
      </c>
      <c r="BG225" s="96">
        <f>IF(U225="zákl. přenesená",N225,0)</f>
        <v>0</v>
      </c>
      <c r="BH225" s="96">
        <f>IF(U225="sníž. přenesená",N225,0)</f>
        <v>0</v>
      </c>
      <c r="BI225" s="96">
        <f>IF(U225="nulová",N225,0)</f>
        <v>0</v>
      </c>
      <c r="BJ225" s="5" t="s">
        <v>22</v>
      </c>
      <c r="BK225" s="96">
        <f>ROUND(L225*K225,2)</f>
        <v>0</v>
      </c>
      <c r="BL225" s="5" t="s">
        <v>155</v>
      </c>
      <c r="BM225" s="5" t="s">
        <v>788</v>
      </c>
    </row>
    <row r="226" spans="2:51" s="158" customFormat="1" ht="22.5" customHeight="1">
      <c r="B226" s="159"/>
      <c r="C226" s="160"/>
      <c r="D226" s="160"/>
      <c r="E226" s="161"/>
      <c r="F226" s="234" t="s">
        <v>785</v>
      </c>
      <c r="G226" s="234"/>
      <c r="H226" s="234"/>
      <c r="I226" s="234"/>
      <c r="J226" s="160"/>
      <c r="K226" s="162">
        <v>87.8</v>
      </c>
      <c r="L226" s="160"/>
      <c r="M226" s="160"/>
      <c r="N226" s="160"/>
      <c r="O226" s="160"/>
      <c r="P226" s="160"/>
      <c r="Q226" s="160"/>
      <c r="R226" s="163"/>
      <c r="T226" s="164"/>
      <c r="U226" s="160"/>
      <c r="V226" s="160"/>
      <c r="W226" s="160"/>
      <c r="X226" s="160"/>
      <c r="Y226" s="160"/>
      <c r="Z226" s="160"/>
      <c r="AA226" s="165"/>
      <c r="AT226" s="166" t="s">
        <v>158</v>
      </c>
      <c r="AU226" s="166" t="s">
        <v>110</v>
      </c>
      <c r="AV226" s="158" t="s">
        <v>110</v>
      </c>
      <c r="AW226" s="158" t="s">
        <v>37</v>
      </c>
      <c r="AX226" s="158" t="s">
        <v>22</v>
      </c>
      <c r="AY226" s="166" t="s">
        <v>150</v>
      </c>
    </row>
    <row r="227" spans="2:63" s="139" customFormat="1" ht="29.25" customHeight="1">
      <c r="B227" s="140"/>
      <c r="C227" s="141"/>
      <c r="D227" s="150" t="s">
        <v>232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230">
        <f>BK227</f>
        <v>0</v>
      </c>
      <c r="O227" s="230"/>
      <c r="P227" s="230"/>
      <c r="Q227" s="230"/>
      <c r="R227" s="143"/>
      <c r="T227" s="144"/>
      <c r="U227" s="141"/>
      <c r="V227" s="141"/>
      <c r="W227" s="145">
        <f>W228</f>
        <v>0</v>
      </c>
      <c r="X227" s="141"/>
      <c r="Y227" s="145">
        <f>Y228</f>
        <v>0</v>
      </c>
      <c r="Z227" s="141"/>
      <c r="AA227" s="146">
        <f>AA228</f>
        <v>1</v>
      </c>
      <c r="AR227" s="147" t="s">
        <v>22</v>
      </c>
      <c r="AT227" s="148" t="s">
        <v>79</v>
      </c>
      <c r="AU227" s="148" t="s">
        <v>22</v>
      </c>
      <c r="AY227" s="147" t="s">
        <v>150</v>
      </c>
      <c r="BK227" s="149">
        <f>BK228</f>
        <v>0</v>
      </c>
    </row>
    <row r="228" spans="2:65" s="22" customFormat="1" ht="22.5" customHeight="1">
      <c r="B228" s="119"/>
      <c r="C228" s="151" t="s">
        <v>440</v>
      </c>
      <c r="D228" s="151" t="s">
        <v>151</v>
      </c>
      <c r="E228" s="152" t="s">
        <v>789</v>
      </c>
      <c r="F228" s="231" t="s">
        <v>790</v>
      </c>
      <c r="G228" s="231"/>
      <c r="H228" s="231"/>
      <c r="I228" s="231"/>
      <c r="J228" s="153" t="s">
        <v>597</v>
      </c>
      <c r="K228" s="154">
        <v>1</v>
      </c>
      <c r="L228" s="232">
        <v>0</v>
      </c>
      <c r="M228" s="232"/>
      <c r="N228" s="233">
        <f>ROUND(L228*K228,2)</f>
        <v>0</v>
      </c>
      <c r="O228" s="233"/>
      <c r="P228" s="233"/>
      <c r="Q228" s="233"/>
      <c r="R228" s="121"/>
      <c r="T228" s="155"/>
      <c r="U228" s="33" t="s">
        <v>45</v>
      </c>
      <c r="V228" s="24"/>
      <c r="W228" s="156">
        <f>V228*K228</f>
        <v>0</v>
      </c>
      <c r="X228" s="156">
        <v>0</v>
      </c>
      <c r="Y228" s="156">
        <f>X228*K228</f>
        <v>0</v>
      </c>
      <c r="Z228" s="156">
        <v>1</v>
      </c>
      <c r="AA228" s="157">
        <f>Z228*K228</f>
        <v>1</v>
      </c>
      <c r="AR228" s="5" t="s">
        <v>155</v>
      </c>
      <c r="AT228" s="5" t="s">
        <v>151</v>
      </c>
      <c r="AU228" s="5" t="s">
        <v>110</v>
      </c>
      <c r="AY228" s="5" t="s">
        <v>150</v>
      </c>
      <c r="BE228" s="96">
        <f>IF(U228="základní",N228,0)</f>
        <v>0</v>
      </c>
      <c r="BF228" s="96">
        <f>IF(U228="snížená",N228,0)</f>
        <v>0</v>
      </c>
      <c r="BG228" s="96">
        <f>IF(U228="zákl. přenesená",N228,0)</f>
        <v>0</v>
      </c>
      <c r="BH228" s="96">
        <f>IF(U228="sníž. přenesená",N228,0)</f>
        <v>0</v>
      </c>
      <c r="BI228" s="96">
        <f>IF(U228="nulová",N228,0)</f>
        <v>0</v>
      </c>
      <c r="BJ228" s="5" t="s">
        <v>22</v>
      </c>
      <c r="BK228" s="96">
        <f>ROUND(L228*K228,2)</f>
        <v>0</v>
      </c>
      <c r="BL228" s="5" t="s">
        <v>155</v>
      </c>
      <c r="BM228" s="5" t="s">
        <v>791</v>
      </c>
    </row>
    <row r="229" spans="2:63" s="139" customFormat="1" ht="29.25" customHeight="1">
      <c r="B229" s="140"/>
      <c r="C229" s="141"/>
      <c r="D229" s="150" t="s">
        <v>124</v>
      </c>
      <c r="E229" s="150"/>
      <c r="F229" s="150"/>
      <c r="G229" s="150"/>
      <c r="H229" s="150"/>
      <c r="I229" s="150"/>
      <c r="J229" s="150"/>
      <c r="K229" s="150"/>
      <c r="L229" s="150"/>
      <c r="M229" s="150"/>
      <c r="N229" s="245">
        <f>BK229</f>
        <v>0</v>
      </c>
      <c r="O229" s="245"/>
      <c r="P229" s="245"/>
      <c r="Q229" s="245"/>
      <c r="R229" s="143"/>
      <c r="T229" s="144"/>
      <c r="U229" s="141"/>
      <c r="V229" s="141"/>
      <c r="W229" s="145">
        <f>SUM(W230:W233)</f>
        <v>0</v>
      </c>
      <c r="X229" s="141"/>
      <c r="Y229" s="145">
        <f>SUM(Y230:Y233)</f>
        <v>0</v>
      </c>
      <c r="Z229" s="141"/>
      <c r="AA229" s="146">
        <f>SUM(AA230:AA233)</f>
        <v>0</v>
      </c>
      <c r="AR229" s="147" t="s">
        <v>22</v>
      </c>
      <c r="AT229" s="148" t="s">
        <v>79</v>
      </c>
      <c r="AU229" s="148" t="s">
        <v>22</v>
      </c>
      <c r="AY229" s="147" t="s">
        <v>150</v>
      </c>
      <c r="BK229" s="149">
        <f>SUM(BK230:BK233)</f>
        <v>0</v>
      </c>
    </row>
    <row r="230" spans="2:65" s="22" customFormat="1" ht="22.5" customHeight="1">
      <c r="B230" s="119"/>
      <c r="C230" s="151" t="s">
        <v>444</v>
      </c>
      <c r="D230" s="151" t="s">
        <v>151</v>
      </c>
      <c r="E230" s="152" t="s">
        <v>220</v>
      </c>
      <c r="F230" s="231" t="s">
        <v>221</v>
      </c>
      <c r="G230" s="231"/>
      <c r="H230" s="231"/>
      <c r="I230" s="231"/>
      <c r="J230" s="153" t="s">
        <v>203</v>
      </c>
      <c r="K230" s="154">
        <v>1</v>
      </c>
      <c r="L230" s="232">
        <v>0</v>
      </c>
      <c r="M230" s="232"/>
      <c r="N230" s="233">
        <f>ROUND(L230*K230,2)</f>
        <v>0</v>
      </c>
      <c r="O230" s="233"/>
      <c r="P230" s="233"/>
      <c r="Q230" s="233"/>
      <c r="R230" s="121"/>
      <c r="T230" s="155"/>
      <c r="U230" s="33" t="s">
        <v>45</v>
      </c>
      <c r="V230" s="24"/>
      <c r="W230" s="156">
        <f>V230*K230</f>
        <v>0</v>
      </c>
      <c r="X230" s="156">
        <v>0</v>
      </c>
      <c r="Y230" s="156">
        <f>X230*K230</f>
        <v>0</v>
      </c>
      <c r="Z230" s="156">
        <v>0</v>
      </c>
      <c r="AA230" s="157">
        <f>Z230*K230</f>
        <v>0</v>
      </c>
      <c r="AR230" s="5" t="s">
        <v>155</v>
      </c>
      <c r="AT230" s="5" t="s">
        <v>151</v>
      </c>
      <c r="AU230" s="5" t="s">
        <v>110</v>
      </c>
      <c r="AY230" s="5" t="s">
        <v>150</v>
      </c>
      <c r="BE230" s="96">
        <f>IF(U230="základní",N230,0)</f>
        <v>0</v>
      </c>
      <c r="BF230" s="96">
        <f>IF(U230="snížená",N230,0)</f>
        <v>0</v>
      </c>
      <c r="BG230" s="96">
        <f>IF(U230="zákl. přenesená",N230,0)</f>
        <v>0</v>
      </c>
      <c r="BH230" s="96">
        <f>IF(U230="sníž. přenesená",N230,0)</f>
        <v>0</v>
      </c>
      <c r="BI230" s="96">
        <f>IF(U230="nulová",N230,0)</f>
        <v>0</v>
      </c>
      <c r="BJ230" s="5" t="s">
        <v>22</v>
      </c>
      <c r="BK230" s="96">
        <f>ROUND(L230*K230,2)</f>
        <v>0</v>
      </c>
      <c r="BL230" s="5" t="s">
        <v>155</v>
      </c>
      <c r="BM230" s="5" t="s">
        <v>792</v>
      </c>
    </row>
    <row r="231" spans="2:65" s="22" customFormat="1" ht="31.5" customHeight="1">
      <c r="B231" s="119"/>
      <c r="C231" s="151" t="s">
        <v>448</v>
      </c>
      <c r="D231" s="151" t="s">
        <v>151</v>
      </c>
      <c r="E231" s="152" t="s">
        <v>224</v>
      </c>
      <c r="F231" s="231" t="s">
        <v>225</v>
      </c>
      <c r="G231" s="231"/>
      <c r="H231" s="231"/>
      <c r="I231" s="231"/>
      <c r="J231" s="153" t="s">
        <v>203</v>
      </c>
      <c r="K231" s="154">
        <v>4</v>
      </c>
      <c r="L231" s="232">
        <v>0</v>
      </c>
      <c r="M231" s="232"/>
      <c r="N231" s="233">
        <f>ROUND(L231*K231,2)</f>
        <v>0</v>
      </c>
      <c r="O231" s="233"/>
      <c r="P231" s="233"/>
      <c r="Q231" s="233"/>
      <c r="R231" s="121"/>
      <c r="T231" s="155"/>
      <c r="U231" s="33" t="s">
        <v>45</v>
      </c>
      <c r="V231" s="24"/>
      <c r="W231" s="156">
        <f>V231*K231</f>
        <v>0</v>
      </c>
      <c r="X231" s="156">
        <v>0</v>
      </c>
      <c r="Y231" s="156">
        <f>X231*K231</f>
        <v>0</v>
      </c>
      <c r="Z231" s="156">
        <v>0</v>
      </c>
      <c r="AA231" s="157">
        <f>Z231*K231</f>
        <v>0</v>
      </c>
      <c r="AR231" s="5" t="s">
        <v>155</v>
      </c>
      <c r="AT231" s="5" t="s">
        <v>151</v>
      </c>
      <c r="AU231" s="5" t="s">
        <v>110</v>
      </c>
      <c r="AY231" s="5" t="s">
        <v>150</v>
      </c>
      <c r="BE231" s="96">
        <f>IF(U231="základní",N231,0)</f>
        <v>0</v>
      </c>
      <c r="BF231" s="96">
        <f>IF(U231="snížená",N231,0)</f>
        <v>0</v>
      </c>
      <c r="BG231" s="96">
        <f>IF(U231="zákl. přenesená",N231,0)</f>
        <v>0</v>
      </c>
      <c r="BH231" s="96">
        <f>IF(U231="sníž. přenesená",N231,0)</f>
        <v>0</v>
      </c>
      <c r="BI231" s="96">
        <f>IF(U231="nulová",N231,0)</f>
        <v>0</v>
      </c>
      <c r="BJ231" s="5" t="s">
        <v>22</v>
      </c>
      <c r="BK231" s="96">
        <f>ROUND(L231*K231,2)</f>
        <v>0</v>
      </c>
      <c r="BL231" s="5" t="s">
        <v>155</v>
      </c>
      <c r="BM231" s="5" t="s">
        <v>793</v>
      </c>
    </row>
    <row r="232" spans="2:65" s="22" customFormat="1" ht="31.5" customHeight="1">
      <c r="B232" s="119"/>
      <c r="C232" s="151" t="s">
        <v>454</v>
      </c>
      <c r="D232" s="151" t="s">
        <v>151</v>
      </c>
      <c r="E232" s="152" t="s">
        <v>794</v>
      </c>
      <c r="F232" s="231" t="s">
        <v>795</v>
      </c>
      <c r="G232" s="231"/>
      <c r="H232" s="231"/>
      <c r="I232" s="231"/>
      <c r="J232" s="153" t="s">
        <v>203</v>
      </c>
      <c r="K232" s="154">
        <v>1</v>
      </c>
      <c r="L232" s="232">
        <v>0</v>
      </c>
      <c r="M232" s="232"/>
      <c r="N232" s="233">
        <f>ROUND(L232*K232,2)</f>
        <v>0</v>
      </c>
      <c r="O232" s="233"/>
      <c r="P232" s="233"/>
      <c r="Q232" s="233"/>
      <c r="R232" s="121"/>
      <c r="T232" s="155"/>
      <c r="U232" s="33" t="s">
        <v>45</v>
      </c>
      <c r="V232" s="24"/>
      <c r="W232" s="156">
        <f>V232*K232</f>
        <v>0</v>
      </c>
      <c r="X232" s="156">
        <v>0</v>
      </c>
      <c r="Y232" s="156">
        <f>X232*K232</f>
        <v>0</v>
      </c>
      <c r="Z232" s="156">
        <v>0</v>
      </c>
      <c r="AA232" s="157">
        <f>Z232*K232</f>
        <v>0</v>
      </c>
      <c r="AR232" s="5" t="s">
        <v>155</v>
      </c>
      <c r="AT232" s="5" t="s">
        <v>151</v>
      </c>
      <c r="AU232" s="5" t="s">
        <v>110</v>
      </c>
      <c r="AY232" s="5" t="s">
        <v>150</v>
      </c>
      <c r="BE232" s="96">
        <f>IF(U232="základní",N232,0)</f>
        <v>0</v>
      </c>
      <c r="BF232" s="96">
        <f>IF(U232="snížená",N232,0)</f>
        <v>0</v>
      </c>
      <c r="BG232" s="96">
        <f>IF(U232="zákl. přenesená",N232,0)</f>
        <v>0</v>
      </c>
      <c r="BH232" s="96">
        <f>IF(U232="sníž. přenesená",N232,0)</f>
        <v>0</v>
      </c>
      <c r="BI232" s="96">
        <f>IF(U232="nulová",N232,0)</f>
        <v>0</v>
      </c>
      <c r="BJ232" s="5" t="s">
        <v>22</v>
      </c>
      <c r="BK232" s="96">
        <f>ROUND(L232*K232,2)</f>
        <v>0</v>
      </c>
      <c r="BL232" s="5" t="s">
        <v>155</v>
      </c>
      <c r="BM232" s="5" t="s">
        <v>796</v>
      </c>
    </row>
    <row r="233" spans="2:65" s="22" customFormat="1" ht="31.5" customHeight="1">
      <c r="B233" s="119"/>
      <c r="C233" s="151" t="s">
        <v>459</v>
      </c>
      <c r="D233" s="151" t="s">
        <v>151</v>
      </c>
      <c r="E233" s="152" t="s">
        <v>797</v>
      </c>
      <c r="F233" s="231" t="s">
        <v>798</v>
      </c>
      <c r="G233" s="231"/>
      <c r="H233" s="231"/>
      <c r="I233" s="231"/>
      <c r="J233" s="153" t="s">
        <v>203</v>
      </c>
      <c r="K233" s="154">
        <v>1</v>
      </c>
      <c r="L233" s="232">
        <v>0</v>
      </c>
      <c r="M233" s="232"/>
      <c r="N233" s="233">
        <f>ROUND(L233*K233,2)</f>
        <v>0</v>
      </c>
      <c r="O233" s="233"/>
      <c r="P233" s="233"/>
      <c r="Q233" s="233"/>
      <c r="R233" s="121"/>
      <c r="T233" s="155"/>
      <c r="U233" s="33" t="s">
        <v>45</v>
      </c>
      <c r="V233" s="24"/>
      <c r="W233" s="156">
        <f>V233*K233</f>
        <v>0</v>
      </c>
      <c r="X233" s="156">
        <v>0</v>
      </c>
      <c r="Y233" s="156">
        <f>X233*K233</f>
        <v>0</v>
      </c>
      <c r="Z233" s="156">
        <v>0</v>
      </c>
      <c r="AA233" s="157">
        <f>Z233*K233</f>
        <v>0</v>
      </c>
      <c r="AR233" s="5" t="s">
        <v>155</v>
      </c>
      <c r="AT233" s="5" t="s">
        <v>151</v>
      </c>
      <c r="AU233" s="5" t="s">
        <v>110</v>
      </c>
      <c r="AY233" s="5" t="s">
        <v>150</v>
      </c>
      <c r="BE233" s="96">
        <f>IF(U233="základní",N233,0)</f>
        <v>0</v>
      </c>
      <c r="BF233" s="96">
        <f>IF(U233="snížená",N233,0)</f>
        <v>0</v>
      </c>
      <c r="BG233" s="96">
        <f>IF(U233="zákl. přenesená",N233,0)</f>
        <v>0</v>
      </c>
      <c r="BH233" s="96">
        <f>IF(U233="sníž. přenesená",N233,0)</f>
        <v>0</v>
      </c>
      <c r="BI233" s="96">
        <f>IF(U233="nulová",N233,0)</f>
        <v>0</v>
      </c>
      <c r="BJ233" s="5" t="s">
        <v>22</v>
      </c>
      <c r="BK233" s="96">
        <f>ROUND(L233*K233,2)</f>
        <v>0</v>
      </c>
      <c r="BL233" s="5" t="s">
        <v>155</v>
      </c>
      <c r="BM233" s="5" t="s">
        <v>799</v>
      </c>
    </row>
    <row r="234" spans="2:63" s="139" customFormat="1" ht="29.25" customHeight="1">
      <c r="B234" s="140"/>
      <c r="C234" s="141"/>
      <c r="D234" s="150" t="s">
        <v>233</v>
      </c>
      <c r="E234" s="150"/>
      <c r="F234" s="150"/>
      <c r="G234" s="150"/>
      <c r="H234" s="150"/>
      <c r="I234" s="150"/>
      <c r="J234" s="150"/>
      <c r="K234" s="150"/>
      <c r="L234" s="150"/>
      <c r="M234" s="150"/>
      <c r="N234" s="245">
        <f>BK234</f>
        <v>0</v>
      </c>
      <c r="O234" s="245"/>
      <c r="P234" s="245"/>
      <c r="Q234" s="245"/>
      <c r="R234" s="143"/>
      <c r="T234" s="144"/>
      <c r="U234" s="141"/>
      <c r="V234" s="141"/>
      <c r="W234" s="145">
        <f>W235</f>
        <v>0</v>
      </c>
      <c r="X234" s="141"/>
      <c r="Y234" s="145">
        <f>Y235</f>
        <v>0</v>
      </c>
      <c r="Z234" s="141"/>
      <c r="AA234" s="146">
        <f>AA235</f>
        <v>0</v>
      </c>
      <c r="AR234" s="147" t="s">
        <v>22</v>
      </c>
      <c r="AT234" s="148" t="s">
        <v>79</v>
      </c>
      <c r="AU234" s="148" t="s">
        <v>22</v>
      </c>
      <c r="AY234" s="147" t="s">
        <v>150</v>
      </c>
      <c r="BK234" s="149">
        <f>BK235</f>
        <v>0</v>
      </c>
    </row>
    <row r="235" spans="2:65" s="22" customFormat="1" ht="31.5" customHeight="1">
      <c r="B235" s="119"/>
      <c r="C235" s="151" t="s">
        <v>466</v>
      </c>
      <c r="D235" s="151" t="s">
        <v>151</v>
      </c>
      <c r="E235" s="152" t="s">
        <v>800</v>
      </c>
      <c r="F235" s="231" t="s">
        <v>801</v>
      </c>
      <c r="G235" s="231"/>
      <c r="H235" s="231"/>
      <c r="I235" s="231"/>
      <c r="J235" s="153" t="s">
        <v>203</v>
      </c>
      <c r="K235" s="154">
        <v>111.462</v>
      </c>
      <c r="L235" s="232">
        <v>0</v>
      </c>
      <c r="M235" s="232"/>
      <c r="N235" s="233">
        <f>ROUND(L235*K235,2)</f>
        <v>0</v>
      </c>
      <c r="O235" s="233"/>
      <c r="P235" s="233"/>
      <c r="Q235" s="233"/>
      <c r="R235" s="121"/>
      <c r="T235" s="155"/>
      <c r="U235" s="33" t="s">
        <v>45</v>
      </c>
      <c r="V235" s="24"/>
      <c r="W235" s="156">
        <f>V235*K235</f>
        <v>0</v>
      </c>
      <c r="X235" s="156">
        <v>0</v>
      </c>
      <c r="Y235" s="156">
        <f>X235*K235</f>
        <v>0</v>
      </c>
      <c r="Z235" s="156">
        <v>0</v>
      </c>
      <c r="AA235" s="157">
        <f>Z235*K235</f>
        <v>0</v>
      </c>
      <c r="AR235" s="5" t="s">
        <v>155</v>
      </c>
      <c r="AT235" s="5" t="s">
        <v>151</v>
      </c>
      <c r="AU235" s="5" t="s">
        <v>110</v>
      </c>
      <c r="AY235" s="5" t="s">
        <v>150</v>
      </c>
      <c r="BE235" s="96">
        <f>IF(U235="základní",N235,0)</f>
        <v>0</v>
      </c>
      <c r="BF235" s="96">
        <f>IF(U235="snížená",N235,0)</f>
        <v>0</v>
      </c>
      <c r="BG235" s="96">
        <f>IF(U235="zákl. přenesená",N235,0)</f>
        <v>0</v>
      </c>
      <c r="BH235" s="96">
        <f>IF(U235="sníž. přenesená",N235,0)</f>
        <v>0</v>
      </c>
      <c r="BI235" s="96">
        <f>IF(U235="nulová",N235,0)</f>
        <v>0</v>
      </c>
      <c r="BJ235" s="5" t="s">
        <v>22</v>
      </c>
      <c r="BK235" s="96">
        <f>ROUND(L235*K235,2)</f>
        <v>0</v>
      </c>
      <c r="BL235" s="5" t="s">
        <v>155</v>
      </c>
      <c r="BM235" s="5" t="s">
        <v>802</v>
      </c>
    </row>
    <row r="236" spans="2:63" s="22" customFormat="1" ht="49.5" customHeight="1">
      <c r="B236" s="23"/>
      <c r="C236" s="24"/>
      <c r="D236" s="142" t="s">
        <v>227</v>
      </c>
      <c r="E236" s="24"/>
      <c r="F236" s="24"/>
      <c r="G236" s="24"/>
      <c r="H236" s="24"/>
      <c r="I236" s="24"/>
      <c r="J236" s="24"/>
      <c r="K236" s="24"/>
      <c r="L236" s="24"/>
      <c r="M236" s="24"/>
      <c r="N236" s="236">
        <f aca="true" t="shared" si="25" ref="N236:N241">BK236</f>
        <v>0</v>
      </c>
      <c r="O236" s="236"/>
      <c r="P236" s="236"/>
      <c r="Q236" s="236"/>
      <c r="R236" s="25"/>
      <c r="T236" s="167"/>
      <c r="U236" s="24"/>
      <c r="V236" s="24"/>
      <c r="W236" s="24"/>
      <c r="X236" s="24"/>
      <c r="Y236" s="24"/>
      <c r="Z236" s="24"/>
      <c r="AA236" s="65"/>
      <c r="AT236" s="5" t="s">
        <v>79</v>
      </c>
      <c r="AU236" s="5" t="s">
        <v>80</v>
      </c>
      <c r="AY236" s="5" t="s">
        <v>228</v>
      </c>
      <c r="BK236" s="96">
        <f>SUM(BK237:BK241)</f>
        <v>0</v>
      </c>
    </row>
    <row r="237" spans="2:63" s="22" customFormat="1" ht="21.75" customHeight="1">
      <c r="B237" s="23"/>
      <c r="C237" s="168"/>
      <c r="D237" s="168" t="s">
        <v>151</v>
      </c>
      <c r="E237" s="169"/>
      <c r="F237" s="237"/>
      <c r="G237" s="237"/>
      <c r="H237" s="237"/>
      <c r="I237" s="237"/>
      <c r="J237" s="170"/>
      <c r="K237" s="171"/>
      <c r="L237" s="232"/>
      <c r="M237" s="232"/>
      <c r="N237" s="238">
        <f t="shared" si="25"/>
        <v>0</v>
      </c>
      <c r="O237" s="238"/>
      <c r="P237" s="238"/>
      <c r="Q237" s="238"/>
      <c r="R237" s="25"/>
      <c r="T237" s="155"/>
      <c r="U237" s="172" t="s">
        <v>45</v>
      </c>
      <c r="V237" s="24"/>
      <c r="W237" s="24"/>
      <c r="X237" s="24"/>
      <c r="Y237" s="24"/>
      <c r="Z237" s="24"/>
      <c r="AA237" s="65"/>
      <c r="AT237" s="5" t="s">
        <v>228</v>
      </c>
      <c r="AU237" s="5" t="s">
        <v>22</v>
      </c>
      <c r="AY237" s="5" t="s">
        <v>228</v>
      </c>
      <c r="BE237" s="96">
        <f>IF(U237="základní",N237,0)</f>
        <v>0</v>
      </c>
      <c r="BF237" s="96">
        <f>IF(U237="snížená",N237,0)</f>
        <v>0</v>
      </c>
      <c r="BG237" s="96">
        <f>IF(U237="zákl. přenesená",N237,0)</f>
        <v>0</v>
      </c>
      <c r="BH237" s="96">
        <f>IF(U237="sníž. přenesená",N237,0)</f>
        <v>0</v>
      </c>
      <c r="BI237" s="96">
        <f>IF(U237="nulová",N237,0)</f>
        <v>0</v>
      </c>
      <c r="BJ237" s="5" t="s">
        <v>22</v>
      </c>
      <c r="BK237" s="96">
        <f>L237*K237</f>
        <v>0</v>
      </c>
    </row>
    <row r="238" spans="2:63" s="22" customFormat="1" ht="21.75" customHeight="1">
      <c r="B238" s="23"/>
      <c r="C238" s="168"/>
      <c r="D238" s="168" t="s">
        <v>151</v>
      </c>
      <c r="E238" s="169"/>
      <c r="F238" s="237"/>
      <c r="G238" s="237"/>
      <c r="H238" s="237"/>
      <c r="I238" s="237"/>
      <c r="J238" s="170"/>
      <c r="K238" s="171"/>
      <c r="L238" s="232"/>
      <c r="M238" s="232"/>
      <c r="N238" s="238">
        <f t="shared" si="25"/>
        <v>0</v>
      </c>
      <c r="O238" s="238"/>
      <c r="P238" s="238"/>
      <c r="Q238" s="238"/>
      <c r="R238" s="25"/>
      <c r="T238" s="155"/>
      <c r="U238" s="172" t="s">
        <v>45</v>
      </c>
      <c r="V238" s="24"/>
      <c r="W238" s="24"/>
      <c r="X238" s="24"/>
      <c r="Y238" s="24"/>
      <c r="Z238" s="24"/>
      <c r="AA238" s="65"/>
      <c r="AT238" s="5" t="s">
        <v>228</v>
      </c>
      <c r="AU238" s="5" t="s">
        <v>22</v>
      </c>
      <c r="AY238" s="5" t="s">
        <v>228</v>
      </c>
      <c r="BE238" s="96">
        <f>IF(U238="základní",N238,0)</f>
        <v>0</v>
      </c>
      <c r="BF238" s="96">
        <f>IF(U238="snížená",N238,0)</f>
        <v>0</v>
      </c>
      <c r="BG238" s="96">
        <f>IF(U238="zákl. přenesená",N238,0)</f>
        <v>0</v>
      </c>
      <c r="BH238" s="96">
        <f>IF(U238="sníž. přenesená",N238,0)</f>
        <v>0</v>
      </c>
      <c r="BI238" s="96">
        <f>IF(U238="nulová",N238,0)</f>
        <v>0</v>
      </c>
      <c r="BJ238" s="5" t="s">
        <v>22</v>
      </c>
      <c r="BK238" s="96">
        <f>L238*K238</f>
        <v>0</v>
      </c>
    </row>
    <row r="239" spans="2:63" s="22" customFormat="1" ht="21.75" customHeight="1">
      <c r="B239" s="23"/>
      <c r="C239" s="168"/>
      <c r="D239" s="168" t="s">
        <v>151</v>
      </c>
      <c r="E239" s="169"/>
      <c r="F239" s="237"/>
      <c r="G239" s="237"/>
      <c r="H239" s="237"/>
      <c r="I239" s="237"/>
      <c r="J239" s="170"/>
      <c r="K239" s="171"/>
      <c r="L239" s="232"/>
      <c r="M239" s="232"/>
      <c r="N239" s="238">
        <f t="shared" si="25"/>
        <v>0</v>
      </c>
      <c r="O239" s="238"/>
      <c r="P239" s="238"/>
      <c r="Q239" s="238"/>
      <c r="R239" s="25"/>
      <c r="T239" s="155"/>
      <c r="U239" s="172" t="s">
        <v>45</v>
      </c>
      <c r="V239" s="24"/>
      <c r="W239" s="24"/>
      <c r="X239" s="24"/>
      <c r="Y239" s="24"/>
      <c r="Z239" s="24"/>
      <c r="AA239" s="65"/>
      <c r="AT239" s="5" t="s">
        <v>228</v>
      </c>
      <c r="AU239" s="5" t="s">
        <v>22</v>
      </c>
      <c r="AY239" s="5" t="s">
        <v>228</v>
      </c>
      <c r="BE239" s="96">
        <f>IF(U239="základní",N239,0)</f>
        <v>0</v>
      </c>
      <c r="BF239" s="96">
        <f>IF(U239="snížená",N239,0)</f>
        <v>0</v>
      </c>
      <c r="BG239" s="96">
        <f>IF(U239="zákl. přenesená",N239,0)</f>
        <v>0</v>
      </c>
      <c r="BH239" s="96">
        <f>IF(U239="sníž. přenesená",N239,0)</f>
        <v>0</v>
      </c>
      <c r="BI239" s="96">
        <f>IF(U239="nulová",N239,0)</f>
        <v>0</v>
      </c>
      <c r="BJ239" s="5" t="s">
        <v>22</v>
      </c>
      <c r="BK239" s="96">
        <f>L239*K239</f>
        <v>0</v>
      </c>
    </row>
    <row r="240" spans="2:63" s="22" customFormat="1" ht="21.75" customHeight="1">
      <c r="B240" s="23"/>
      <c r="C240" s="168"/>
      <c r="D240" s="168" t="s">
        <v>151</v>
      </c>
      <c r="E240" s="169"/>
      <c r="F240" s="237"/>
      <c r="G240" s="237"/>
      <c r="H240" s="237"/>
      <c r="I240" s="237"/>
      <c r="J240" s="170"/>
      <c r="K240" s="171"/>
      <c r="L240" s="232"/>
      <c r="M240" s="232"/>
      <c r="N240" s="238">
        <f t="shared" si="25"/>
        <v>0</v>
      </c>
      <c r="O240" s="238"/>
      <c r="P240" s="238"/>
      <c r="Q240" s="238"/>
      <c r="R240" s="25"/>
      <c r="T240" s="155"/>
      <c r="U240" s="172" t="s">
        <v>45</v>
      </c>
      <c r="V240" s="24"/>
      <c r="W240" s="24"/>
      <c r="X240" s="24"/>
      <c r="Y240" s="24"/>
      <c r="Z240" s="24"/>
      <c r="AA240" s="65"/>
      <c r="AT240" s="5" t="s">
        <v>228</v>
      </c>
      <c r="AU240" s="5" t="s">
        <v>22</v>
      </c>
      <c r="AY240" s="5" t="s">
        <v>228</v>
      </c>
      <c r="BE240" s="96">
        <f>IF(U240="základní",N240,0)</f>
        <v>0</v>
      </c>
      <c r="BF240" s="96">
        <f>IF(U240="snížená",N240,0)</f>
        <v>0</v>
      </c>
      <c r="BG240" s="96">
        <f>IF(U240="zákl. přenesená",N240,0)</f>
        <v>0</v>
      </c>
      <c r="BH240" s="96">
        <f>IF(U240="sníž. přenesená",N240,0)</f>
        <v>0</v>
      </c>
      <c r="BI240" s="96">
        <f>IF(U240="nulová",N240,0)</f>
        <v>0</v>
      </c>
      <c r="BJ240" s="5" t="s">
        <v>22</v>
      </c>
      <c r="BK240" s="96">
        <f>L240*K240</f>
        <v>0</v>
      </c>
    </row>
    <row r="241" spans="2:63" s="22" customFormat="1" ht="21.75" customHeight="1">
      <c r="B241" s="23"/>
      <c r="C241" s="168"/>
      <c r="D241" s="168" t="s">
        <v>151</v>
      </c>
      <c r="E241" s="169"/>
      <c r="F241" s="237"/>
      <c r="G241" s="237"/>
      <c r="H241" s="237"/>
      <c r="I241" s="237"/>
      <c r="J241" s="170"/>
      <c r="K241" s="171"/>
      <c r="L241" s="232"/>
      <c r="M241" s="232"/>
      <c r="N241" s="238">
        <f t="shared" si="25"/>
        <v>0</v>
      </c>
      <c r="O241" s="238"/>
      <c r="P241" s="238"/>
      <c r="Q241" s="238"/>
      <c r="R241" s="25"/>
      <c r="T241" s="155"/>
      <c r="U241" s="172" t="s">
        <v>45</v>
      </c>
      <c r="V241" s="45"/>
      <c r="W241" s="45"/>
      <c r="X241" s="45"/>
      <c r="Y241" s="45"/>
      <c r="Z241" s="45"/>
      <c r="AA241" s="47"/>
      <c r="AT241" s="5" t="s">
        <v>228</v>
      </c>
      <c r="AU241" s="5" t="s">
        <v>22</v>
      </c>
      <c r="AY241" s="5" t="s">
        <v>228</v>
      </c>
      <c r="BE241" s="96">
        <f>IF(U241="základní",N241,0)</f>
        <v>0</v>
      </c>
      <c r="BF241" s="96">
        <f>IF(U241="snížená",N241,0)</f>
        <v>0</v>
      </c>
      <c r="BG241" s="96">
        <f>IF(U241="zákl. přenesená",N241,0)</f>
        <v>0</v>
      </c>
      <c r="BH241" s="96">
        <f>IF(U241="sníž. přenesená",N241,0)</f>
        <v>0</v>
      </c>
      <c r="BI241" s="96">
        <f>IF(U241="nulová",N241,0)</f>
        <v>0</v>
      </c>
      <c r="BJ241" s="5" t="s">
        <v>22</v>
      </c>
      <c r="BK241" s="96">
        <f>L241*K241</f>
        <v>0</v>
      </c>
    </row>
    <row r="242" spans="2:18" s="22" customFormat="1" ht="6.75" customHeight="1"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50"/>
    </row>
  </sheetData>
  <sheetProtection/>
  <mergeCells count="299">
    <mergeCell ref="F241:I241"/>
    <mergeCell ref="L241:M241"/>
    <mergeCell ref="N241:Q241"/>
    <mergeCell ref="F239:I239"/>
    <mergeCell ref="L239:M239"/>
    <mergeCell ref="N239:Q239"/>
    <mergeCell ref="F240:I240"/>
    <mergeCell ref="L240:M240"/>
    <mergeCell ref="N240:Q240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N234:Q234"/>
    <mergeCell ref="F235:I235"/>
    <mergeCell ref="L235:M235"/>
    <mergeCell ref="N235:Q235"/>
    <mergeCell ref="F231:I231"/>
    <mergeCell ref="L231:M231"/>
    <mergeCell ref="N231:Q231"/>
    <mergeCell ref="F232:I232"/>
    <mergeCell ref="L232:M232"/>
    <mergeCell ref="N232:Q232"/>
    <mergeCell ref="F228:I228"/>
    <mergeCell ref="L228:M228"/>
    <mergeCell ref="N228:Q228"/>
    <mergeCell ref="N229:Q229"/>
    <mergeCell ref="F230:I230"/>
    <mergeCell ref="L230:M230"/>
    <mergeCell ref="N230:Q230"/>
    <mergeCell ref="F224:I224"/>
    <mergeCell ref="F225:I225"/>
    <mergeCell ref="L225:M225"/>
    <mergeCell ref="N225:Q225"/>
    <mergeCell ref="F226:I226"/>
    <mergeCell ref="N227:Q227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6:I196"/>
    <mergeCell ref="F197:I197"/>
    <mergeCell ref="L197:M197"/>
    <mergeCell ref="N197:Q197"/>
    <mergeCell ref="F198:I198"/>
    <mergeCell ref="F199:I199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87:I187"/>
    <mergeCell ref="F188:I188"/>
    <mergeCell ref="F189:I189"/>
    <mergeCell ref="N190:Q190"/>
    <mergeCell ref="F191:I191"/>
    <mergeCell ref="L191:M191"/>
    <mergeCell ref="N191:Q191"/>
    <mergeCell ref="N183:Q183"/>
    <mergeCell ref="F184:I184"/>
    <mergeCell ref="L184:M184"/>
    <mergeCell ref="N184:Q184"/>
    <mergeCell ref="F185:I185"/>
    <mergeCell ref="F186:I186"/>
    <mergeCell ref="F179:I179"/>
    <mergeCell ref="L179:M179"/>
    <mergeCell ref="N179:Q179"/>
    <mergeCell ref="F180:I180"/>
    <mergeCell ref="F181:I181"/>
    <mergeCell ref="F182:I182"/>
    <mergeCell ref="N174:Q174"/>
    <mergeCell ref="F175:I175"/>
    <mergeCell ref="F176:I176"/>
    <mergeCell ref="F177:I177"/>
    <mergeCell ref="F178:I178"/>
    <mergeCell ref="L178:M178"/>
    <mergeCell ref="N178:Q178"/>
    <mergeCell ref="F170:I170"/>
    <mergeCell ref="F171:I171"/>
    <mergeCell ref="F172:I172"/>
    <mergeCell ref="F173:I173"/>
    <mergeCell ref="F174:I174"/>
    <mergeCell ref="L174:M174"/>
    <mergeCell ref="F166:I166"/>
    <mergeCell ref="F167:I167"/>
    <mergeCell ref="L167:M167"/>
    <mergeCell ref="N167:Q167"/>
    <mergeCell ref="F168:I168"/>
    <mergeCell ref="F169:I169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9:I159"/>
    <mergeCell ref="L159:M159"/>
    <mergeCell ref="N159:Q159"/>
    <mergeCell ref="F160:I160"/>
    <mergeCell ref="F161:I161"/>
    <mergeCell ref="L161:M161"/>
    <mergeCell ref="N161:Q161"/>
    <mergeCell ref="F153:I153"/>
    <mergeCell ref="F154:I154"/>
    <mergeCell ref="F155:I155"/>
    <mergeCell ref="F156:I156"/>
    <mergeCell ref="F157:I157"/>
    <mergeCell ref="F158:I158"/>
    <mergeCell ref="F149:I149"/>
    <mergeCell ref="F150:I150"/>
    <mergeCell ref="F151:I151"/>
    <mergeCell ref="F152:I152"/>
    <mergeCell ref="L152:M152"/>
    <mergeCell ref="N152:Q152"/>
    <mergeCell ref="F145:I145"/>
    <mergeCell ref="F146:I146"/>
    <mergeCell ref="F147:I147"/>
    <mergeCell ref="F148:I148"/>
    <mergeCell ref="L148:M148"/>
    <mergeCell ref="N148:Q148"/>
    <mergeCell ref="F141:I141"/>
    <mergeCell ref="F142:I142"/>
    <mergeCell ref="F143:I143"/>
    <mergeCell ref="F144:I144"/>
    <mergeCell ref="L144:M144"/>
    <mergeCell ref="N144:Q144"/>
    <mergeCell ref="F137:I137"/>
    <mergeCell ref="F138:I138"/>
    <mergeCell ref="F139:I139"/>
    <mergeCell ref="F140:I140"/>
    <mergeCell ref="L140:M140"/>
    <mergeCell ref="N140:Q140"/>
    <mergeCell ref="F133:I133"/>
    <mergeCell ref="F134:I134"/>
    <mergeCell ref="F135:I135"/>
    <mergeCell ref="F136:I136"/>
    <mergeCell ref="L136:M136"/>
    <mergeCell ref="N136:Q136"/>
    <mergeCell ref="F129:I129"/>
    <mergeCell ref="F130:I130"/>
    <mergeCell ref="F131:I131"/>
    <mergeCell ref="F132:I132"/>
    <mergeCell ref="L132:M132"/>
    <mergeCell ref="N132:Q132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L122:M122"/>
    <mergeCell ref="N122:Q122"/>
    <mergeCell ref="N123:Q123"/>
    <mergeCell ref="N124:Q124"/>
    <mergeCell ref="N125:Q125"/>
    <mergeCell ref="C112:Q112"/>
    <mergeCell ref="F114:P114"/>
    <mergeCell ref="F115:P115"/>
    <mergeCell ref="M117:P117"/>
    <mergeCell ref="M119:Q119"/>
    <mergeCell ref="M120:Q120"/>
    <mergeCell ref="D102:H102"/>
    <mergeCell ref="N102:Q102"/>
    <mergeCell ref="D103:H103"/>
    <mergeCell ref="N103:Q103"/>
    <mergeCell ref="N104:Q104"/>
    <mergeCell ref="L106:Q106"/>
    <mergeCell ref="N98:Q98"/>
    <mergeCell ref="D99:H99"/>
    <mergeCell ref="N99:Q99"/>
    <mergeCell ref="D100:H100"/>
    <mergeCell ref="N100:Q100"/>
    <mergeCell ref="D101:H101"/>
    <mergeCell ref="N101:Q10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  <rowBreaks count="2" manualBreakCount="2">
    <brk id="71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206"/>
  <sheetViews>
    <sheetView showGridLines="0" zoomScalePageLayoutView="0" workbookViewId="0" topLeftCell="A1">
      <pane ySplit="1" topLeftCell="A165" activePane="bottomLeft" state="frozen"/>
      <selection pane="topLeft" activeCell="A1" sqref="A1"/>
      <selection pane="bottomLeft" activeCell="AC113" sqref="AC113"/>
    </sheetView>
  </sheetViews>
  <sheetFormatPr defaultColWidth="9.33203125" defaultRowHeight="13.5"/>
  <cols>
    <col min="1" max="1" width="11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660156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7.83203125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19" width="10.66015625" style="0" customWidth="1"/>
    <col min="20" max="28" width="0" style="0" hidden="1" customWidth="1"/>
    <col min="29" max="29" width="14.5" style="0" customWidth="1"/>
    <col min="30" max="30" width="19.83203125" style="0" customWidth="1"/>
    <col min="31" max="31" width="21.66015625" style="0" customWidth="1"/>
    <col min="32" max="43" width="12" style="0" customWidth="1"/>
    <col min="44" max="64" width="0" style="0" hidden="1" customWidth="1"/>
    <col min="65" max="16384" width="12" style="0" customWidth="1"/>
  </cols>
  <sheetData>
    <row r="1" spans="1:66" ht="21.75" customHeight="1">
      <c r="A1" s="2"/>
      <c r="B1" s="2"/>
      <c r="C1" s="2"/>
      <c r="D1" s="3" t="s">
        <v>1</v>
      </c>
      <c r="E1" s="2"/>
      <c r="F1" s="2"/>
      <c r="G1" s="2"/>
      <c r="H1" s="216"/>
      <c r="I1" s="216"/>
      <c r="J1" s="216"/>
      <c r="K1" s="216"/>
      <c r="L1" s="2"/>
      <c r="M1" s="2"/>
      <c r="N1" s="2"/>
      <c r="O1" s="3" t="s">
        <v>109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75" customHeight="1">
      <c r="C2" s="188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9" t="s">
        <v>6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5" t="s">
        <v>99</v>
      </c>
    </row>
    <row r="3" spans="2:46" ht="6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110</v>
      </c>
    </row>
    <row r="4" spans="2:46" ht="36.75" customHeight="1">
      <c r="B4" s="9"/>
      <c r="C4" s="190" t="s">
        <v>111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0"/>
      <c r="T4" s="11" t="s">
        <v>11</v>
      </c>
      <c r="AT4" s="5" t="s">
        <v>4</v>
      </c>
    </row>
    <row r="5" spans="2:18" ht="6.75" customHeight="1"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</row>
    <row r="6" spans="2:18" ht="24.75" customHeight="1">
      <c r="B6" s="9"/>
      <c r="C6" s="13"/>
      <c r="D6" s="17" t="s">
        <v>17</v>
      </c>
      <c r="E6" s="13"/>
      <c r="F6" s="217" t="str">
        <f>'Rekapitulace stavby'!K6</f>
        <v>Revitalizace původního autobusového nádraží Beroun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3"/>
      <c r="R6" s="10"/>
    </row>
    <row r="7" spans="2:18" s="22" customFormat="1" ht="32.25" customHeight="1">
      <c r="B7" s="23"/>
      <c r="C7" s="24"/>
      <c r="D7" s="16" t="s">
        <v>112</v>
      </c>
      <c r="E7" s="24"/>
      <c r="F7" s="193" t="s">
        <v>803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4"/>
      <c r="R7" s="25"/>
    </row>
    <row r="8" spans="2:18" s="22" customFormat="1" ht="14.25" customHeight="1">
      <c r="B8" s="23"/>
      <c r="C8" s="24"/>
      <c r="D8" s="17" t="s">
        <v>20</v>
      </c>
      <c r="E8" s="24"/>
      <c r="F8" s="15" t="s">
        <v>804</v>
      </c>
      <c r="G8" s="24"/>
      <c r="H8" s="24"/>
      <c r="I8" s="24"/>
      <c r="J8" s="24"/>
      <c r="K8" s="24"/>
      <c r="L8" s="24"/>
      <c r="M8" s="17" t="s">
        <v>21</v>
      </c>
      <c r="N8" s="24"/>
      <c r="O8" s="15"/>
      <c r="P8" s="24"/>
      <c r="Q8" s="24"/>
      <c r="R8" s="25"/>
    </row>
    <row r="9" spans="2:18" s="22" customFormat="1" ht="14.25" customHeight="1">
      <c r="B9" s="23"/>
      <c r="C9" s="24"/>
      <c r="D9" s="17" t="s">
        <v>23</v>
      </c>
      <c r="E9" s="24"/>
      <c r="F9" s="15" t="s">
        <v>24</v>
      </c>
      <c r="G9" s="24"/>
      <c r="H9" s="24"/>
      <c r="I9" s="24"/>
      <c r="J9" s="24"/>
      <c r="K9" s="24"/>
      <c r="L9" s="24"/>
      <c r="M9" s="17" t="s">
        <v>25</v>
      </c>
      <c r="N9" s="24"/>
      <c r="O9" s="218" t="str">
        <f>'Rekapitulace stavby'!AN8</f>
        <v>8.12.2015</v>
      </c>
      <c r="P9" s="218"/>
      <c r="Q9" s="24"/>
      <c r="R9" s="25"/>
    </row>
    <row r="10" spans="2:18" s="22" customFormat="1" ht="10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22" customFormat="1" ht="14.25" customHeight="1">
      <c r="B11" s="23"/>
      <c r="C11" s="24"/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17" t="s">
        <v>30</v>
      </c>
      <c r="N11" s="24"/>
      <c r="O11" s="191"/>
      <c r="P11" s="191"/>
      <c r="Q11" s="24"/>
      <c r="R11" s="25"/>
    </row>
    <row r="12" spans="2:18" s="22" customFormat="1" ht="18" customHeight="1">
      <c r="B12" s="23"/>
      <c r="C12" s="24"/>
      <c r="D12" s="24"/>
      <c r="E12" s="15" t="s">
        <v>31</v>
      </c>
      <c r="F12" s="24"/>
      <c r="G12" s="24"/>
      <c r="H12" s="24"/>
      <c r="I12" s="24"/>
      <c r="J12" s="24"/>
      <c r="K12" s="24"/>
      <c r="L12" s="24"/>
      <c r="M12" s="17" t="s">
        <v>32</v>
      </c>
      <c r="N12" s="24"/>
      <c r="O12" s="191"/>
      <c r="P12" s="191"/>
      <c r="Q12" s="24"/>
      <c r="R12" s="25"/>
    </row>
    <row r="13" spans="2:18" s="22" customFormat="1" ht="6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22" customFormat="1" ht="14.25" customHeight="1">
      <c r="B14" s="23"/>
      <c r="C14" s="24"/>
      <c r="D14" s="17" t="s">
        <v>33</v>
      </c>
      <c r="E14" s="24"/>
      <c r="F14" s="24"/>
      <c r="G14" s="24"/>
      <c r="H14" s="24"/>
      <c r="I14" s="24"/>
      <c r="J14" s="24"/>
      <c r="K14" s="24"/>
      <c r="L14" s="24"/>
      <c r="M14" s="17" t="s">
        <v>30</v>
      </c>
      <c r="N14" s="24"/>
      <c r="O14" s="219" t="str">
        <f>IF('Rekapitulace stavby'!AN13="","",'Rekapitulace stavby'!AN13)</f>
        <v>Vyplň údaj</v>
      </c>
      <c r="P14" s="219"/>
      <c r="Q14" s="24"/>
      <c r="R14" s="25"/>
    </row>
    <row r="15" spans="2:18" s="22" customFormat="1" ht="18" customHeight="1">
      <c r="B15" s="23"/>
      <c r="C15" s="24"/>
      <c r="D15" s="24"/>
      <c r="E15" s="219" t="str">
        <f>IF('Rekapitulace stavby'!E14="","",'Rekapitulace stavby'!E14)</f>
        <v>Vyplň údaj</v>
      </c>
      <c r="F15" s="219"/>
      <c r="G15" s="219"/>
      <c r="H15" s="219"/>
      <c r="I15" s="219"/>
      <c r="J15" s="219"/>
      <c r="K15" s="219"/>
      <c r="L15" s="219"/>
      <c r="M15" s="17" t="s">
        <v>32</v>
      </c>
      <c r="N15" s="24"/>
      <c r="O15" s="219" t="str">
        <f>IF('Rekapitulace stavby'!AN14="","",'Rekapitulace stavby'!AN14)</f>
        <v>Vyplň údaj</v>
      </c>
      <c r="P15" s="219"/>
      <c r="Q15" s="24"/>
      <c r="R15" s="25"/>
    </row>
    <row r="16" spans="2:18" s="22" customFormat="1" ht="6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25" customHeight="1">
      <c r="B17" s="23"/>
      <c r="C17" s="24"/>
      <c r="D17" s="17" t="s">
        <v>35</v>
      </c>
      <c r="E17" s="24"/>
      <c r="F17" s="24"/>
      <c r="G17" s="24"/>
      <c r="H17" s="24"/>
      <c r="I17" s="24"/>
      <c r="J17" s="24"/>
      <c r="K17" s="24"/>
      <c r="L17" s="24"/>
      <c r="M17" s="17" t="s">
        <v>30</v>
      </c>
      <c r="N17" s="24"/>
      <c r="O17" s="191"/>
      <c r="P17" s="191"/>
      <c r="Q17" s="24"/>
      <c r="R17" s="25"/>
    </row>
    <row r="18" spans="2:18" s="22" customFormat="1" ht="18" customHeight="1">
      <c r="B18" s="23"/>
      <c r="C18" s="24"/>
      <c r="D18" s="24"/>
      <c r="E18" s="15" t="s">
        <v>805</v>
      </c>
      <c r="F18" s="24"/>
      <c r="G18" s="24"/>
      <c r="H18" s="24"/>
      <c r="I18" s="24"/>
      <c r="J18" s="24"/>
      <c r="K18" s="24"/>
      <c r="L18" s="24"/>
      <c r="M18" s="17" t="s">
        <v>32</v>
      </c>
      <c r="N18" s="24"/>
      <c r="O18" s="191"/>
      <c r="P18" s="191"/>
      <c r="Q18" s="24"/>
      <c r="R18" s="25"/>
    </row>
    <row r="19" spans="2:18" s="22" customFormat="1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25" customHeight="1">
      <c r="B20" s="23"/>
      <c r="C20" s="24"/>
      <c r="D20" s="17" t="s">
        <v>38</v>
      </c>
      <c r="E20" s="24"/>
      <c r="F20" s="24"/>
      <c r="G20" s="24"/>
      <c r="H20" s="24"/>
      <c r="I20" s="24"/>
      <c r="J20" s="24"/>
      <c r="K20" s="24"/>
      <c r="L20" s="24"/>
      <c r="M20" s="17" t="s">
        <v>30</v>
      </c>
      <c r="N20" s="24"/>
      <c r="O20" s="191"/>
      <c r="P20" s="191"/>
      <c r="Q20" s="24"/>
      <c r="R20" s="25"/>
    </row>
    <row r="21" spans="2:18" s="22" customFormat="1" ht="18" customHeight="1">
      <c r="B21" s="23"/>
      <c r="C21" s="24"/>
      <c r="D21" s="24"/>
      <c r="E21" s="15" t="s">
        <v>36</v>
      </c>
      <c r="F21" s="24"/>
      <c r="G21" s="24"/>
      <c r="H21" s="24"/>
      <c r="I21" s="24"/>
      <c r="J21" s="24"/>
      <c r="K21" s="24"/>
      <c r="L21" s="24"/>
      <c r="M21" s="17" t="s">
        <v>32</v>
      </c>
      <c r="N21" s="24"/>
      <c r="O21" s="191"/>
      <c r="P21" s="191"/>
      <c r="Q21" s="24"/>
      <c r="R21" s="25"/>
    </row>
    <row r="22" spans="2:18" s="22" customFormat="1" ht="6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25" customHeight="1">
      <c r="B23" s="23"/>
      <c r="C23" s="24"/>
      <c r="D23" s="17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>
      <c r="B24" s="23"/>
      <c r="C24" s="24"/>
      <c r="D24" s="24"/>
      <c r="E24" s="195"/>
      <c r="F24" s="195"/>
      <c r="G24" s="195"/>
      <c r="H24" s="195"/>
      <c r="I24" s="195"/>
      <c r="J24" s="195"/>
      <c r="K24" s="195"/>
      <c r="L24" s="195"/>
      <c r="M24" s="24"/>
      <c r="N24" s="24"/>
      <c r="O24" s="24"/>
      <c r="P24" s="24"/>
      <c r="Q24" s="24"/>
      <c r="R24" s="25"/>
    </row>
    <row r="25" spans="2:18" s="22" customFormat="1" ht="6.7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75" customHeight="1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25" customHeight="1">
      <c r="B27" s="23"/>
      <c r="C27" s="24"/>
      <c r="D27" s="104" t="s">
        <v>115</v>
      </c>
      <c r="E27" s="24"/>
      <c r="F27" s="24"/>
      <c r="G27" s="24"/>
      <c r="H27" s="24"/>
      <c r="I27" s="24"/>
      <c r="J27" s="24"/>
      <c r="K27" s="24"/>
      <c r="L27" s="24"/>
      <c r="M27" s="196">
        <f>N88</f>
        <v>0</v>
      </c>
      <c r="N27" s="196"/>
      <c r="O27" s="196"/>
      <c r="P27" s="196"/>
      <c r="Q27" s="24"/>
      <c r="R27" s="25"/>
    </row>
    <row r="28" spans="2:18" s="22" customFormat="1" ht="14.25" customHeight="1">
      <c r="B28" s="23"/>
      <c r="C28" s="24"/>
      <c r="D28" s="21" t="s">
        <v>103</v>
      </c>
      <c r="E28" s="24"/>
      <c r="F28" s="24"/>
      <c r="G28" s="24"/>
      <c r="H28" s="24"/>
      <c r="I28" s="24"/>
      <c r="J28" s="24"/>
      <c r="K28" s="24"/>
      <c r="L28" s="24"/>
      <c r="M28" s="196">
        <f>N97</f>
        <v>0</v>
      </c>
      <c r="N28" s="196"/>
      <c r="O28" s="196"/>
      <c r="P28" s="196"/>
      <c r="Q28" s="24"/>
      <c r="R28" s="25"/>
    </row>
    <row r="29" spans="2:18" s="22" customFormat="1" ht="6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4.75" customHeight="1">
      <c r="B30" s="23"/>
      <c r="C30" s="24"/>
      <c r="D30" s="105" t="s">
        <v>43</v>
      </c>
      <c r="E30" s="24"/>
      <c r="F30" s="24"/>
      <c r="G30" s="24"/>
      <c r="H30" s="24"/>
      <c r="I30" s="24"/>
      <c r="J30" s="24"/>
      <c r="K30" s="24"/>
      <c r="L30" s="24"/>
      <c r="M30" s="220">
        <f>ROUND(M27+M28,2)</f>
        <v>0</v>
      </c>
      <c r="N30" s="220"/>
      <c r="O30" s="220"/>
      <c r="P30" s="220"/>
      <c r="Q30" s="24"/>
      <c r="R30" s="25"/>
    </row>
    <row r="31" spans="2:18" s="22" customFormat="1" ht="6.75" customHeight="1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25" customHeight="1">
      <c r="B32" s="23"/>
      <c r="C32" s="24"/>
      <c r="D32" s="31" t="s">
        <v>44</v>
      </c>
      <c r="E32" s="31" t="s">
        <v>45</v>
      </c>
      <c r="F32" s="32">
        <v>0.21</v>
      </c>
      <c r="G32" s="106" t="s">
        <v>46</v>
      </c>
      <c r="H32" s="221">
        <f>ROUND((((SUM(BE97:BE104)+SUM(BE122:BE199))+SUM(BE201:BE205))),2)</f>
        <v>0</v>
      </c>
      <c r="I32" s="221"/>
      <c r="J32" s="221"/>
      <c r="K32" s="24"/>
      <c r="L32" s="24"/>
      <c r="M32" s="221">
        <f>ROUND(((ROUND((SUM(BE97:BE104)+SUM(BE122:BE199)),2)*F32)+SUM(BE201:BE205)*F32),2)</f>
        <v>0</v>
      </c>
      <c r="N32" s="221"/>
      <c r="O32" s="221"/>
      <c r="P32" s="221"/>
      <c r="Q32" s="24"/>
      <c r="R32" s="25"/>
    </row>
    <row r="33" spans="2:18" s="22" customFormat="1" ht="14.25" customHeight="1">
      <c r="B33" s="23"/>
      <c r="C33" s="24"/>
      <c r="D33" s="24"/>
      <c r="E33" s="31" t="s">
        <v>47</v>
      </c>
      <c r="F33" s="32">
        <v>0.15</v>
      </c>
      <c r="G33" s="106" t="s">
        <v>46</v>
      </c>
      <c r="H33" s="221">
        <f>ROUND((((SUM(BF97:BF104)+SUM(BF122:BF199))+SUM(BF201:BF205))),2)</f>
        <v>0</v>
      </c>
      <c r="I33" s="221"/>
      <c r="J33" s="221"/>
      <c r="K33" s="24"/>
      <c r="L33" s="24"/>
      <c r="M33" s="221">
        <f>ROUND(((ROUND((SUM(BF97:BF104)+SUM(BF122:BF199)),2)*F33)+SUM(BF201:BF205)*F33),2)</f>
        <v>0</v>
      </c>
      <c r="N33" s="221"/>
      <c r="O33" s="221"/>
      <c r="P33" s="221"/>
      <c r="Q33" s="24"/>
      <c r="R33" s="25"/>
    </row>
    <row r="34" spans="2:18" s="22" customFormat="1" ht="12.75" customHeight="1" hidden="1">
      <c r="B34" s="23"/>
      <c r="C34" s="24"/>
      <c r="D34" s="24"/>
      <c r="E34" s="31" t="s">
        <v>48</v>
      </c>
      <c r="F34" s="32">
        <v>0.21</v>
      </c>
      <c r="G34" s="106" t="s">
        <v>46</v>
      </c>
      <c r="H34" s="221">
        <f>ROUND((((SUM(BG97:BG104)+SUM(BG122:BG199))+SUM(BG201:BG205))),2)</f>
        <v>0</v>
      </c>
      <c r="I34" s="221"/>
      <c r="J34" s="221"/>
      <c r="K34" s="24"/>
      <c r="L34" s="24"/>
      <c r="M34" s="221">
        <v>0</v>
      </c>
      <c r="N34" s="221"/>
      <c r="O34" s="221"/>
      <c r="P34" s="221"/>
      <c r="Q34" s="24"/>
      <c r="R34" s="25"/>
    </row>
    <row r="35" spans="2:18" s="22" customFormat="1" ht="12.75" customHeight="1" hidden="1">
      <c r="B35" s="23"/>
      <c r="C35" s="24"/>
      <c r="D35" s="24"/>
      <c r="E35" s="31" t="s">
        <v>49</v>
      </c>
      <c r="F35" s="32">
        <v>0.15</v>
      </c>
      <c r="G35" s="106" t="s">
        <v>46</v>
      </c>
      <c r="H35" s="221">
        <f>ROUND((((SUM(BH97:BH104)+SUM(BH122:BH199))+SUM(BH201:BH205))),2)</f>
        <v>0</v>
      </c>
      <c r="I35" s="221"/>
      <c r="J35" s="221"/>
      <c r="K35" s="24"/>
      <c r="L35" s="24"/>
      <c r="M35" s="221">
        <v>0</v>
      </c>
      <c r="N35" s="221"/>
      <c r="O35" s="221"/>
      <c r="P35" s="221"/>
      <c r="Q35" s="24"/>
      <c r="R35" s="25"/>
    </row>
    <row r="36" spans="2:18" s="22" customFormat="1" ht="12.75" customHeight="1" hidden="1">
      <c r="B36" s="23"/>
      <c r="C36" s="24"/>
      <c r="D36" s="24"/>
      <c r="E36" s="31" t="s">
        <v>50</v>
      </c>
      <c r="F36" s="32">
        <v>0</v>
      </c>
      <c r="G36" s="106" t="s">
        <v>46</v>
      </c>
      <c r="H36" s="221">
        <f>ROUND((((SUM(BI97:BI104)+SUM(BI122:BI199))+SUM(BI201:BI205))),2)</f>
        <v>0</v>
      </c>
      <c r="I36" s="221"/>
      <c r="J36" s="221"/>
      <c r="K36" s="24"/>
      <c r="L36" s="24"/>
      <c r="M36" s="221">
        <v>0</v>
      </c>
      <c r="N36" s="221"/>
      <c r="O36" s="221"/>
      <c r="P36" s="221"/>
      <c r="Q36" s="24"/>
      <c r="R36" s="25"/>
    </row>
    <row r="37" spans="2:18" s="22" customFormat="1" ht="6.7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4.75" customHeight="1">
      <c r="B38" s="23"/>
      <c r="C38" s="35"/>
      <c r="D38" s="36" t="s">
        <v>51</v>
      </c>
      <c r="E38" s="37"/>
      <c r="F38" s="37"/>
      <c r="G38" s="107" t="s">
        <v>52</v>
      </c>
      <c r="H38" s="38" t="s">
        <v>53</v>
      </c>
      <c r="I38" s="37"/>
      <c r="J38" s="37"/>
      <c r="K38" s="37"/>
      <c r="L38" s="201">
        <f>SUM(M30:M36)</f>
        <v>0</v>
      </c>
      <c r="M38" s="201"/>
      <c r="N38" s="201"/>
      <c r="O38" s="201"/>
      <c r="P38" s="201"/>
      <c r="Q38" s="35"/>
      <c r="R38" s="25"/>
    </row>
    <row r="39" spans="2:18" s="22" customFormat="1" ht="14.2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2" customFormat="1" ht="14.2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2"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0"/>
    </row>
    <row r="42" spans="2:18" ht="12"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</row>
    <row r="43" spans="2:18" ht="12"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0"/>
    </row>
    <row r="44" spans="2:18" ht="12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0"/>
    </row>
    <row r="45" spans="2:18" ht="12">
      <c r="B45" s="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0"/>
    </row>
    <row r="46" spans="2:18" ht="12"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0"/>
    </row>
    <row r="47" spans="2:18" ht="1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0"/>
    </row>
    <row r="48" spans="2:18" ht="12"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</row>
    <row r="49" spans="2:18" ht="12"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0"/>
    </row>
    <row r="50" spans="2:18" s="22" customFormat="1" ht="13.5">
      <c r="B50" s="23"/>
      <c r="C50" s="24"/>
      <c r="D50" s="39" t="s">
        <v>54</v>
      </c>
      <c r="E50" s="40"/>
      <c r="F50" s="40"/>
      <c r="G50" s="40"/>
      <c r="H50" s="41"/>
      <c r="I50" s="24"/>
      <c r="J50" s="39" t="s">
        <v>55</v>
      </c>
      <c r="K50" s="40"/>
      <c r="L50" s="40"/>
      <c r="M50" s="40"/>
      <c r="N50" s="40"/>
      <c r="O50" s="40"/>
      <c r="P50" s="41"/>
      <c r="Q50" s="24"/>
      <c r="R50" s="25"/>
    </row>
    <row r="51" spans="2:18" ht="12">
      <c r="B51" s="9"/>
      <c r="C51" s="13"/>
      <c r="D51" s="42"/>
      <c r="E51" s="13"/>
      <c r="F51" s="13"/>
      <c r="G51" s="13"/>
      <c r="H51" s="43"/>
      <c r="I51" s="13"/>
      <c r="J51" s="42"/>
      <c r="K51" s="13"/>
      <c r="L51" s="13"/>
      <c r="M51" s="13"/>
      <c r="N51" s="13"/>
      <c r="O51" s="13"/>
      <c r="P51" s="43"/>
      <c r="Q51" s="13"/>
      <c r="R51" s="10"/>
    </row>
    <row r="52" spans="2:18" ht="12">
      <c r="B52" s="9"/>
      <c r="C52" s="13"/>
      <c r="D52" s="42"/>
      <c r="E52" s="13"/>
      <c r="F52" s="13"/>
      <c r="G52" s="13"/>
      <c r="H52" s="43"/>
      <c r="I52" s="13"/>
      <c r="J52" s="42"/>
      <c r="K52" s="13"/>
      <c r="L52" s="13"/>
      <c r="M52" s="13"/>
      <c r="N52" s="13"/>
      <c r="O52" s="13"/>
      <c r="P52" s="43"/>
      <c r="Q52" s="13"/>
      <c r="R52" s="10"/>
    </row>
    <row r="53" spans="2:18" ht="12">
      <c r="B53" s="9"/>
      <c r="C53" s="13"/>
      <c r="D53" s="42"/>
      <c r="E53" s="13"/>
      <c r="F53" s="13"/>
      <c r="G53" s="13"/>
      <c r="H53" s="43"/>
      <c r="I53" s="13"/>
      <c r="J53" s="42"/>
      <c r="K53" s="13"/>
      <c r="L53" s="13"/>
      <c r="M53" s="13"/>
      <c r="N53" s="13"/>
      <c r="O53" s="13"/>
      <c r="P53" s="43"/>
      <c r="Q53" s="13"/>
      <c r="R53" s="10"/>
    </row>
    <row r="54" spans="2:18" ht="12">
      <c r="B54" s="9"/>
      <c r="C54" s="13"/>
      <c r="D54" s="42"/>
      <c r="E54" s="13"/>
      <c r="F54" s="13"/>
      <c r="G54" s="13"/>
      <c r="H54" s="43"/>
      <c r="I54" s="13"/>
      <c r="J54" s="42"/>
      <c r="K54" s="13"/>
      <c r="L54" s="13"/>
      <c r="M54" s="13"/>
      <c r="N54" s="13"/>
      <c r="O54" s="13"/>
      <c r="P54" s="43"/>
      <c r="Q54" s="13"/>
      <c r="R54" s="10"/>
    </row>
    <row r="55" spans="2:18" ht="12">
      <c r="B55" s="9"/>
      <c r="C55" s="13"/>
      <c r="D55" s="42"/>
      <c r="E55" s="13"/>
      <c r="F55" s="13"/>
      <c r="G55" s="13"/>
      <c r="H55" s="43"/>
      <c r="I55" s="13"/>
      <c r="J55" s="42"/>
      <c r="K55" s="13"/>
      <c r="L55" s="13"/>
      <c r="M55" s="13"/>
      <c r="N55" s="13"/>
      <c r="O55" s="13"/>
      <c r="P55" s="43"/>
      <c r="Q55" s="13"/>
      <c r="R55" s="10"/>
    </row>
    <row r="56" spans="2:18" ht="12">
      <c r="B56" s="9"/>
      <c r="C56" s="13"/>
      <c r="D56" s="42"/>
      <c r="E56" s="13"/>
      <c r="F56" s="13"/>
      <c r="G56" s="13"/>
      <c r="H56" s="43"/>
      <c r="I56" s="13"/>
      <c r="J56" s="42"/>
      <c r="K56" s="13"/>
      <c r="L56" s="13"/>
      <c r="M56" s="13"/>
      <c r="N56" s="13"/>
      <c r="O56" s="13"/>
      <c r="P56" s="43"/>
      <c r="Q56" s="13"/>
      <c r="R56" s="10"/>
    </row>
    <row r="57" spans="2:18" ht="12">
      <c r="B57" s="9"/>
      <c r="C57" s="13"/>
      <c r="D57" s="42"/>
      <c r="E57" s="13"/>
      <c r="F57" s="13"/>
      <c r="G57" s="13"/>
      <c r="H57" s="43"/>
      <c r="I57" s="13"/>
      <c r="J57" s="42"/>
      <c r="K57" s="13"/>
      <c r="L57" s="13"/>
      <c r="M57" s="13"/>
      <c r="N57" s="13"/>
      <c r="O57" s="13"/>
      <c r="P57" s="43"/>
      <c r="Q57" s="13"/>
      <c r="R57" s="10"/>
    </row>
    <row r="58" spans="2:18" ht="12">
      <c r="B58" s="9"/>
      <c r="C58" s="13"/>
      <c r="D58" s="42"/>
      <c r="E58" s="13"/>
      <c r="F58" s="13"/>
      <c r="G58" s="13"/>
      <c r="H58" s="43"/>
      <c r="I58" s="13"/>
      <c r="J58" s="42"/>
      <c r="K58" s="13"/>
      <c r="L58" s="13"/>
      <c r="M58" s="13"/>
      <c r="N58" s="13"/>
      <c r="O58" s="13"/>
      <c r="P58" s="43"/>
      <c r="Q58" s="13"/>
      <c r="R58" s="10"/>
    </row>
    <row r="59" spans="2:18" s="22" customFormat="1" ht="13.5">
      <c r="B59" s="23"/>
      <c r="C59" s="24"/>
      <c r="D59" s="44" t="s">
        <v>56</v>
      </c>
      <c r="E59" s="45"/>
      <c r="F59" s="45"/>
      <c r="G59" s="46" t="s">
        <v>57</v>
      </c>
      <c r="H59" s="47"/>
      <c r="I59" s="24"/>
      <c r="J59" s="44" t="s">
        <v>56</v>
      </c>
      <c r="K59" s="45"/>
      <c r="L59" s="45"/>
      <c r="M59" s="45"/>
      <c r="N59" s="46" t="s">
        <v>57</v>
      </c>
      <c r="O59" s="45"/>
      <c r="P59" s="47"/>
      <c r="Q59" s="24"/>
      <c r="R59" s="25"/>
    </row>
    <row r="60" spans="2:18" ht="12"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0"/>
    </row>
    <row r="61" spans="2:18" s="22" customFormat="1" ht="13.5">
      <c r="B61" s="23"/>
      <c r="C61" s="24"/>
      <c r="D61" s="39" t="s">
        <v>58</v>
      </c>
      <c r="E61" s="40"/>
      <c r="F61" s="40"/>
      <c r="G61" s="40"/>
      <c r="H61" s="41"/>
      <c r="I61" s="24"/>
      <c r="J61" s="39" t="s">
        <v>59</v>
      </c>
      <c r="K61" s="40"/>
      <c r="L61" s="40"/>
      <c r="M61" s="40"/>
      <c r="N61" s="40"/>
      <c r="O61" s="40"/>
      <c r="P61" s="41"/>
      <c r="Q61" s="24"/>
      <c r="R61" s="25"/>
    </row>
    <row r="62" spans="2:18" ht="12">
      <c r="B62" s="9"/>
      <c r="C62" s="13"/>
      <c r="D62" s="42"/>
      <c r="E62" s="13"/>
      <c r="F62" s="13"/>
      <c r="G62" s="13"/>
      <c r="H62" s="43"/>
      <c r="I62" s="13"/>
      <c r="J62" s="42"/>
      <c r="K62" s="13"/>
      <c r="L62" s="13"/>
      <c r="M62" s="13"/>
      <c r="N62" s="13"/>
      <c r="O62" s="13"/>
      <c r="P62" s="43"/>
      <c r="Q62" s="13"/>
      <c r="R62" s="10"/>
    </row>
    <row r="63" spans="2:18" ht="12">
      <c r="B63" s="9"/>
      <c r="C63" s="13"/>
      <c r="D63" s="42"/>
      <c r="E63" s="13"/>
      <c r="F63" s="13"/>
      <c r="G63" s="13"/>
      <c r="H63" s="43"/>
      <c r="I63" s="13"/>
      <c r="J63" s="42"/>
      <c r="K63" s="13"/>
      <c r="L63" s="13"/>
      <c r="M63" s="13"/>
      <c r="N63" s="13"/>
      <c r="O63" s="13"/>
      <c r="P63" s="43"/>
      <c r="Q63" s="13"/>
      <c r="R63" s="10"/>
    </row>
    <row r="64" spans="2:18" ht="12">
      <c r="B64" s="9"/>
      <c r="C64" s="13"/>
      <c r="D64" s="42"/>
      <c r="E64" s="13"/>
      <c r="F64" s="13"/>
      <c r="G64" s="13"/>
      <c r="H64" s="43"/>
      <c r="I64" s="13"/>
      <c r="J64" s="42"/>
      <c r="K64" s="13"/>
      <c r="L64" s="13"/>
      <c r="M64" s="13"/>
      <c r="N64" s="13"/>
      <c r="O64" s="13"/>
      <c r="P64" s="43"/>
      <c r="Q64" s="13"/>
      <c r="R64" s="10"/>
    </row>
    <row r="65" spans="2:18" ht="12">
      <c r="B65" s="9"/>
      <c r="C65" s="13"/>
      <c r="D65" s="42"/>
      <c r="E65" s="13"/>
      <c r="F65" s="13"/>
      <c r="G65" s="13"/>
      <c r="H65" s="43"/>
      <c r="I65" s="13"/>
      <c r="J65" s="42"/>
      <c r="K65" s="13"/>
      <c r="L65" s="13"/>
      <c r="M65" s="13"/>
      <c r="N65" s="13"/>
      <c r="O65" s="13"/>
      <c r="P65" s="43"/>
      <c r="Q65" s="13"/>
      <c r="R65" s="10"/>
    </row>
    <row r="66" spans="2:18" ht="12">
      <c r="B66" s="9"/>
      <c r="C66" s="13"/>
      <c r="D66" s="42"/>
      <c r="E66" s="13"/>
      <c r="F66" s="13"/>
      <c r="G66" s="13"/>
      <c r="H66" s="43"/>
      <c r="I66" s="13"/>
      <c r="J66" s="42"/>
      <c r="K66" s="13"/>
      <c r="L66" s="13"/>
      <c r="M66" s="13"/>
      <c r="N66" s="13"/>
      <c r="O66" s="13"/>
      <c r="P66" s="43"/>
      <c r="Q66" s="13"/>
      <c r="R66" s="10"/>
    </row>
    <row r="67" spans="2:18" ht="12">
      <c r="B67" s="9"/>
      <c r="C67" s="13"/>
      <c r="D67" s="42"/>
      <c r="E67" s="13"/>
      <c r="F67" s="13"/>
      <c r="G67" s="13"/>
      <c r="H67" s="43"/>
      <c r="I67" s="13"/>
      <c r="J67" s="42"/>
      <c r="K67" s="13"/>
      <c r="L67" s="13"/>
      <c r="M67" s="13"/>
      <c r="N67" s="13"/>
      <c r="O67" s="13"/>
      <c r="P67" s="43"/>
      <c r="Q67" s="13"/>
      <c r="R67" s="10"/>
    </row>
    <row r="68" spans="2:18" ht="12">
      <c r="B68" s="9"/>
      <c r="C68" s="13"/>
      <c r="D68" s="42"/>
      <c r="E68" s="13"/>
      <c r="F68" s="13"/>
      <c r="G68" s="13"/>
      <c r="H68" s="43"/>
      <c r="I68" s="13"/>
      <c r="J68" s="42"/>
      <c r="K68" s="13"/>
      <c r="L68" s="13"/>
      <c r="M68" s="13"/>
      <c r="N68" s="13"/>
      <c r="O68" s="13"/>
      <c r="P68" s="43"/>
      <c r="Q68" s="13"/>
      <c r="R68" s="10"/>
    </row>
    <row r="69" spans="2:18" ht="12">
      <c r="B69" s="9"/>
      <c r="C69" s="13"/>
      <c r="D69" s="42"/>
      <c r="E69" s="13"/>
      <c r="F69" s="13"/>
      <c r="G69" s="13"/>
      <c r="H69" s="43"/>
      <c r="I69" s="13"/>
      <c r="J69" s="42"/>
      <c r="K69" s="13"/>
      <c r="L69" s="13"/>
      <c r="M69" s="13"/>
      <c r="N69" s="13"/>
      <c r="O69" s="13"/>
      <c r="P69" s="43"/>
      <c r="Q69" s="13"/>
      <c r="R69" s="10"/>
    </row>
    <row r="70" spans="2:18" s="22" customFormat="1" ht="13.5">
      <c r="B70" s="23"/>
      <c r="C70" s="24"/>
      <c r="D70" s="44" t="s">
        <v>56</v>
      </c>
      <c r="E70" s="45"/>
      <c r="F70" s="45"/>
      <c r="G70" s="46" t="s">
        <v>57</v>
      </c>
      <c r="H70" s="47"/>
      <c r="I70" s="24"/>
      <c r="J70" s="44" t="s">
        <v>56</v>
      </c>
      <c r="K70" s="45"/>
      <c r="L70" s="45"/>
      <c r="M70" s="45"/>
      <c r="N70" s="46" t="s">
        <v>57</v>
      </c>
      <c r="O70" s="45"/>
      <c r="P70" s="47"/>
      <c r="Q70" s="24"/>
      <c r="R70" s="25"/>
    </row>
    <row r="71" spans="2:18" s="22" customFormat="1" ht="14.2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5" spans="2:18" s="22" customFormat="1" ht="6.75" customHeight="1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2:18" s="22" customFormat="1" ht="36.75" customHeight="1">
      <c r="B76" s="23"/>
      <c r="C76" s="190" t="s">
        <v>116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25"/>
    </row>
    <row r="77" spans="2:18" s="22" customFormat="1" ht="6.7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</row>
    <row r="78" spans="2:18" s="22" customFormat="1" ht="30" customHeight="1">
      <c r="B78" s="23"/>
      <c r="C78" s="17" t="s">
        <v>17</v>
      </c>
      <c r="D78" s="24"/>
      <c r="E78" s="24"/>
      <c r="F78" s="217" t="str">
        <f>F6</f>
        <v>Revitalizace původního autobusového nádraží Beroun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4"/>
      <c r="R78" s="25"/>
    </row>
    <row r="79" spans="2:18" s="22" customFormat="1" ht="36.75" customHeight="1">
      <c r="B79" s="23"/>
      <c r="C79" s="60" t="s">
        <v>112</v>
      </c>
      <c r="D79" s="24"/>
      <c r="E79" s="24"/>
      <c r="F79" s="202" t="str">
        <f>F7</f>
        <v>SO 800 - Sadové úpravy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4"/>
      <c r="R79" s="25"/>
    </row>
    <row r="80" spans="2:18" s="22" customFormat="1" ht="6.7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</row>
    <row r="81" spans="2:18" s="22" customFormat="1" ht="18" customHeight="1">
      <c r="B81" s="23"/>
      <c r="C81" s="17" t="s">
        <v>23</v>
      </c>
      <c r="D81" s="24"/>
      <c r="E81" s="24"/>
      <c r="F81" s="15" t="str">
        <f>F9</f>
        <v>k.ú. Beroun</v>
      </c>
      <c r="G81" s="24"/>
      <c r="H81" s="24"/>
      <c r="I81" s="24"/>
      <c r="J81" s="24"/>
      <c r="K81" s="17" t="s">
        <v>25</v>
      </c>
      <c r="L81" s="24"/>
      <c r="M81" s="222" t="str">
        <f>IF(O9="","",O9)</f>
        <v>8.12.2015</v>
      </c>
      <c r="N81" s="222"/>
      <c r="O81" s="222"/>
      <c r="P81" s="222"/>
      <c r="Q81" s="24"/>
      <c r="R81" s="25"/>
    </row>
    <row r="82" spans="2:18" s="22" customFormat="1" ht="6.7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2:18" s="22" customFormat="1" ht="12">
      <c r="B83" s="23"/>
      <c r="C83" s="17" t="s">
        <v>29</v>
      </c>
      <c r="D83" s="24"/>
      <c r="E83" s="24"/>
      <c r="F83" s="15" t="str">
        <f>E12</f>
        <v>Revitali s.r.o.</v>
      </c>
      <c r="G83" s="24"/>
      <c r="H83" s="24"/>
      <c r="I83" s="24"/>
      <c r="J83" s="24"/>
      <c r="K83" s="17" t="s">
        <v>35</v>
      </c>
      <c r="L83" s="24"/>
      <c r="M83" s="191" t="str">
        <f>E18</f>
        <v>Ing. Milan Bubenko</v>
      </c>
      <c r="N83" s="191"/>
      <c r="O83" s="191"/>
      <c r="P83" s="191"/>
      <c r="Q83" s="191"/>
      <c r="R83" s="25"/>
    </row>
    <row r="84" spans="2:18" s="22" customFormat="1" ht="14.25" customHeight="1">
      <c r="B84" s="23"/>
      <c r="C84" s="17" t="s">
        <v>33</v>
      </c>
      <c r="D84" s="24"/>
      <c r="E84" s="24"/>
      <c r="F84" s="15" t="str">
        <f>IF(E15="","",E15)</f>
        <v>Vyplň údaj</v>
      </c>
      <c r="G84" s="24"/>
      <c r="H84" s="24"/>
      <c r="I84" s="24"/>
      <c r="J84" s="24"/>
      <c r="K84" s="17" t="s">
        <v>38</v>
      </c>
      <c r="L84" s="24"/>
      <c r="M84" s="191" t="str">
        <f>E21</f>
        <v>Ing.Jiří Křepinský - PRINKOM</v>
      </c>
      <c r="N84" s="191"/>
      <c r="O84" s="191"/>
      <c r="P84" s="191"/>
      <c r="Q84" s="191"/>
      <c r="R84" s="25"/>
    </row>
    <row r="85" spans="2:18" s="22" customFormat="1" ht="9.7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</row>
    <row r="86" spans="2:18" s="22" customFormat="1" ht="29.25" customHeight="1">
      <c r="B86" s="23"/>
      <c r="C86" s="223" t="s">
        <v>117</v>
      </c>
      <c r="D86" s="223"/>
      <c r="E86" s="223"/>
      <c r="F86" s="223"/>
      <c r="G86" s="223"/>
      <c r="H86" s="35"/>
      <c r="I86" s="35"/>
      <c r="J86" s="35"/>
      <c r="K86" s="35"/>
      <c r="L86" s="35"/>
      <c r="M86" s="35"/>
      <c r="N86" s="223" t="s">
        <v>118</v>
      </c>
      <c r="O86" s="223"/>
      <c r="P86" s="223"/>
      <c r="Q86" s="223"/>
      <c r="R86" s="25"/>
    </row>
    <row r="87" spans="2:18" s="22" customFormat="1" ht="9.7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</row>
    <row r="88" spans="2:47" s="22" customFormat="1" ht="29.25" customHeight="1">
      <c r="B88" s="23"/>
      <c r="C88" s="70" t="s">
        <v>119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9">
        <f>N122</f>
        <v>0</v>
      </c>
      <c r="O88" s="209"/>
      <c r="P88" s="209"/>
      <c r="Q88" s="209"/>
      <c r="R88" s="25"/>
      <c r="AU88" s="5" t="s">
        <v>120</v>
      </c>
    </row>
    <row r="89" spans="2:18" s="108" customFormat="1" ht="24.75" customHeight="1">
      <c r="B89" s="109"/>
      <c r="C89" s="110"/>
      <c r="D89" s="111" t="s">
        <v>121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4">
        <f>N123</f>
        <v>0</v>
      </c>
      <c r="O89" s="224"/>
      <c r="P89" s="224"/>
      <c r="Q89" s="224"/>
      <c r="R89" s="112"/>
    </row>
    <row r="90" spans="2:18" s="113" customFormat="1" ht="19.5" customHeight="1">
      <c r="B90" s="114"/>
      <c r="C90" s="115"/>
      <c r="D90" s="92" t="s">
        <v>122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3">
        <f>N124</f>
        <v>0</v>
      </c>
      <c r="O90" s="213"/>
      <c r="P90" s="213"/>
      <c r="Q90" s="213"/>
      <c r="R90" s="116"/>
    </row>
    <row r="91" spans="2:18" s="113" customFormat="1" ht="19.5" customHeight="1">
      <c r="B91" s="114"/>
      <c r="C91" s="115"/>
      <c r="D91" s="92" t="s">
        <v>230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3">
        <f>N150</f>
        <v>0</v>
      </c>
      <c r="O91" s="213"/>
      <c r="P91" s="213"/>
      <c r="Q91" s="213"/>
      <c r="R91" s="116"/>
    </row>
    <row r="92" spans="2:18" s="113" customFormat="1" ht="19.5" customHeight="1">
      <c r="B92" s="114"/>
      <c r="C92" s="115"/>
      <c r="D92" s="92" t="s">
        <v>806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3">
        <f>N186</f>
        <v>0</v>
      </c>
      <c r="O92" s="213"/>
      <c r="P92" s="213"/>
      <c r="Q92" s="213"/>
      <c r="R92" s="116"/>
    </row>
    <row r="93" spans="2:18" s="113" customFormat="1" ht="19.5" customHeight="1">
      <c r="B93" s="114"/>
      <c r="C93" s="115"/>
      <c r="D93" s="92" t="s">
        <v>232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13">
        <f>N189</f>
        <v>0</v>
      </c>
      <c r="O93" s="213"/>
      <c r="P93" s="213"/>
      <c r="Q93" s="213"/>
      <c r="R93" s="116"/>
    </row>
    <row r="94" spans="2:18" s="113" customFormat="1" ht="19.5" customHeight="1">
      <c r="B94" s="114"/>
      <c r="C94" s="115"/>
      <c r="D94" s="92" t="s">
        <v>233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13">
        <f>N198</f>
        <v>0</v>
      </c>
      <c r="O94" s="213"/>
      <c r="P94" s="213"/>
      <c r="Q94" s="213"/>
      <c r="R94" s="116"/>
    </row>
    <row r="95" spans="2:18" s="108" customFormat="1" ht="21.75" customHeight="1">
      <c r="B95" s="109"/>
      <c r="C95" s="110"/>
      <c r="D95" s="111" t="s">
        <v>125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25">
        <f>N200</f>
        <v>0</v>
      </c>
      <c r="O95" s="225"/>
      <c r="P95" s="225"/>
      <c r="Q95" s="225"/>
      <c r="R95" s="112"/>
    </row>
    <row r="96" spans="2:18" s="22" customFormat="1" ht="21.7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</row>
    <row r="97" spans="2:21" s="22" customFormat="1" ht="29.25" customHeight="1">
      <c r="B97" s="23"/>
      <c r="C97" s="70" t="s">
        <v>126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09">
        <f>ROUND(N98+N99+N100+N101+N102+N103,2)</f>
        <v>0</v>
      </c>
      <c r="O97" s="209"/>
      <c r="P97" s="209"/>
      <c r="Q97" s="209"/>
      <c r="R97" s="25"/>
      <c r="T97" s="185"/>
      <c r="U97" s="118" t="s">
        <v>44</v>
      </c>
    </row>
    <row r="98" spans="2:65" s="22" customFormat="1" ht="18" customHeight="1">
      <c r="B98" s="119"/>
      <c r="C98" s="120"/>
      <c r="D98" s="214" t="s">
        <v>128</v>
      </c>
      <c r="E98" s="214"/>
      <c r="F98" s="214"/>
      <c r="G98" s="214"/>
      <c r="H98" s="214"/>
      <c r="I98" s="120"/>
      <c r="J98" s="120"/>
      <c r="K98" s="120"/>
      <c r="L98" s="120"/>
      <c r="M98" s="120"/>
      <c r="N98" s="212">
        <f>ROUND(N88*T98,2)</f>
        <v>0</v>
      </c>
      <c r="O98" s="212"/>
      <c r="P98" s="212"/>
      <c r="Q98" s="212"/>
      <c r="R98" s="121"/>
      <c r="S98" s="122"/>
      <c r="T98" s="186"/>
      <c r="U98" s="124" t="s">
        <v>45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 t="s">
        <v>129</v>
      </c>
      <c r="AZ98" s="125"/>
      <c r="BA98" s="125"/>
      <c r="BB98" s="125"/>
      <c r="BC98" s="125"/>
      <c r="BD98" s="125"/>
      <c r="BE98" s="127">
        <f aca="true" t="shared" si="0" ref="BE98:BE103">IF(U98="základní",N98,0)</f>
        <v>0</v>
      </c>
      <c r="BF98" s="127">
        <f aca="true" t="shared" si="1" ref="BF98:BF103">IF(U98="snížená",N98,0)</f>
        <v>0</v>
      </c>
      <c r="BG98" s="127">
        <f aca="true" t="shared" si="2" ref="BG98:BG103">IF(U98="zákl. přenesená",N98,0)</f>
        <v>0</v>
      </c>
      <c r="BH98" s="127">
        <f aca="true" t="shared" si="3" ref="BH98:BH103">IF(U98="sníž. přenesená",N98,0)</f>
        <v>0</v>
      </c>
      <c r="BI98" s="127">
        <f aca="true" t="shared" si="4" ref="BI98:BI103">IF(U98="nulová",N98,0)</f>
        <v>0</v>
      </c>
      <c r="BJ98" s="126" t="s">
        <v>22</v>
      </c>
      <c r="BK98" s="125"/>
      <c r="BL98" s="125"/>
      <c r="BM98" s="125"/>
    </row>
    <row r="99" spans="2:65" s="22" customFormat="1" ht="18" customHeight="1">
      <c r="B99" s="119"/>
      <c r="C99" s="120"/>
      <c r="D99" s="214" t="s">
        <v>130</v>
      </c>
      <c r="E99" s="214"/>
      <c r="F99" s="214"/>
      <c r="G99" s="214"/>
      <c r="H99" s="214"/>
      <c r="I99" s="120"/>
      <c r="J99" s="120"/>
      <c r="K99" s="120"/>
      <c r="L99" s="120"/>
      <c r="M99" s="120"/>
      <c r="N99" s="212">
        <f>ROUND(N88*T99,2)</f>
        <v>0</v>
      </c>
      <c r="O99" s="212"/>
      <c r="P99" s="212"/>
      <c r="Q99" s="212"/>
      <c r="R99" s="121"/>
      <c r="S99" s="122"/>
      <c r="T99" s="186"/>
      <c r="U99" s="124" t="s">
        <v>45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129</v>
      </c>
      <c r="AZ99" s="125"/>
      <c r="BA99" s="125"/>
      <c r="BB99" s="125"/>
      <c r="BC99" s="125"/>
      <c r="BD99" s="125"/>
      <c r="BE99" s="127">
        <f t="shared" si="0"/>
        <v>0</v>
      </c>
      <c r="BF99" s="127">
        <f t="shared" si="1"/>
        <v>0</v>
      </c>
      <c r="BG99" s="127">
        <f t="shared" si="2"/>
        <v>0</v>
      </c>
      <c r="BH99" s="127">
        <f t="shared" si="3"/>
        <v>0</v>
      </c>
      <c r="BI99" s="127">
        <f t="shared" si="4"/>
        <v>0</v>
      </c>
      <c r="BJ99" s="126" t="s">
        <v>22</v>
      </c>
      <c r="BK99" s="125"/>
      <c r="BL99" s="125"/>
      <c r="BM99" s="125"/>
    </row>
    <row r="100" spans="2:65" s="22" customFormat="1" ht="18" customHeight="1">
      <c r="B100" s="119"/>
      <c r="C100" s="120"/>
      <c r="D100" s="214" t="s">
        <v>131</v>
      </c>
      <c r="E100" s="214"/>
      <c r="F100" s="214"/>
      <c r="G100" s="214"/>
      <c r="H100" s="214"/>
      <c r="I100" s="120"/>
      <c r="J100" s="120"/>
      <c r="K100" s="120"/>
      <c r="L100" s="120"/>
      <c r="M100" s="120"/>
      <c r="N100" s="212">
        <f>ROUND(N88*T100,2)</f>
        <v>0</v>
      </c>
      <c r="O100" s="212"/>
      <c r="P100" s="212"/>
      <c r="Q100" s="212"/>
      <c r="R100" s="121"/>
      <c r="S100" s="122"/>
      <c r="T100" s="186"/>
      <c r="U100" s="124" t="s">
        <v>45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129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22</v>
      </c>
      <c r="BK100" s="125"/>
      <c r="BL100" s="125"/>
      <c r="BM100" s="125"/>
    </row>
    <row r="101" spans="2:65" s="22" customFormat="1" ht="18" customHeight="1">
      <c r="B101" s="119"/>
      <c r="C101" s="120"/>
      <c r="D101" s="214" t="s">
        <v>132</v>
      </c>
      <c r="E101" s="214"/>
      <c r="F101" s="214"/>
      <c r="G101" s="214"/>
      <c r="H101" s="214"/>
      <c r="I101" s="120"/>
      <c r="J101" s="120"/>
      <c r="K101" s="120"/>
      <c r="L101" s="120"/>
      <c r="M101" s="120"/>
      <c r="N101" s="212">
        <f>ROUND(N88*T101,2)</f>
        <v>0</v>
      </c>
      <c r="O101" s="212"/>
      <c r="P101" s="212"/>
      <c r="Q101" s="212"/>
      <c r="R101" s="121"/>
      <c r="S101" s="122"/>
      <c r="T101" s="186"/>
      <c r="U101" s="124" t="s">
        <v>45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129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22</v>
      </c>
      <c r="BK101" s="125"/>
      <c r="BL101" s="125"/>
      <c r="BM101" s="125"/>
    </row>
    <row r="102" spans="2:65" s="22" customFormat="1" ht="18" customHeight="1">
      <c r="B102" s="119"/>
      <c r="C102" s="120"/>
      <c r="D102" s="214" t="s">
        <v>133</v>
      </c>
      <c r="E102" s="214"/>
      <c r="F102" s="214"/>
      <c r="G102" s="214"/>
      <c r="H102" s="214"/>
      <c r="I102" s="120"/>
      <c r="J102" s="120"/>
      <c r="K102" s="120"/>
      <c r="L102" s="120"/>
      <c r="M102" s="120"/>
      <c r="N102" s="212">
        <f>ROUND(N88*T102,2)</f>
        <v>0</v>
      </c>
      <c r="O102" s="212"/>
      <c r="P102" s="212"/>
      <c r="Q102" s="212"/>
      <c r="R102" s="121"/>
      <c r="S102" s="122"/>
      <c r="T102" s="186"/>
      <c r="U102" s="124" t="s">
        <v>45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129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22</v>
      </c>
      <c r="BK102" s="125"/>
      <c r="BL102" s="125"/>
      <c r="BM102" s="125"/>
    </row>
    <row r="103" spans="2:65" s="22" customFormat="1" ht="18" customHeight="1">
      <c r="B103" s="119"/>
      <c r="C103" s="120"/>
      <c r="D103" s="128" t="s">
        <v>134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212">
        <f>ROUND(N88*T103,2)</f>
        <v>0</v>
      </c>
      <c r="O103" s="212"/>
      <c r="P103" s="212"/>
      <c r="Q103" s="212"/>
      <c r="R103" s="121"/>
      <c r="S103" s="122"/>
      <c r="T103" s="187"/>
      <c r="U103" s="130" t="s">
        <v>45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135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22</v>
      </c>
      <c r="BK103" s="125"/>
      <c r="BL103" s="125"/>
      <c r="BM103" s="125"/>
    </row>
    <row r="104" spans="2:18" s="22" customFormat="1" ht="12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2:18" s="22" customFormat="1" ht="29.25" customHeight="1">
      <c r="B105" s="23"/>
      <c r="C105" s="103" t="s">
        <v>108</v>
      </c>
      <c r="D105" s="35"/>
      <c r="E105" s="35"/>
      <c r="F105" s="35"/>
      <c r="G105" s="35"/>
      <c r="H105" s="35"/>
      <c r="I105" s="35"/>
      <c r="J105" s="35"/>
      <c r="K105" s="35"/>
      <c r="L105" s="215">
        <f>ROUND(SUM(N88+N97),2)</f>
        <v>0</v>
      </c>
      <c r="M105" s="215"/>
      <c r="N105" s="215"/>
      <c r="O105" s="215"/>
      <c r="P105" s="215"/>
      <c r="Q105" s="215"/>
      <c r="R105" s="25"/>
    </row>
    <row r="106" spans="2:18" s="22" customFormat="1" ht="6.75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10" spans="2:18" s="22" customFormat="1" ht="6.75" customHeight="1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/>
    </row>
    <row r="111" spans="2:18" s="22" customFormat="1" ht="36.75" customHeight="1">
      <c r="B111" s="23"/>
      <c r="C111" s="190" t="s">
        <v>136</v>
      </c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25"/>
    </row>
    <row r="112" spans="2:18" s="22" customFormat="1" ht="6.7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22" customFormat="1" ht="30" customHeight="1">
      <c r="B113" s="23"/>
      <c r="C113" s="17" t="s">
        <v>17</v>
      </c>
      <c r="D113" s="24"/>
      <c r="E113" s="24"/>
      <c r="F113" s="217" t="str">
        <f>F6</f>
        <v>Revitalizace původního autobusového nádraží Beroun</v>
      </c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4"/>
      <c r="R113" s="25"/>
    </row>
    <row r="114" spans="2:18" s="22" customFormat="1" ht="36.75" customHeight="1">
      <c r="B114" s="23"/>
      <c r="C114" s="60" t="s">
        <v>112</v>
      </c>
      <c r="D114" s="24"/>
      <c r="E114" s="24"/>
      <c r="F114" s="202" t="str">
        <f>F7</f>
        <v>SO 800 - Sadové úpravy</v>
      </c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4"/>
      <c r="R114" s="25"/>
    </row>
    <row r="115" spans="2:18" s="22" customFormat="1" ht="6.7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22" customFormat="1" ht="18" customHeight="1">
      <c r="B116" s="23"/>
      <c r="C116" s="17" t="s">
        <v>23</v>
      </c>
      <c r="D116" s="24"/>
      <c r="E116" s="24"/>
      <c r="F116" s="15" t="str">
        <f>F9</f>
        <v>k.ú. Beroun</v>
      </c>
      <c r="G116" s="24"/>
      <c r="H116" s="24"/>
      <c r="I116" s="24"/>
      <c r="J116" s="24"/>
      <c r="K116" s="17" t="s">
        <v>25</v>
      </c>
      <c r="L116" s="24"/>
      <c r="M116" s="222" t="str">
        <f>IF(O9="","",O9)</f>
        <v>8.12.2015</v>
      </c>
      <c r="N116" s="222"/>
      <c r="O116" s="222"/>
      <c r="P116" s="222"/>
      <c r="Q116" s="24"/>
      <c r="R116" s="25"/>
    </row>
    <row r="117" spans="2:18" s="22" customFormat="1" ht="6.7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22" customFormat="1" ht="12">
      <c r="B118" s="23"/>
      <c r="C118" s="17" t="s">
        <v>29</v>
      </c>
      <c r="D118" s="24"/>
      <c r="E118" s="24"/>
      <c r="F118" s="15" t="str">
        <f>E12</f>
        <v>Revitali s.r.o.</v>
      </c>
      <c r="G118" s="24"/>
      <c r="H118" s="24"/>
      <c r="I118" s="24"/>
      <c r="J118" s="24"/>
      <c r="K118" s="17" t="s">
        <v>35</v>
      </c>
      <c r="L118" s="24"/>
      <c r="M118" s="191" t="str">
        <f>E18</f>
        <v>Ing. Milan Bubenko</v>
      </c>
      <c r="N118" s="191"/>
      <c r="O118" s="191"/>
      <c r="P118" s="191"/>
      <c r="Q118" s="191"/>
      <c r="R118" s="25"/>
    </row>
    <row r="119" spans="2:18" s="22" customFormat="1" ht="14.25" customHeight="1">
      <c r="B119" s="23"/>
      <c r="C119" s="17" t="s">
        <v>33</v>
      </c>
      <c r="D119" s="24"/>
      <c r="E119" s="24"/>
      <c r="F119" s="15" t="str">
        <f>IF(E15="","",E15)</f>
        <v>Vyplň údaj</v>
      </c>
      <c r="G119" s="24"/>
      <c r="H119" s="24"/>
      <c r="I119" s="24"/>
      <c r="J119" s="24"/>
      <c r="K119" s="17" t="s">
        <v>38</v>
      </c>
      <c r="L119" s="24"/>
      <c r="M119" s="191" t="str">
        <f>E21</f>
        <v>Ing.Jiří Křepinský - PRINKOM</v>
      </c>
      <c r="N119" s="191"/>
      <c r="O119" s="191"/>
      <c r="P119" s="191"/>
      <c r="Q119" s="191"/>
      <c r="R119" s="25"/>
    </row>
    <row r="120" spans="2:18" s="22" customFormat="1" ht="9.7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31" customFormat="1" ht="29.25" customHeight="1">
      <c r="B121" s="132"/>
      <c r="C121" s="133" t="s">
        <v>137</v>
      </c>
      <c r="D121" s="134" t="s">
        <v>138</v>
      </c>
      <c r="E121" s="134" t="s">
        <v>62</v>
      </c>
      <c r="F121" s="226" t="s">
        <v>139</v>
      </c>
      <c r="G121" s="226"/>
      <c r="H121" s="226"/>
      <c r="I121" s="226"/>
      <c r="J121" s="134" t="s">
        <v>140</v>
      </c>
      <c r="K121" s="134" t="s">
        <v>141</v>
      </c>
      <c r="L121" s="227" t="s">
        <v>142</v>
      </c>
      <c r="M121" s="227"/>
      <c r="N121" s="228" t="s">
        <v>118</v>
      </c>
      <c r="O121" s="228"/>
      <c r="P121" s="228"/>
      <c r="Q121" s="228"/>
      <c r="R121" s="135"/>
      <c r="T121" s="66" t="s">
        <v>143</v>
      </c>
      <c r="U121" s="67" t="s">
        <v>44</v>
      </c>
      <c r="V121" s="67" t="s">
        <v>144</v>
      </c>
      <c r="W121" s="67" t="s">
        <v>145</v>
      </c>
      <c r="X121" s="67" t="s">
        <v>146</v>
      </c>
      <c r="Y121" s="67" t="s">
        <v>147</v>
      </c>
      <c r="Z121" s="67" t="s">
        <v>148</v>
      </c>
      <c r="AA121" s="68" t="s">
        <v>149</v>
      </c>
    </row>
    <row r="122" spans="2:63" s="22" customFormat="1" ht="29.25" customHeight="1">
      <c r="B122" s="23"/>
      <c r="C122" s="70" t="s">
        <v>115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29">
        <f>BK122</f>
        <v>0</v>
      </c>
      <c r="O122" s="229"/>
      <c r="P122" s="229"/>
      <c r="Q122" s="229"/>
      <c r="R122" s="25"/>
      <c r="T122" s="69"/>
      <c r="U122" s="40"/>
      <c r="V122" s="40"/>
      <c r="W122" s="136">
        <f>W123+W200</f>
        <v>0</v>
      </c>
      <c r="X122" s="40"/>
      <c r="Y122" s="136">
        <f>Y123+Y200</f>
        <v>24.31774836</v>
      </c>
      <c r="Z122" s="40"/>
      <c r="AA122" s="137">
        <f>AA123+AA200</f>
        <v>0</v>
      </c>
      <c r="AT122" s="5" t="s">
        <v>79</v>
      </c>
      <c r="AU122" s="5" t="s">
        <v>120</v>
      </c>
      <c r="BK122" s="138">
        <f>BK123+BK200</f>
        <v>0</v>
      </c>
    </row>
    <row r="123" spans="2:63" s="139" customFormat="1" ht="36.75" customHeight="1">
      <c r="B123" s="140"/>
      <c r="C123" s="141"/>
      <c r="D123" s="142" t="s">
        <v>121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5">
        <f>BK123</f>
        <v>0</v>
      </c>
      <c r="O123" s="225"/>
      <c r="P123" s="225"/>
      <c r="Q123" s="225"/>
      <c r="R123" s="143"/>
      <c r="T123" s="144"/>
      <c r="U123" s="141"/>
      <c r="V123" s="141"/>
      <c r="W123" s="145">
        <f>W124+W150+W186+W189+W198</f>
        <v>0</v>
      </c>
      <c r="X123" s="141"/>
      <c r="Y123" s="145">
        <f>Y124+Y150+Y186+Y189+Y198</f>
        <v>24.31774836</v>
      </c>
      <c r="Z123" s="141"/>
      <c r="AA123" s="146">
        <f>AA124+AA150+AA186+AA189+AA198</f>
        <v>0</v>
      </c>
      <c r="AR123" s="147" t="s">
        <v>22</v>
      </c>
      <c r="AT123" s="148" t="s">
        <v>79</v>
      </c>
      <c r="AU123" s="148" t="s">
        <v>80</v>
      </c>
      <c r="AY123" s="147" t="s">
        <v>150</v>
      </c>
      <c r="BK123" s="149">
        <f>BK124+BK150+BK186+BK189+BK198</f>
        <v>0</v>
      </c>
    </row>
    <row r="124" spans="2:63" s="139" customFormat="1" ht="19.5" customHeight="1">
      <c r="B124" s="140"/>
      <c r="C124" s="141"/>
      <c r="D124" s="150" t="s">
        <v>122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230">
        <f>BK124</f>
        <v>0</v>
      </c>
      <c r="O124" s="230"/>
      <c r="P124" s="230"/>
      <c r="Q124" s="230"/>
      <c r="R124" s="143"/>
      <c r="T124" s="144"/>
      <c r="U124" s="141"/>
      <c r="V124" s="141"/>
      <c r="W124" s="145">
        <f>SUM(W125:W149)</f>
        <v>0</v>
      </c>
      <c r="X124" s="141"/>
      <c r="Y124" s="145">
        <f>SUM(Y125:Y149)</f>
        <v>5.747</v>
      </c>
      <c r="Z124" s="141"/>
      <c r="AA124" s="146">
        <f>SUM(AA125:AA149)</f>
        <v>0</v>
      </c>
      <c r="AR124" s="147" t="s">
        <v>22</v>
      </c>
      <c r="AT124" s="148" t="s">
        <v>79</v>
      </c>
      <c r="AU124" s="148" t="s">
        <v>22</v>
      </c>
      <c r="AY124" s="147" t="s">
        <v>150</v>
      </c>
      <c r="BK124" s="149">
        <f>SUM(BK125:BK149)</f>
        <v>0</v>
      </c>
    </row>
    <row r="125" spans="2:65" s="22" customFormat="1" ht="31.5" customHeight="1">
      <c r="B125" s="119"/>
      <c r="C125" s="151" t="s">
        <v>22</v>
      </c>
      <c r="D125" s="151" t="s">
        <v>151</v>
      </c>
      <c r="E125" s="152" t="s">
        <v>243</v>
      </c>
      <c r="F125" s="231" t="s">
        <v>244</v>
      </c>
      <c r="G125" s="231"/>
      <c r="H125" s="231"/>
      <c r="I125" s="231"/>
      <c r="J125" s="153" t="s">
        <v>236</v>
      </c>
      <c r="K125" s="154">
        <v>1.136</v>
      </c>
      <c r="L125" s="232">
        <v>0</v>
      </c>
      <c r="M125" s="232"/>
      <c r="N125" s="233">
        <f>ROUND(L125*K125,2)</f>
        <v>0</v>
      </c>
      <c r="O125" s="233"/>
      <c r="P125" s="233"/>
      <c r="Q125" s="233"/>
      <c r="R125" s="121"/>
      <c r="T125" s="155"/>
      <c r="U125" s="33" t="s">
        <v>45</v>
      </c>
      <c r="V125" s="24"/>
      <c r="W125" s="156">
        <f>V125*K125</f>
        <v>0</v>
      </c>
      <c r="X125" s="156">
        <v>0</v>
      </c>
      <c r="Y125" s="156">
        <f>X125*K125</f>
        <v>0</v>
      </c>
      <c r="Z125" s="156">
        <v>0</v>
      </c>
      <c r="AA125" s="157">
        <f>Z125*K125</f>
        <v>0</v>
      </c>
      <c r="AR125" s="5" t="s">
        <v>155</v>
      </c>
      <c r="AT125" s="5" t="s">
        <v>151</v>
      </c>
      <c r="AU125" s="5" t="s">
        <v>110</v>
      </c>
      <c r="AY125" s="5" t="s">
        <v>150</v>
      </c>
      <c r="BE125" s="96">
        <f>IF(U125="základní",N125,0)</f>
        <v>0</v>
      </c>
      <c r="BF125" s="96">
        <f>IF(U125="snížená",N125,0)</f>
        <v>0</v>
      </c>
      <c r="BG125" s="96">
        <f>IF(U125="zákl. přenesená",N125,0)</f>
        <v>0</v>
      </c>
      <c r="BH125" s="96">
        <f>IF(U125="sníž. přenesená",N125,0)</f>
        <v>0</v>
      </c>
      <c r="BI125" s="96">
        <f>IF(U125="nulová",N125,0)</f>
        <v>0</v>
      </c>
      <c r="BJ125" s="5" t="s">
        <v>22</v>
      </c>
      <c r="BK125" s="96">
        <f>ROUND(L125*K125,2)</f>
        <v>0</v>
      </c>
      <c r="BL125" s="5" t="s">
        <v>155</v>
      </c>
      <c r="BM125" s="5" t="s">
        <v>807</v>
      </c>
    </row>
    <row r="126" spans="2:51" s="158" customFormat="1" ht="22.5" customHeight="1">
      <c r="B126" s="159"/>
      <c r="C126" s="160"/>
      <c r="D126" s="160"/>
      <c r="E126" s="161"/>
      <c r="F126" s="234" t="s">
        <v>808</v>
      </c>
      <c r="G126" s="234"/>
      <c r="H126" s="234"/>
      <c r="I126" s="234"/>
      <c r="J126" s="160"/>
      <c r="K126" s="162">
        <v>0.768</v>
      </c>
      <c r="L126" s="160"/>
      <c r="M126" s="160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158</v>
      </c>
      <c r="AU126" s="166" t="s">
        <v>110</v>
      </c>
      <c r="AV126" s="158" t="s">
        <v>110</v>
      </c>
      <c r="AW126" s="158" t="s">
        <v>37</v>
      </c>
      <c r="AX126" s="158" t="s">
        <v>80</v>
      </c>
      <c r="AY126" s="166" t="s">
        <v>150</v>
      </c>
    </row>
    <row r="127" spans="2:51" s="158" customFormat="1" ht="31.5" customHeight="1">
      <c r="B127" s="159"/>
      <c r="C127" s="160"/>
      <c r="D127" s="160"/>
      <c r="E127" s="161"/>
      <c r="F127" s="235" t="s">
        <v>809</v>
      </c>
      <c r="G127" s="235"/>
      <c r="H127" s="235"/>
      <c r="I127" s="235"/>
      <c r="J127" s="160"/>
      <c r="K127" s="162">
        <v>0.368</v>
      </c>
      <c r="L127" s="160"/>
      <c r="M127" s="160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158</v>
      </c>
      <c r="AU127" s="166" t="s">
        <v>110</v>
      </c>
      <c r="AV127" s="158" t="s">
        <v>110</v>
      </c>
      <c r="AW127" s="158" t="s">
        <v>37</v>
      </c>
      <c r="AX127" s="158" t="s">
        <v>80</v>
      </c>
      <c r="AY127" s="166" t="s">
        <v>150</v>
      </c>
    </row>
    <row r="128" spans="2:65" s="22" customFormat="1" ht="31.5" customHeight="1">
      <c r="B128" s="119"/>
      <c r="C128" s="151" t="s">
        <v>110</v>
      </c>
      <c r="D128" s="151" t="s">
        <v>151</v>
      </c>
      <c r="E128" s="152" t="s">
        <v>248</v>
      </c>
      <c r="F128" s="231" t="s">
        <v>249</v>
      </c>
      <c r="G128" s="231"/>
      <c r="H128" s="231"/>
      <c r="I128" s="231"/>
      <c r="J128" s="153" t="s">
        <v>236</v>
      </c>
      <c r="K128" s="154">
        <v>0.568</v>
      </c>
      <c r="L128" s="232">
        <v>0</v>
      </c>
      <c r="M128" s="232"/>
      <c r="N128" s="233">
        <f>ROUND(L128*K128,2)</f>
        <v>0</v>
      </c>
      <c r="O128" s="233"/>
      <c r="P128" s="233"/>
      <c r="Q128" s="233"/>
      <c r="R128" s="121"/>
      <c r="T128" s="155"/>
      <c r="U128" s="33" t="s">
        <v>45</v>
      </c>
      <c r="V128" s="24"/>
      <c r="W128" s="156">
        <f>V128*K128</f>
        <v>0</v>
      </c>
      <c r="X128" s="156">
        <v>0</v>
      </c>
      <c r="Y128" s="156">
        <f>X128*K128</f>
        <v>0</v>
      </c>
      <c r="Z128" s="156">
        <v>0</v>
      </c>
      <c r="AA128" s="157">
        <f>Z128*K128</f>
        <v>0</v>
      </c>
      <c r="AR128" s="5" t="s">
        <v>155</v>
      </c>
      <c r="AT128" s="5" t="s">
        <v>151</v>
      </c>
      <c r="AU128" s="5" t="s">
        <v>110</v>
      </c>
      <c r="AY128" s="5" t="s">
        <v>150</v>
      </c>
      <c r="BE128" s="96">
        <f>IF(U128="základní",N128,0)</f>
        <v>0</v>
      </c>
      <c r="BF128" s="96">
        <f>IF(U128="snížená",N128,0)</f>
        <v>0</v>
      </c>
      <c r="BG128" s="96">
        <f>IF(U128="zákl. přenesená",N128,0)</f>
        <v>0</v>
      </c>
      <c r="BH128" s="96">
        <f>IF(U128="sníž. přenesená",N128,0)</f>
        <v>0</v>
      </c>
      <c r="BI128" s="96">
        <f>IF(U128="nulová",N128,0)</f>
        <v>0</v>
      </c>
      <c r="BJ128" s="5" t="s">
        <v>22</v>
      </c>
      <c r="BK128" s="96">
        <f>ROUND(L128*K128,2)</f>
        <v>0</v>
      </c>
      <c r="BL128" s="5" t="s">
        <v>155</v>
      </c>
      <c r="BM128" s="5" t="s">
        <v>810</v>
      </c>
    </row>
    <row r="129" spans="2:51" s="158" customFormat="1" ht="31.5" customHeight="1">
      <c r="B129" s="159"/>
      <c r="C129" s="160"/>
      <c r="D129" s="160"/>
      <c r="E129" s="161"/>
      <c r="F129" s="234" t="s">
        <v>811</v>
      </c>
      <c r="G129" s="234"/>
      <c r="H129" s="234"/>
      <c r="I129" s="234"/>
      <c r="J129" s="160"/>
      <c r="K129" s="162">
        <v>0.384</v>
      </c>
      <c r="L129" s="160"/>
      <c r="M129" s="160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158</v>
      </c>
      <c r="AU129" s="166" t="s">
        <v>110</v>
      </c>
      <c r="AV129" s="158" t="s">
        <v>110</v>
      </c>
      <c r="AW129" s="158" t="s">
        <v>37</v>
      </c>
      <c r="AX129" s="158" t="s">
        <v>80</v>
      </c>
      <c r="AY129" s="166" t="s">
        <v>150</v>
      </c>
    </row>
    <row r="130" spans="2:51" s="158" customFormat="1" ht="31.5" customHeight="1">
      <c r="B130" s="159"/>
      <c r="C130" s="160"/>
      <c r="D130" s="160"/>
      <c r="E130" s="161"/>
      <c r="F130" s="235" t="s">
        <v>812</v>
      </c>
      <c r="G130" s="235"/>
      <c r="H130" s="235"/>
      <c r="I130" s="235"/>
      <c r="J130" s="160"/>
      <c r="K130" s="162">
        <v>0.184</v>
      </c>
      <c r="L130" s="160"/>
      <c r="M130" s="160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158</v>
      </c>
      <c r="AU130" s="166" t="s">
        <v>110</v>
      </c>
      <c r="AV130" s="158" t="s">
        <v>110</v>
      </c>
      <c r="AW130" s="158" t="s">
        <v>37</v>
      </c>
      <c r="AX130" s="158" t="s">
        <v>80</v>
      </c>
      <c r="AY130" s="166" t="s">
        <v>150</v>
      </c>
    </row>
    <row r="131" spans="2:65" s="22" customFormat="1" ht="31.5" customHeight="1">
      <c r="B131" s="119"/>
      <c r="C131" s="151" t="s">
        <v>164</v>
      </c>
      <c r="D131" s="151" t="s">
        <v>151</v>
      </c>
      <c r="E131" s="152" t="s">
        <v>813</v>
      </c>
      <c r="F131" s="231" t="s">
        <v>814</v>
      </c>
      <c r="G131" s="231"/>
      <c r="H131" s="231"/>
      <c r="I131" s="231"/>
      <c r="J131" s="153" t="s">
        <v>236</v>
      </c>
      <c r="K131" s="154">
        <v>1.136</v>
      </c>
      <c r="L131" s="232">
        <v>0</v>
      </c>
      <c r="M131" s="232"/>
      <c r="N131" s="233">
        <f>ROUND(L131*K131,2)</f>
        <v>0</v>
      </c>
      <c r="O131" s="233"/>
      <c r="P131" s="233"/>
      <c r="Q131" s="233"/>
      <c r="R131" s="121"/>
      <c r="T131" s="155"/>
      <c r="U131" s="33" t="s">
        <v>45</v>
      </c>
      <c r="V131" s="24"/>
      <c r="W131" s="156">
        <f>V131*K131</f>
        <v>0</v>
      </c>
      <c r="X131" s="156">
        <v>0</v>
      </c>
      <c r="Y131" s="156">
        <f>X131*K131</f>
        <v>0</v>
      </c>
      <c r="Z131" s="156">
        <v>0</v>
      </c>
      <c r="AA131" s="157">
        <f>Z131*K131</f>
        <v>0</v>
      </c>
      <c r="AR131" s="5" t="s">
        <v>155</v>
      </c>
      <c r="AT131" s="5" t="s">
        <v>151</v>
      </c>
      <c r="AU131" s="5" t="s">
        <v>110</v>
      </c>
      <c r="AY131" s="5" t="s">
        <v>150</v>
      </c>
      <c r="BE131" s="96">
        <f>IF(U131="základní",N131,0)</f>
        <v>0</v>
      </c>
      <c r="BF131" s="96">
        <f>IF(U131="snížená",N131,0)</f>
        <v>0</v>
      </c>
      <c r="BG131" s="96">
        <f>IF(U131="zákl. přenesená",N131,0)</f>
        <v>0</v>
      </c>
      <c r="BH131" s="96">
        <f>IF(U131="sníž. přenesená",N131,0)</f>
        <v>0</v>
      </c>
      <c r="BI131" s="96">
        <f>IF(U131="nulová",N131,0)</f>
        <v>0</v>
      </c>
      <c r="BJ131" s="5" t="s">
        <v>22</v>
      </c>
      <c r="BK131" s="96">
        <f>ROUND(L131*K131,2)</f>
        <v>0</v>
      </c>
      <c r="BL131" s="5" t="s">
        <v>155</v>
      </c>
      <c r="BM131" s="5" t="s">
        <v>815</v>
      </c>
    </row>
    <row r="132" spans="2:51" s="158" customFormat="1" ht="22.5" customHeight="1">
      <c r="B132" s="159"/>
      <c r="C132" s="160"/>
      <c r="D132" s="160"/>
      <c r="E132" s="161"/>
      <c r="F132" s="234" t="s">
        <v>808</v>
      </c>
      <c r="G132" s="234"/>
      <c r="H132" s="234"/>
      <c r="I132" s="234"/>
      <c r="J132" s="160"/>
      <c r="K132" s="162">
        <v>0.768</v>
      </c>
      <c r="L132" s="160"/>
      <c r="M132" s="160"/>
      <c r="N132" s="160"/>
      <c r="O132" s="160"/>
      <c r="P132" s="160"/>
      <c r="Q132" s="160"/>
      <c r="R132" s="163"/>
      <c r="T132" s="164"/>
      <c r="U132" s="160"/>
      <c r="V132" s="160"/>
      <c r="W132" s="160"/>
      <c r="X132" s="160"/>
      <c r="Y132" s="160"/>
      <c r="Z132" s="160"/>
      <c r="AA132" s="165"/>
      <c r="AT132" s="166" t="s">
        <v>158</v>
      </c>
      <c r="AU132" s="166" t="s">
        <v>110</v>
      </c>
      <c r="AV132" s="158" t="s">
        <v>110</v>
      </c>
      <c r="AW132" s="158" t="s">
        <v>37</v>
      </c>
      <c r="AX132" s="158" t="s">
        <v>80</v>
      </c>
      <c r="AY132" s="166" t="s">
        <v>150</v>
      </c>
    </row>
    <row r="133" spans="2:51" s="158" customFormat="1" ht="31.5" customHeight="1">
      <c r="B133" s="159"/>
      <c r="C133" s="160"/>
      <c r="D133" s="160"/>
      <c r="E133" s="161"/>
      <c r="F133" s="235" t="s">
        <v>809</v>
      </c>
      <c r="G133" s="235"/>
      <c r="H133" s="235"/>
      <c r="I133" s="235"/>
      <c r="J133" s="160"/>
      <c r="K133" s="162">
        <v>0.368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158</v>
      </c>
      <c r="AU133" s="166" t="s">
        <v>110</v>
      </c>
      <c r="AV133" s="158" t="s">
        <v>110</v>
      </c>
      <c r="AW133" s="158" t="s">
        <v>37</v>
      </c>
      <c r="AX133" s="158" t="s">
        <v>80</v>
      </c>
      <c r="AY133" s="166" t="s">
        <v>150</v>
      </c>
    </row>
    <row r="134" spans="2:65" s="22" customFormat="1" ht="22.5" customHeight="1">
      <c r="B134" s="119"/>
      <c r="C134" s="151" t="s">
        <v>155</v>
      </c>
      <c r="D134" s="151" t="s">
        <v>151</v>
      </c>
      <c r="E134" s="152" t="s">
        <v>663</v>
      </c>
      <c r="F134" s="231" t="s">
        <v>664</v>
      </c>
      <c r="G134" s="231"/>
      <c r="H134" s="231"/>
      <c r="I134" s="231"/>
      <c r="J134" s="153" t="s">
        <v>236</v>
      </c>
      <c r="K134" s="154">
        <v>1.136</v>
      </c>
      <c r="L134" s="232">
        <v>0</v>
      </c>
      <c r="M134" s="232"/>
      <c r="N134" s="233">
        <f>ROUND(L134*K134,2)</f>
        <v>0</v>
      </c>
      <c r="O134" s="233"/>
      <c r="P134" s="233"/>
      <c r="Q134" s="233"/>
      <c r="R134" s="121"/>
      <c r="T134" s="155"/>
      <c r="U134" s="33" t="s">
        <v>45</v>
      </c>
      <c r="V134" s="24"/>
      <c r="W134" s="156">
        <f>V134*K134</f>
        <v>0</v>
      </c>
      <c r="X134" s="156">
        <v>0</v>
      </c>
      <c r="Y134" s="156">
        <f>X134*K134</f>
        <v>0</v>
      </c>
      <c r="Z134" s="156">
        <v>0</v>
      </c>
      <c r="AA134" s="157">
        <f>Z134*K134</f>
        <v>0</v>
      </c>
      <c r="AR134" s="5" t="s">
        <v>155</v>
      </c>
      <c r="AT134" s="5" t="s">
        <v>151</v>
      </c>
      <c r="AU134" s="5" t="s">
        <v>110</v>
      </c>
      <c r="AY134" s="5" t="s">
        <v>150</v>
      </c>
      <c r="BE134" s="96">
        <f>IF(U134="základní",N134,0)</f>
        <v>0</v>
      </c>
      <c r="BF134" s="96">
        <f>IF(U134="snížená",N134,0)</f>
        <v>0</v>
      </c>
      <c r="BG134" s="96">
        <f>IF(U134="zákl. přenesená",N134,0)</f>
        <v>0</v>
      </c>
      <c r="BH134" s="96">
        <f>IF(U134="sníž. přenesená",N134,0)</f>
        <v>0</v>
      </c>
      <c r="BI134" s="96">
        <f>IF(U134="nulová",N134,0)</f>
        <v>0</v>
      </c>
      <c r="BJ134" s="5" t="s">
        <v>22</v>
      </c>
      <c r="BK134" s="96">
        <f>ROUND(L134*K134,2)</f>
        <v>0</v>
      </c>
      <c r="BL134" s="5" t="s">
        <v>155</v>
      </c>
      <c r="BM134" s="5" t="s">
        <v>816</v>
      </c>
    </row>
    <row r="135" spans="2:51" s="158" customFormat="1" ht="22.5" customHeight="1">
      <c r="B135" s="159"/>
      <c r="C135" s="160"/>
      <c r="D135" s="160"/>
      <c r="E135" s="161"/>
      <c r="F135" s="234" t="s">
        <v>808</v>
      </c>
      <c r="G135" s="234"/>
      <c r="H135" s="234"/>
      <c r="I135" s="234"/>
      <c r="J135" s="160"/>
      <c r="K135" s="162">
        <v>0.768</v>
      </c>
      <c r="L135" s="160"/>
      <c r="M135" s="160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158</v>
      </c>
      <c r="AU135" s="166" t="s">
        <v>110</v>
      </c>
      <c r="AV135" s="158" t="s">
        <v>110</v>
      </c>
      <c r="AW135" s="158" t="s">
        <v>37</v>
      </c>
      <c r="AX135" s="158" t="s">
        <v>80</v>
      </c>
      <c r="AY135" s="166" t="s">
        <v>150</v>
      </c>
    </row>
    <row r="136" spans="2:51" s="158" customFormat="1" ht="31.5" customHeight="1">
      <c r="B136" s="159"/>
      <c r="C136" s="160"/>
      <c r="D136" s="160"/>
      <c r="E136" s="161"/>
      <c r="F136" s="235" t="s">
        <v>809</v>
      </c>
      <c r="G136" s="235"/>
      <c r="H136" s="235"/>
      <c r="I136" s="235"/>
      <c r="J136" s="160"/>
      <c r="K136" s="162">
        <v>0.368</v>
      </c>
      <c r="L136" s="160"/>
      <c r="M136" s="160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158</v>
      </c>
      <c r="AU136" s="166" t="s">
        <v>110</v>
      </c>
      <c r="AV136" s="158" t="s">
        <v>110</v>
      </c>
      <c r="AW136" s="158" t="s">
        <v>37</v>
      </c>
      <c r="AX136" s="158" t="s">
        <v>80</v>
      </c>
      <c r="AY136" s="166" t="s">
        <v>150</v>
      </c>
    </row>
    <row r="137" spans="2:65" s="22" customFormat="1" ht="31.5" customHeight="1">
      <c r="B137" s="119"/>
      <c r="C137" s="151" t="s">
        <v>174</v>
      </c>
      <c r="D137" s="151" t="s">
        <v>151</v>
      </c>
      <c r="E137" s="152" t="s">
        <v>817</v>
      </c>
      <c r="F137" s="231" t="s">
        <v>818</v>
      </c>
      <c r="G137" s="231"/>
      <c r="H137" s="231"/>
      <c r="I137" s="231"/>
      <c r="J137" s="153" t="s">
        <v>236</v>
      </c>
      <c r="K137" s="154">
        <v>0.368</v>
      </c>
      <c r="L137" s="232">
        <v>0</v>
      </c>
      <c r="M137" s="232"/>
      <c r="N137" s="233">
        <f>ROUND(L137*K137,2)</f>
        <v>0</v>
      </c>
      <c r="O137" s="233"/>
      <c r="P137" s="233"/>
      <c r="Q137" s="233"/>
      <c r="R137" s="121"/>
      <c r="T137" s="155"/>
      <c r="U137" s="33" t="s">
        <v>45</v>
      </c>
      <c r="V137" s="24"/>
      <c r="W137" s="156">
        <f>V137*K137</f>
        <v>0</v>
      </c>
      <c r="X137" s="156">
        <v>0</v>
      </c>
      <c r="Y137" s="156">
        <f>X137*K137</f>
        <v>0</v>
      </c>
      <c r="Z137" s="156">
        <v>0</v>
      </c>
      <c r="AA137" s="157">
        <f>Z137*K137</f>
        <v>0</v>
      </c>
      <c r="AR137" s="5" t="s">
        <v>155</v>
      </c>
      <c r="AT137" s="5" t="s">
        <v>151</v>
      </c>
      <c r="AU137" s="5" t="s">
        <v>110</v>
      </c>
      <c r="AY137" s="5" t="s">
        <v>150</v>
      </c>
      <c r="BE137" s="96">
        <f>IF(U137="základní",N137,0)</f>
        <v>0</v>
      </c>
      <c r="BF137" s="96">
        <f>IF(U137="snížená",N137,0)</f>
        <v>0</v>
      </c>
      <c r="BG137" s="96">
        <f>IF(U137="zákl. přenesená",N137,0)</f>
        <v>0</v>
      </c>
      <c r="BH137" s="96">
        <f>IF(U137="sníž. přenesená",N137,0)</f>
        <v>0</v>
      </c>
      <c r="BI137" s="96">
        <f>IF(U137="nulová",N137,0)</f>
        <v>0</v>
      </c>
      <c r="BJ137" s="5" t="s">
        <v>22</v>
      </c>
      <c r="BK137" s="96">
        <f>ROUND(L137*K137,2)</f>
        <v>0</v>
      </c>
      <c r="BL137" s="5" t="s">
        <v>155</v>
      </c>
      <c r="BM137" s="5" t="s">
        <v>819</v>
      </c>
    </row>
    <row r="138" spans="2:51" s="158" customFormat="1" ht="22.5" customHeight="1">
      <c r="B138" s="159"/>
      <c r="C138" s="160"/>
      <c r="D138" s="160"/>
      <c r="E138" s="161"/>
      <c r="F138" s="234" t="s">
        <v>808</v>
      </c>
      <c r="G138" s="234"/>
      <c r="H138" s="234"/>
      <c r="I138" s="234"/>
      <c r="J138" s="160"/>
      <c r="K138" s="162">
        <v>0.768</v>
      </c>
      <c r="L138" s="160"/>
      <c r="M138" s="160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158</v>
      </c>
      <c r="AU138" s="166" t="s">
        <v>110</v>
      </c>
      <c r="AV138" s="158" t="s">
        <v>110</v>
      </c>
      <c r="AW138" s="158" t="s">
        <v>37</v>
      </c>
      <c r="AX138" s="158" t="s">
        <v>80</v>
      </c>
      <c r="AY138" s="166" t="s">
        <v>150</v>
      </c>
    </row>
    <row r="139" spans="2:51" s="158" customFormat="1" ht="31.5" customHeight="1">
      <c r="B139" s="159"/>
      <c r="C139" s="160"/>
      <c r="D139" s="160"/>
      <c r="E139" s="161"/>
      <c r="F139" s="235" t="s">
        <v>809</v>
      </c>
      <c r="G139" s="235"/>
      <c r="H139" s="235"/>
      <c r="I139" s="235"/>
      <c r="J139" s="160"/>
      <c r="K139" s="162">
        <v>0.368</v>
      </c>
      <c r="L139" s="160"/>
      <c r="M139" s="160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158</v>
      </c>
      <c r="AU139" s="166" t="s">
        <v>110</v>
      </c>
      <c r="AV139" s="158" t="s">
        <v>110</v>
      </c>
      <c r="AW139" s="158" t="s">
        <v>37</v>
      </c>
      <c r="AX139" s="158" t="s">
        <v>22</v>
      </c>
      <c r="AY139" s="166" t="s">
        <v>150</v>
      </c>
    </row>
    <row r="140" spans="2:65" s="22" customFormat="1" ht="22.5" customHeight="1">
      <c r="B140" s="119"/>
      <c r="C140" s="151" t="s">
        <v>179</v>
      </c>
      <c r="D140" s="151" t="s">
        <v>151</v>
      </c>
      <c r="E140" s="152" t="s">
        <v>820</v>
      </c>
      <c r="F140" s="231" t="s">
        <v>821</v>
      </c>
      <c r="G140" s="231"/>
      <c r="H140" s="231"/>
      <c r="I140" s="231"/>
      <c r="J140" s="153" t="s">
        <v>154</v>
      </c>
      <c r="K140" s="154">
        <v>3011</v>
      </c>
      <c r="L140" s="232">
        <v>0</v>
      </c>
      <c r="M140" s="232"/>
      <c r="N140" s="233">
        <f>ROUND(L140*K140,2)</f>
        <v>0</v>
      </c>
      <c r="O140" s="233"/>
      <c r="P140" s="233"/>
      <c r="Q140" s="233"/>
      <c r="R140" s="121"/>
      <c r="T140" s="155"/>
      <c r="U140" s="33" t="s">
        <v>45</v>
      </c>
      <c r="V140" s="24"/>
      <c r="W140" s="156">
        <f>V140*K140</f>
        <v>0</v>
      </c>
      <c r="X140" s="156">
        <v>0</v>
      </c>
      <c r="Y140" s="156">
        <f>X140*K140</f>
        <v>0</v>
      </c>
      <c r="Z140" s="156">
        <v>0</v>
      </c>
      <c r="AA140" s="157">
        <f>Z140*K140</f>
        <v>0</v>
      </c>
      <c r="AR140" s="5" t="s">
        <v>155</v>
      </c>
      <c r="AT140" s="5" t="s">
        <v>151</v>
      </c>
      <c r="AU140" s="5" t="s">
        <v>110</v>
      </c>
      <c r="AY140" s="5" t="s">
        <v>150</v>
      </c>
      <c r="BE140" s="96">
        <f>IF(U140="základní",N140,0)</f>
        <v>0</v>
      </c>
      <c r="BF140" s="96">
        <f>IF(U140="snížená",N140,0)</f>
        <v>0</v>
      </c>
      <c r="BG140" s="96">
        <f>IF(U140="zákl. přenesená",N140,0)</f>
        <v>0</v>
      </c>
      <c r="BH140" s="96">
        <f>IF(U140="sníž. přenesená",N140,0)</f>
        <v>0</v>
      </c>
      <c r="BI140" s="96">
        <f>IF(U140="nulová",N140,0)</f>
        <v>0</v>
      </c>
      <c r="BJ140" s="5" t="s">
        <v>22</v>
      </c>
      <c r="BK140" s="96">
        <f>ROUND(L140*K140,2)</f>
        <v>0</v>
      </c>
      <c r="BL140" s="5" t="s">
        <v>155</v>
      </c>
      <c r="BM140" s="5" t="s">
        <v>822</v>
      </c>
    </row>
    <row r="141" spans="2:47" s="22" customFormat="1" ht="30" customHeight="1">
      <c r="B141" s="23"/>
      <c r="C141" s="24"/>
      <c r="D141" s="24"/>
      <c r="E141" s="24"/>
      <c r="F141" s="243" t="s">
        <v>823</v>
      </c>
      <c r="G141" s="243"/>
      <c r="H141" s="243"/>
      <c r="I141" s="243"/>
      <c r="J141" s="24"/>
      <c r="K141" s="24"/>
      <c r="L141" s="24"/>
      <c r="M141" s="24"/>
      <c r="N141" s="24"/>
      <c r="O141" s="24"/>
      <c r="P141" s="24"/>
      <c r="Q141" s="24"/>
      <c r="R141" s="25"/>
      <c r="T141" s="167"/>
      <c r="U141" s="24"/>
      <c r="V141" s="24"/>
      <c r="W141" s="24"/>
      <c r="X141" s="24"/>
      <c r="Y141" s="24"/>
      <c r="Z141" s="24"/>
      <c r="AA141" s="65"/>
      <c r="AT141" s="5" t="s">
        <v>464</v>
      </c>
      <c r="AU141" s="5" t="s">
        <v>110</v>
      </c>
    </row>
    <row r="142" spans="2:65" s="22" customFormat="1" ht="22.5" customHeight="1">
      <c r="B142" s="119"/>
      <c r="C142" s="173" t="s">
        <v>185</v>
      </c>
      <c r="D142" s="173" t="s">
        <v>257</v>
      </c>
      <c r="E142" s="174" t="s">
        <v>824</v>
      </c>
      <c r="F142" s="239" t="s">
        <v>825</v>
      </c>
      <c r="G142" s="239"/>
      <c r="H142" s="239"/>
      <c r="I142" s="239"/>
      <c r="J142" s="175" t="s">
        <v>236</v>
      </c>
      <c r="K142" s="176">
        <v>451.65</v>
      </c>
      <c r="L142" s="240">
        <v>0</v>
      </c>
      <c r="M142" s="240"/>
      <c r="N142" s="241">
        <f>ROUND(L142*K142,2)</f>
        <v>0</v>
      </c>
      <c r="O142" s="241"/>
      <c r="P142" s="241"/>
      <c r="Q142" s="241"/>
      <c r="R142" s="121"/>
      <c r="T142" s="155"/>
      <c r="U142" s="33" t="s">
        <v>45</v>
      </c>
      <c r="V142" s="24"/>
      <c r="W142" s="156">
        <f>V142*K142</f>
        <v>0</v>
      </c>
      <c r="X142" s="156">
        <v>0</v>
      </c>
      <c r="Y142" s="156">
        <f>X142*K142</f>
        <v>0</v>
      </c>
      <c r="Z142" s="156">
        <v>0</v>
      </c>
      <c r="AA142" s="157">
        <f>Z142*K142</f>
        <v>0</v>
      </c>
      <c r="AR142" s="5" t="s">
        <v>190</v>
      </c>
      <c r="AT142" s="5" t="s">
        <v>257</v>
      </c>
      <c r="AU142" s="5" t="s">
        <v>110</v>
      </c>
      <c r="AY142" s="5" t="s">
        <v>150</v>
      </c>
      <c r="BE142" s="96">
        <f>IF(U142="základní",N142,0)</f>
        <v>0</v>
      </c>
      <c r="BF142" s="96">
        <f>IF(U142="snížená",N142,0)</f>
        <v>0</v>
      </c>
      <c r="BG142" s="96">
        <f>IF(U142="zákl. přenesená",N142,0)</f>
        <v>0</v>
      </c>
      <c r="BH142" s="96">
        <f>IF(U142="sníž. přenesená",N142,0)</f>
        <v>0</v>
      </c>
      <c r="BI142" s="96">
        <f>IF(U142="nulová",N142,0)</f>
        <v>0</v>
      </c>
      <c r="BJ142" s="5" t="s">
        <v>22</v>
      </c>
      <c r="BK142" s="96">
        <f>ROUND(L142*K142,2)</f>
        <v>0</v>
      </c>
      <c r="BL142" s="5" t="s">
        <v>155</v>
      </c>
      <c r="BM142" s="5" t="s">
        <v>826</v>
      </c>
    </row>
    <row r="143" spans="2:47" s="22" customFormat="1" ht="22.5" customHeight="1">
      <c r="B143" s="23"/>
      <c r="C143" s="24"/>
      <c r="D143" s="24"/>
      <c r="E143" s="24"/>
      <c r="F143" s="243" t="s">
        <v>827</v>
      </c>
      <c r="G143" s="243"/>
      <c r="H143" s="243"/>
      <c r="I143" s="243"/>
      <c r="J143" s="24"/>
      <c r="K143" s="24"/>
      <c r="L143" s="24"/>
      <c r="M143" s="24"/>
      <c r="N143" s="24"/>
      <c r="O143" s="24"/>
      <c r="P143" s="24"/>
      <c r="Q143" s="24"/>
      <c r="R143" s="25"/>
      <c r="T143" s="167"/>
      <c r="U143" s="24"/>
      <c r="V143" s="24"/>
      <c r="W143" s="24"/>
      <c r="X143" s="24"/>
      <c r="Y143" s="24"/>
      <c r="Z143" s="24"/>
      <c r="AA143" s="65"/>
      <c r="AT143" s="5" t="s">
        <v>464</v>
      </c>
      <c r="AU143" s="5" t="s">
        <v>110</v>
      </c>
    </row>
    <row r="144" spans="2:65" s="22" customFormat="1" ht="22.5" customHeight="1">
      <c r="B144" s="119"/>
      <c r="C144" s="173" t="s">
        <v>190</v>
      </c>
      <c r="D144" s="173" t="s">
        <v>257</v>
      </c>
      <c r="E144" s="174" t="s">
        <v>828</v>
      </c>
      <c r="F144" s="239" t="s">
        <v>829</v>
      </c>
      <c r="G144" s="239"/>
      <c r="H144" s="239"/>
      <c r="I144" s="239"/>
      <c r="J144" s="175" t="s">
        <v>236</v>
      </c>
      <c r="K144" s="176">
        <v>26.05</v>
      </c>
      <c r="L144" s="240">
        <v>0</v>
      </c>
      <c r="M144" s="240"/>
      <c r="N144" s="241">
        <f>ROUND(L144*K144,2)</f>
        <v>0</v>
      </c>
      <c r="O144" s="241"/>
      <c r="P144" s="241"/>
      <c r="Q144" s="241"/>
      <c r="R144" s="121"/>
      <c r="T144" s="155"/>
      <c r="U144" s="33" t="s">
        <v>45</v>
      </c>
      <c r="V144" s="24"/>
      <c r="W144" s="156">
        <f>V144*K144</f>
        <v>0</v>
      </c>
      <c r="X144" s="156">
        <v>0.22</v>
      </c>
      <c r="Y144" s="156">
        <f>X144*K144</f>
        <v>5.731</v>
      </c>
      <c r="Z144" s="156">
        <v>0</v>
      </c>
      <c r="AA144" s="157">
        <f>Z144*K144</f>
        <v>0</v>
      </c>
      <c r="AR144" s="5" t="s">
        <v>190</v>
      </c>
      <c r="AT144" s="5" t="s">
        <v>257</v>
      </c>
      <c r="AU144" s="5" t="s">
        <v>110</v>
      </c>
      <c r="AY144" s="5" t="s">
        <v>150</v>
      </c>
      <c r="BE144" s="96">
        <f>IF(U144="základní",N144,0)</f>
        <v>0</v>
      </c>
      <c r="BF144" s="96">
        <f>IF(U144="snížená",N144,0)</f>
        <v>0</v>
      </c>
      <c r="BG144" s="96">
        <f>IF(U144="zákl. přenesená",N144,0)</f>
        <v>0</v>
      </c>
      <c r="BH144" s="96">
        <f>IF(U144="sníž. přenesená",N144,0)</f>
        <v>0</v>
      </c>
      <c r="BI144" s="96">
        <f>IF(U144="nulová",N144,0)</f>
        <v>0</v>
      </c>
      <c r="BJ144" s="5" t="s">
        <v>22</v>
      </c>
      <c r="BK144" s="96">
        <f>ROUND(L144*K144,2)</f>
        <v>0</v>
      </c>
      <c r="BL144" s="5" t="s">
        <v>155</v>
      </c>
      <c r="BM144" s="5" t="s">
        <v>830</v>
      </c>
    </row>
    <row r="145" spans="2:47" s="22" customFormat="1" ht="30" customHeight="1">
      <c r="B145" s="23"/>
      <c r="C145" s="24"/>
      <c r="D145" s="24"/>
      <c r="E145" s="24"/>
      <c r="F145" s="243" t="s">
        <v>831</v>
      </c>
      <c r="G145" s="243"/>
      <c r="H145" s="243"/>
      <c r="I145" s="243"/>
      <c r="J145" s="24"/>
      <c r="K145" s="24"/>
      <c r="L145" s="24"/>
      <c r="M145" s="24"/>
      <c r="N145" s="24"/>
      <c r="O145" s="24"/>
      <c r="P145" s="24"/>
      <c r="Q145" s="24"/>
      <c r="R145" s="25"/>
      <c r="T145" s="167"/>
      <c r="U145" s="24"/>
      <c r="V145" s="24"/>
      <c r="W145" s="24"/>
      <c r="X145" s="24"/>
      <c r="Y145" s="24"/>
      <c r="Z145" s="24"/>
      <c r="AA145" s="65"/>
      <c r="AT145" s="5" t="s">
        <v>464</v>
      </c>
      <c r="AU145" s="5" t="s">
        <v>110</v>
      </c>
    </row>
    <row r="146" spans="2:65" s="22" customFormat="1" ht="22.5" customHeight="1">
      <c r="B146" s="119"/>
      <c r="C146" s="151" t="s">
        <v>195</v>
      </c>
      <c r="D146" s="151" t="s">
        <v>151</v>
      </c>
      <c r="E146" s="152" t="s">
        <v>832</v>
      </c>
      <c r="F146" s="231" t="s">
        <v>833</v>
      </c>
      <c r="G146" s="231"/>
      <c r="H146" s="231"/>
      <c r="I146" s="231"/>
      <c r="J146" s="153" t="s">
        <v>597</v>
      </c>
      <c r="K146" s="154">
        <v>21</v>
      </c>
      <c r="L146" s="232">
        <v>0</v>
      </c>
      <c r="M146" s="232"/>
      <c r="N146" s="233">
        <f>ROUND(L146*K146,2)</f>
        <v>0</v>
      </c>
      <c r="O146" s="233"/>
      <c r="P146" s="233"/>
      <c r="Q146" s="233"/>
      <c r="R146" s="121"/>
      <c r="T146" s="155"/>
      <c r="U146" s="33" t="s">
        <v>45</v>
      </c>
      <c r="V146" s="24"/>
      <c r="W146" s="156">
        <f>V146*K146</f>
        <v>0</v>
      </c>
      <c r="X146" s="156">
        <v>0</v>
      </c>
      <c r="Y146" s="156">
        <f>X146*K146</f>
        <v>0</v>
      </c>
      <c r="Z146" s="156">
        <v>0</v>
      </c>
      <c r="AA146" s="157">
        <f>Z146*K146</f>
        <v>0</v>
      </c>
      <c r="AR146" s="5" t="s">
        <v>155</v>
      </c>
      <c r="AT146" s="5" t="s">
        <v>151</v>
      </c>
      <c r="AU146" s="5" t="s">
        <v>110</v>
      </c>
      <c r="AY146" s="5" t="s">
        <v>150</v>
      </c>
      <c r="BE146" s="96">
        <f>IF(U146="základní",N146,0)</f>
        <v>0</v>
      </c>
      <c r="BF146" s="96">
        <f>IF(U146="snížená",N146,0)</f>
        <v>0</v>
      </c>
      <c r="BG146" s="96">
        <f>IF(U146="zákl. přenesená",N146,0)</f>
        <v>0</v>
      </c>
      <c r="BH146" s="96">
        <f>IF(U146="sníž. přenesená",N146,0)</f>
        <v>0</v>
      </c>
      <c r="BI146" s="96">
        <f>IF(U146="nulová",N146,0)</f>
        <v>0</v>
      </c>
      <c r="BJ146" s="5" t="s">
        <v>22</v>
      </c>
      <c r="BK146" s="96">
        <f>ROUND(L146*K146,2)</f>
        <v>0</v>
      </c>
      <c r="BL146" s="5" t="s">
        <v>155</v>
      </c>
      <c r="BM146" s="5" t="s">
        <v>834</v>
      </c>
    </row>
    <row r="147" spans="2:47" s="22" customFormat="1" ht="22.5" customHeight="1">
      <c r="B147" s="23"/>
      <c r="C147" s="24"/>
      <c r="D147" s="24"/>
      <c r="E147" s="24"/>
      <c r="F147" s="243" t="s">
        <v>835</v>
      </c>
      <c r="G147" s="243"/>
      <c r="H147" s="243"/>
      <c r="I147" s="243"/>
      <c r="J147" s="24"/>
      <c r="K147" s="24"/>
      <c r="L147" s="24"/>
      <c r="M147" s="24"/>
      <c r="N147" s="24"/>
      <c r="O147" s="24"/>
      <c r="P147" s="24"/>
      <c r="Q147" s="24"/>
      <c r="R147" s="25"/>
      <c r="T147" s="167"/>
      <c r="U147" s="24"/>
      <c r="V147" s="24"/>
      <c r="W147" s="24"/>
      <c r="X147" s="24"/>
      <c r="Y147" s="24"/>
      <c r="Z147" s="24"/>
      <c r="AA147" s="65"/>
      <c r="AT147" s="5" t="s">
        <v>464</v>
      </c>
      <c r="AU147" s="5" t="s">
        <v>110</v>
      </c>
    </row>
    <row r="148" spans="2:65" s="22" customFormat="1" ht="22.5" customHeight="1">
      <c r="B148" s="119"/>
      <c r="C148" s="173" t="s">
        <v>27</v>
      </c>
      <c r="D148" s="173" t="s">
        <v>257</v>
      </c>
      <c r="E148" s="174" t="s">
        <v>836</v>
      </c>
      <c r="F148" s="239" t="s">
        <v>837</v>
      </c>
      <c r="G148" s="239"/>
      <c r="H148" s="239"/>
      <c r="I148" s="239"/>
      <c r="J148" s="175" t="s">
        <v>154</v>
      </c>
      <c r="K148" s="176">
        <v>40</v>
      </c>
      <c r="L148" s="240">
        <v>0</v>
      </c>
      <c r="M148" s="240"/>
      <c r="N148" s="241">
        <f>ROUND(L148*K148,2)</f>
        <v>0</v>
      </c>
      <c r="O148" s="241"/>
      <c r="P148" s="241"/>
      <c r="Q148" s="241"/>
      <c r="R148" s="121"/>
      <c r="T148" s="155"/>
      <c r="U148" s="33" t="s">
        <v>45</v>
      </c>
      <c r="V148" s="24"/>
      <c r="W148" s="156">
        <f>V148*K148</f>
        <v>0</v>
      </c>
      <c r="X148" s="156">
        <v>0.0004</v>
      </c>
      <c r="Y148" s="156">
        <f>X148*K148</f>
        <v>0.016</v>
      </c>
      <c r="Z148" s="156">
        <v>0</v>
      </c>
      <c r="AA148" s="157">
        <f>Z148*K148</f>
        <v>0</v>
      </c>
      <c r="AR148" s="5" t="s">
        <v>190</v>
      </c>
      <c r="AT148" s="5" t="s">
        <v>257</v>
      </c>
      <c r="AU148" s="5" t="s">
        <v>110</v>
      </c>
      <c r="AY148" s="5" t="s">
        <v>150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5" t="s">
        <v>22</v>
      </c>
      <c r="BK148" s="96">
        <f>ROUND(L148*K148,2)</f>
        <v>0</v>
      </c>
      <c r="BL148" s="5" t="s">
        <v>155</v>
      </c>
      <c r="BM148" s="5" t="s">
        <v>838</v>
      </c>
    </row>
    <row r="149" spans="2:47" s="22" customFormat="1" ht="30" customHeight="1">
      <c r="B149" s="23"/>
      <c r="C149" s="24"/>
      <c r="D149" s="24"/>
      <c r="E149" s="24"/>
      <c r="F149" s="243" t="s">
        <v>839</v>
      </c>
      <c r="G149" s="243"/>
      <c r="H149" s="243"/>
      <c r="I149" s="243"/>
      <c r="J149" s="24"/>
      <c r="K149" s="24"/>
      <c r="L149" s="24"/>
      <c r="M149" s="24"/>
      <c r="N149" s="24"/>
      <c r="O149" s="24"/>
      <c r="P149" s="24"/>
      <c r="Q149" s="24"/>
      <c r="R149" s="25"/>
      <c r="T149" s="167"/>
      <c r="U149" s="24"/>
      <c r="V149" s="24"/>
      <c r="W149" s="24"/>
      <c r="X149" s="24"/>
      <c r="Y149" s="24"/>
      <c r="Z149" s="24"/>
      <c r="AA149" s="65"/>
      <c r="AT149" s="5" t="s">
        <v>464</v>
      </c>
      <c r="AU149" s="5" t="s">
        <v>110</v>
      </c>
    </row>
    <row r="150" spans="2:63" s="139" customFormat="1" ht="29.25" customHeight="1">
      <c r="B150" s="140"/>
      <c r="C150" s="141"/>
      <c r="D150" s="150" t="s">
        <v>230</v>
      </c>
      <c r="E150" s="150"/>
      <c r="F150" s="150"/>
      <c r="G150" s="150"/>
      <c r="H150" s="150"/>
      <c r="I150" s="150"/>
      <c r="J150" s="150"/>
      <c r="K150" s="150"/>
      <c r="L150" s="150"/>
      <c r="M150" s="150"/>
      <c r="N150" s="230">
        <f>BK150</f>
        <v>0</v>
      </c>
      <c r="O150" s="230"/>
      <c r="P150" s="230"/>
      <c r="Q150" s="230"/>
      <c r="R150" s="143"/>
      <c r="T150" s="144"/>
      <c r="U150" s="141"/>
      <c r="V150" s="141"/>
      <c r="W150" s="145">
        <f>SUM(W151:W185)</f>
        <v>0</v>
      </c>
      <c r="X150" s="141"/>
      <c r="Y150" s="145">
        <f>SUM(Y151:Y185)</f>
        <v>13.84902724</v>
      </c>
      <c r="Z150" s="141"/>
      <c r="AA150" s="146">
        <f>SUM(AA151:AA185)</f>
        <v>0</v>
      </c>
      <c r="AR150" s="147" t="s">
        <v>22</v>
      </c>
      <c r="AT150" s="148" t="s">
        <v>79</v>
      </c>
      <c r="AU150" s="148" t="s">
        <v>22</v>
      </c>
      <c r="AY150" s="147" t="s">
        <v>150</v>
      </c>
      <c r="BK150" s="149">
        <f>SUM(BK151:BK185)</f>
        <v>0</v>
      </c>
    </row>
    <row r="151" spans="2:65" s="22" customFormat="1" ht="22.5" customHeight="1">
      <c r="B151" s="119"/>
      <c r="C151" s="151" t="s">
        <v>206</v>
      </c>
      <c r="D151" s="151" t="s">
        <v>151</v>
      </c>
      <c r="E151" s="152" t="s">
        <v>840</v>
      </c>
      <c r="F151" s="231" t="s">
        <v>841</v>
      </c>
      <c r="G151" s="231"/>
      <c r="H151" s="231"/>
      <c r="I151" s="231"/>
      <c r="J151" s="153" t="s">
        <v>597</v>
      </c>
      <c r="K151" s="154">
        <v>505</v>
      </c>
      <c r="L151" s="232">
        <v>0</v>
      </c>
      <c r="M151" s="232"/>
      <c r="N151" s="233">
        <f>ROUND(L151*K151,2)</f>
        <v>0</v>
      </c>
      <c r="O151" s="233"/>
      <c r="P151" s="233"/>
      <c r="Q151" s="233"/>
      <c r="R151" s="121"/>
      <c r="T151" s="155"/>
      <c r="U151" s="33" t="s">
        <v>45</v>
      </c>
      <c r="V151" s="24"/>
      <c r="W151" s="156">
        <f>V151*K151</f>
        <v>0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5" t="s">
        <v>155</v>
      </c>
      <c r="AT151" s="5" t="s">
        <v>151</v>
      </c>
      <c r="AU151" s="5" t="s">
        <v>110</v>
      </c>
      <c r="AY151" s="5" t="s">
        <v>150</v>
      </c>
      <c r="BE151" s="96">
        <f>IF(U151="základní",N151,0)</f>
        <v>0</v>
      </c>
      <c r="BF151" s="96">
        <f>IF(U151="snížená",N151,0)</f>
        <v>0</v>
      </c>
      <c r="BG151" s="96">
        <f>IF(U151="zákl. přenesená",N151,0)</f>
        <v>0</v>
      </c>
      <c r="BH151" s="96">
        <f>IF(U151="sníž. přenesená",N151,0)</f>
        <v>0</v>
      </c>
      <c r="BI151" s="96">
        <f>IF(U151="nulová",N151,0)</f>
        <v>0</v>
      </c>
      <c r="BJ151" s="5" t="s">
        <v>22</v>
      </c>
      <c r="BK151" s="96">
        <f>ROUND(L151*K151,2)</f>
        <v>0</v>
      </c>
      <c r="BL151" s="5" t="s">
        <v>155</v>
      </c>
      <c r="BM151" s="5" t="s">
        <v>842</v>
      </c>
    </row>
    <row r="152" spans="2:47" s="22" customFormat="1" ht="22.5" customHeight="1">
      <c r="B152" s="23"/>
      <c r="C152" s="24"/>
      <c r="D152" s="24"/>
      <c r="E152" s="24"/>
      <c r="F152" s="243" t="s">
        <v>843</v>
      </c>
      <c r="G152" s="243"/>
      <c r="H152" s="243"/>
      <c r="I152" s="243"/>
      <c r="J152" s="24"/>
      <c r="K152" s="24"/>
      <c r="L152" s="24"/>
      <c r="M152" s="24"/>
      <c r="N152" s="24"/>
      <c r="O152" s="24"/>
      <c r="P152" s="24"/>
      <c r="Q152" s="24"/>
      <c r="R152" s="25"/>
      <c r="T152" s="167"/>
      <c r="U152" s="24"/>
      <c r="V152" s="24"/>
      <c r="W152" s="24"/>
      <c r="X152" s="24"/>
      <c r="Y152" s="24"/>
      <c r="Z152" s="24"/>
      <c r="AA152" s="65"/>
      <c r="AT152" s="5" t="s">
        <v>464</v>
      </c>
      <c r="AU152" s="5" t="s">
        <v>110</v>
      </c>
    </row>
    <row r="153" spans="2:65" s="22" customFormat="1" ht="31.5" customHeight="1">
      <c r="B153" s="119"/>
      <c r="C153" s="151" t="s">
        <v>210</v>
      </c>
      <c r="D153" s="151" t="s">
        <v>151</v>
      </c>
      <c r="E153" s="152" t="s">
        <v>844</v>
      </c>
      <c r="F153" s="231" t="s">
        <v>845</v>
      </c>
      <c r="G153" s="231"/>
      <c r="H153" s="231"/>
      <c r="I153" s="231"/>
      <c r="J153" s="153" t="s">
        <v>597</v>
      </c>
      <c r="K153" s="154">
        <v>21</v>
      </c>
      <c r="L153" s="232">
        <v>0</v>
      </c>
      <c r="M153" s="232"/>
      <c r="N153" s="233">
        <f>ROUND(L153*K153,2)</f>
        <v>0</v>
      </c>
      <c r="O153" s="233"/>
      <c r="P153" s="233"/>
      <c r="Q153" s="233"/>
      <c r="R153" s="121"/>
      <c r="T153" s="155"/>
      <c r="U153" s="33" t="s">
        <v>45</v>
      </c>
      <c r="V153" s="24"/>
      <c r="W153" s="156">
        <f>V153*K153</f>
        <v>0</v>
      </c>
      <c r="X153" s="156">
        <v>0.027</v>
      </c>
      <c r="Y153" s="156">
        <f>X153*K153</f>
        <v>0.567</v>
      </c>
      <c r="Z153" s="156">
        <v>0</v>
      </c>
      <c r="AA153" s="157">
        <f>Z153*K153</f>
        <v>0</v>
      </c>
      <c r="AR153" s="5" t="s">
        <v>155</v>
      </c>
      <c r="AT153" s="5" t="s">
        <v>151</v>
      </c>
      <c r="AU153" s="5" t="s">
        <v>110</v>
      </c>
      <c r="AY153" s="5" t="s">
        <v>150</v>
      </c>
      <c r="BE153" s="96">
        <f>IF(U153="základní",N153,0)</f>
        <v>0</v>
      </c>
      <c r="BF153" s="96">
        <f>IF(U153="snížená",N153,0)</f>
        <v>0</v>
      </c>
      <c r="BG153" s="96">
        <f>IF(U153="zákl. přenesená",N153,0)</f>
        <v>0</v>
      </c>
      <c r="BH153" s="96">
        <f>IF(U153="sníž. přenesená",N153,0)</f>
        <v>0</v>
      </c>
      <c r="BI153" s="96">
        <f>IF(U153="nulová",N153,0)</f>
        <v>0</v>
      </c>
      <c r="BJ153" s="5" t="s">
        <v>22</v>
      </c>
      <c r="BK153" s="96">
        <f>ROUND(L153*K153,2)</f>
        <v>0</v>
      </c>
      <c r="BL153" s="5" t="s">
        <v>155</v>
      </c>
      <c r="BM153" s="5" t="s">
        <v>846</v>
      </c>
    </row>
    <row r="154" spans="2:47" s="22" customFormat="1" ht="42" customHeight="1">
      <c r="B154" s="23"/>
      <c r="C154" s="24"/>
      <c r="D154" s="24"/>
      <c r="E154" s="24"/>
      <c r="F154" s="243" t="s">
        <v>847</v>
      </c>
      <c r="G154" s="243"/>
      <c r="H154" s="243"/>
      <c r="I154" s="243"/>
      <c r="J154" s="24"/>
      <c r="K154" s="24"/>
      <c r="L154" s="24"/>
      <c r="M154" s="24"/>
      <c r="N154" s="24"/>
      <c r="O154" s="24"/>
      <c r="P154" s="24"/>
      <c r="Q154" s="24"/>
      <c r="R154" s="25"/>
      <c r="T154" s="167"/>
      <c r="U154" s="24"/>
      <c r="V154" s="24"/>
      <c r="W154" s="24"/>
      <c r="X154" s="24"/>
      <c r="Y154" s="24"/>
      <c r="Z154" s="24"/>
      <c r="AA154" s="65"/>
      <c r="AT154" s="5" t="s">
        <v>464</v>
      </c>
      <c r="AU154" s="5" t="s">
        <v>110</v>
      </c>
    </row>
    <row r="155" spans="2:65" s="22" customFormat="1" ht="22.5" customHeight="1">
      <c r="B155" s="119"/>
      <c r="C155" s="151" t="s">
        <v>215</v>
      </c>
      <c r="D155" s="151" t="s">
        <v>151</v>
      </c>
      <c r="E155" s="152" t="s">
        <v>848</v>
      </c>
      <c r="F155" s="231" t="s">
        <v>849</v>
      </c>
      <c r="G155" s="231"/>
      <c r="H155" s="231"/>
      <c r="I155" s="231"/>
      <c r="J155" s="153" t="s">
        <v>154</v>
      </c>
      <c r="K155" s="154">
        <v>2843</v>
      </c>
      <c r="L155" s="232">
        <v>0</v>
      </c>
      <c r="M155" s="232"/>
      <c r="N155" s="233">
        <f>ROUND(L155*K155,2)</f>
        <v>0</v>
      </c>
      <c r="O155" s="233"/>
      <c r="P155" s="233"/>
      <c r="Q155" s="233"/>
      <c r="R155" s="121"/>
      <c r="T155" s="155"/>
      <c r="U155" s="33" t="s">
        <v>45</v>
      </c>
      <c r="V155" s="24"/>
      <c r="W155" s="156">
        <f>V155*K155</f>
        <v>0</v>
      </c>
      <c r="X155" s="156">
        <v>0.001</v>
      </c>
      <c r="Y155" s="156">
        <f>X155*K155</f>
        <v>2.843</v>
      </c>
      <c r="Z155" s="156">
        <v>0</v>
      </c>
      <c r="AA155" s="157">
        <f>Z155*K155</f>
        <v>0</v>
      </c>
      <c r="AR155" s="5" t="s">
        <v>155</v>
      </c>
      <c r="AT155" s="5" t="s">
        <v>151</v>
      </c>
      <c r="AU155" s="5" t="s">
        <v>110</v>
      </c>
      <c r="AY155" s="5" t="s">
        <v>150</v>
      </c>
      <c r="BE155" s="96">
        <f>IF(U155="základní",N155,0)</f>
        <v>0</v>
      </c>
      <c r="BF155" s="96">
        <f>IF(U155="snížená",N155,0)</f>
        <v>0</v>
      </c>
      <c r="BG155" s="96">
        <f>IF(U155="zákl. přenesená",N155,0)</f>
        <v>0</v>
      </c>
      <c r="BH155" s="96">
        <f>IF(U155="sníž. přenesená",N155,0)</f>
        <v>0</v>
      </c>
      <c r="BI155" s="96">
        <f>IF(U155="nulová",N155,0)</f>
        <v>0</v>
      </c>
      <c r="BJ155" s="5" t="s">
        <v>22</v>
      </c>
      <c r="BK155" s="96">
        <f>ROUND(L155*K155,2)</f>
        <v>0</v>
      </c>
      <c r="BL155" s="5" t="s">
        <v>155</v>
      </c>
      <c r="BM155" s="5" t="s">
        <v>850</v>
      </c>
    </row>
    <row r="156" spans="2:47" s="22" customFormat="1" ht="30" customHeight="1">
      <c r="B156" s="23"/>
      <c r="C156" s="24"/>
      <c r="D156" s="24"/>
      <c r="E156" s="24"/>
      <c r="F156" s="243" t="s">
        <v>851</v>
      </c>
      <c r="G156" s="243"/>
      <c r="H156" s="243"/>
      <c r="I156" s="243"/>
      <c r="J156" s="24"/>
      <c r="K156" s="24"/>
      <c r="L156" s="24"/>
      <c r="M156" s="24"/>
      <c r="N156" s="24"/>
      <c r="O156" s="24"/>
      <c r="P156" s="24"/>
      <c r="Q156" s="24"/>
      <c r="R156" s="25"/>
      <c r="T156" s="167"/>
      <c r="U156" s="24"/>
      <c r="V156" s="24"/>
      <c r="W156" s="24"/>
      <c r="X156" s="24"/>
      <c r="Y156" s="24"/>
      <c r="Z156" s="24"/>
      <c r="AA156" s="65"/>
      <c r="AT156" s="5" t="s">
        <v>464</v>
      </c>
      <c r="AU156" s="5" t="s">
        <v>110</v>
      </c>
    </row>
    <row r="157" spans="2:65" s="22" customFormat="1" ht="22.5" customHeight="1">
      <c r="B157" s="119"/>
      <c r="C157" s="151" t="s">
        <v>219</v>
      </c>
      <c r="D157" s="151" t="s">
        <v>151</v>
      </c>
      <c r="E157" s="152" t="s">
        <v>852</v>
      </c>
      <c r="F157" s="231" t="s">
        <v>853</v>
      </c>
      <c r="G157" s="231"/>
      <c r="H157" s="231"/>
      <c r="I157" s="231"/>
      <c r="J157" s="153" t="s">
        <v>154</v>
      </c>
      <c r="K157" s="154">
        <v>168</v>
      </c>
      <c r="L157" s="232">
        <v>0</v>
      </c>
      <c r="M157" s="232"/>
      <c r="N157" s="233">
        <f>ROUND(L157*K157,2)</f>
        <v>0</v>
      </c>
      <c r="O157" s="233"/>
      <c r="P157" s="233"/>
      <c r="Q157" s="233"/>
      <c r="R157" s="121"/>
      <c r="T157" s="155"/>
      <c r="U157" s="33" t="s">
        <v>45</v>
      </c>
      <c r="V157" s="24"/>
      <c r="W157" s="156">
        <f>V157*K157</f>
        <v>0</v>
      </c>
      <c r="X157" s="156">
        <v>0</v>
      </c>
      <c r="Y157" s="156">
        <f>X157*K157</f>
        <v>0</v>
      </c>
      <c r="Z157" s="156">
        <v>0</v>
      </c>
      <c r="AA157" s="157">
        <f>Z157*K157</f>
        <v>0</v>
      </c>
      <c r="AR157" s="5" t="s">
        <v>155</v>
      </c>
      <c r="AT157" s="5" t="s">
        <v>151</v>
      </c>
      <c r="AU157" s="5" t="s">
        <v>110</v>
      </c>
      <c r="AY157" s="5" t="s">
        <v>150</v>
      </c>
      <c r="BE157" s="96">
        <f>IF(U157="základní",N157,0)</f>
        <v>0</v>
      </c>
      <c r="BF157" s="96">
        <f>IF(U157="snížená",N157,0)</f>
        <v>0</v>
      </c>
      <c r="BG157" s="96">
        <f>IF(U157="zákl. přenesená",N157,0)</f>
        <v>0</v>
      </c>
      <c r="BH157" s="96">
        <f>IF(U157="sníž. přenesená",N157,0)</f>
        <v>0</v>
      </c>
      <c r="BI157" s="96">
        <f>IF(U157="nulová",N157,0)</f>
        <v>0</v>
      </c>
      <c r="BJ157" s="5" t="s">
        <v>22</v>
      </c>
      <c r="BK157" s="96">
        <f>ROUND(L157*K157,2)</f>
        <v>0</v>
      </c>
      <c r="BL157" s="5" t="s">
        <v>155</v>
      </c>
      <c r="BM157" s="5" t="s">
        <v>854</v>
      </c>
    </row>
    <row r="158" spans="2:47" s="22" customFormat="1" ht="30" customHeight="1">
      <c r="B158" s="23"/>
      <c r="C158" s="24"/>
      <c r="D158" s="24"/>
      <c r="E158" s="24"/>
      <c r="F158" s="243" t="s">
        <v>855</v>
      </c>
      <c r="G158" s="243"/>
      <c r="H158" s="243"/>
      <c r="I158" s="243"/>
      <c r="J158" s="24"/>
      <c r="K158" s="24"/>
      <c r="L158" s="24"/>
      <c r="M158" s="24"/>
      <c r="N158" s="24"/>
      <c r="O158" s="24"/>
      <c r="P158" s="24"/>
      <c r="Q158" s="24"/>
      <c r="R158" s="25"/>
      <c r="T158" s="167"/>
      <c r="U158" s="24"/>
      <c r="V158" s="24"/>
      <c r="W158" s="24"/>
      <c r="X158" s="24"/>
      <c r="Y158" s="24"/>
      <c r="Z158" s="24"/>
      <c r="AA158" s="65"/>
      <c r="AT158" s="5" t="s">
        <v>464</v>
      </c>
      <c r="AU158" s="5" t="s">
        <v>110</v>
      </c>
    </row>
    <row r="159" spans="2:65" s="22" customFormat="1" ht="22.5" customHeight="1">
      <c r="B159" s="119"/>
      <c r="C159" s="173" t="s">
        <v>9</v>
      </c>
      <c r="D159" s="173" t="s">
        <v>257</v>
      </c>
      <c r="E159" s="174" t="s">
        <v>856</v>
      </c>
      <c r="F159" s="239" t="s">
        <v>857</v>
      </c>
      <c r="G159" s="239"/>
      <c r="H159" s="239"/>
      <c r="I159" s="239"/>
      <c r="J159" s="175" t="s">
        <v>858</v>
      </c>
      <c r="K159" s="176">
        <v>71.075</v>
      </c>
      <c r="L159" s="240">
        <v>0</v>
      </c>
      <c r="M159" s="240"/>
      <c r="N159" s="241">
        <f>ROUND(L159*K159,2)</f>
        <v>0</v>
      </c>
      <c r="O159" s="241"/>
      <c r="P159" s="241"/>
      <c r="Q159" s="241"/>
      <c r="R159" s="121"/>
      <c r="T159" s="155"/>
      <c r="U159" s="33" t="s">
        <v>45</v>
      </c>
      <c r="V159" s="24"/>
      <c r="W159" s="156">
        <f>V159*K159</f>
        <v>0</v>
      </c>
      <c r="X159" s="156">
        <v>0.001</v>
      </c>
      <c r="Y159" s="156">
        <f>X159*K159</f>
        <v>0.071075</v>
      </c>
      <c r="Z159" s="156">
        <v>0</v>
      </c>
      <c r="AA159" s="157">
        <f>Z159*K159</f>
        <v>0</v>
      </c>
      <c r="AR159" s="5" t="s">
        <v>190</v>
      </c>
      <c r="AT159" s="5" t="s">
        <v>257</v>
      </c>
      <c r="AU159" s="5" t="s">
        <v>110</v>
      </c>
      <c r="AY159" s="5" t="s">
        <v>150</v>
      </c>
      <c r="BE159" s="96">
        <f>IF(U159="základní",N159,0)</f>
        <v>0</v>
      </c>
      <c r="BF159" s="96">
        <f>IF(U159="snížená",N159,0)</f>
        <v>0</v>
      </c>
      <c r="BG159" s="96">
        <f>IF(U159="zákl. přenesená",N159,0)</f>
        <v>0</v>
      </c>
      <c r="BH159" s="96">
        <f>IF(U159="sníž. přenesená",N159,0)</f>
        <v>0</v>
      </c>
      <c r="BI159" s="96">
        <f>IF(U159="nulová",N159,0)</f>
        <v>0</v>
      </c>
      <c r="BJ159" s="5" t="s">
        <v>22</v>
      </c>
      <c r="BK159" s="96">
        <f>ROUND(L159*K159,2)</f>
        <v>0</v>
      </c>
      <c r="BL159" s="5" t="s">
        <v>155</v>
      </c>
      <c r="BM159" s="5" t="s">
        <v>859</v>
      </c>
    </row>
    <row r="160" spans="2:47" s="22" customFormat="1" ht="22.5" customHeight="1">
      <c r="B160" s="23"/>
      <c r="C160" s="24"/>
      <c r="D160" s="24"/>
      <c r="E160" s="24"/>
      <c r="F160" s="243" t="s">
        <v>860</v>
      </c>
      <c r="G160" s="243"/>
      <c r="H160" s="243"/>
      <c r="I160" s="243"/>
      <c r="J160" s="24"/>
      <c r="K160" s="24"/>
      <c r="L160" s="24"/>
      <c r="M160" s="24"/>
      <c r="N160" s="24"/>
      <c r="O160" s="24"/>
      <c r="P160" s="24"/>
      <c r="Q160" s="24"/>
      <c r="R160" s="25"/>
      <c r="T160" s="167"/>
      <c r="U160" s="24"/>
      <c r="V160" s="24"/>
      <c r="W160" s="24"/>
      <c r="X160" s="24"/>
      <c r="Y160" s="24"/>
      <c r="Z160" s="24"/>
      <c r="AA160" s="65"/>
      <c r="AT160" s="5" t="s">
        <v>464</v>
      </c>
      <c r="AU160" s="5" t="s">
        <v>110</v>
      </c>
    </row>
    <row r="161" spans="2:65" s="22" customFormat="1" ht="22.5" customHeight="1">
      <c r="B161" s="119"/>
      <c r="C161" s="173" t="s">
        <v>303</v>
      </c>
      <c r="D161" s="173" t="s">
        <v>257</v>
      </c>
      <c r="E161" s="174" t="s">
        <v>861</v>
      </c>
      <c r="F161" s="239" t="s">
        <v>862</v>
      </c>
      <c r="G161" s="239"/>
      <c r="H161" s="239"/>
      <c r="I161" s="239"/>
      <c r="J161" s="175" t="s">
        <v>236</v>
      </c>
      <c r="K161" s="176">
        <v>16.8</v>
      </c>
      <c r="L161" s="240">
        <v>0</v>
      </c>
      <c r="M161" s="240"/>
      <c r="N161" s="241">
        <f>ROUND(L161*K161,2)</f>
        <v>0</v>
      </c>
      <c r="O161" s="241"/>
      <c r="P161" s="241"/>
      <c r="Q161" s="241"/>
      <c r="R161" s="121"/>
      <c r="T161" s="155"/>
      <c r="U161" s="33" t="s">
        <v>45</v>
      </c>
      <c r="V161" s="24"/>
      <c r="W161" s="156">
        <f>V161*K161</f>
        <v>0</v>
      </c>
      <c r="X161" s="156">
        <v>0.45</v>
      </c>
      <c r="Y161" s="156">
        <f>X161*K161</f>
        <v>7.5600000000000005</v>
      </c>
      <c r="Z161" s="156">
        <v>0</v>
      </c>
      <c r="AA161" s="157">
        <f>Z161*K161</f>
        <v>0</v>
      </c>
      <c r="AR161" s="5" t="s">
        <v>190</v>
      </c>
      <c r="AT161" s="5" t="s">
        <v>257</v>
      </c>
      <c r="AU161" s="5" t="s">
        <v>110</v>
      </c>
      <c r="AY161" s="5" t="s">
        <v>150</v>
      </c>
      <c r="BE161" s="96">
        <f>IF(U161="základní",N161,0)</f>
        <v>0</v>
      </c>
      <c r="BF161" s="96">
        <f>IF(U161="snížená",N161,0)</f>
        <v>0</v>
      </c>
      <c r="BG161" s="96">
        <f>IF(U161="zákl. přenesená",N161,0)</f>
        <v>0</v>
      </c>
      <c r="BH161" s="96">
        <f>IF(U161="sníž. přenesená",N161,0)</f>
        <v>0</v>
      </c>
      <c r="BI161" s="96">
        <f>IF(U161="nulová",N161,0)</f>
        <v>0</v>
      </c>
      <c r="BJ161" s="5" t="s">
        <v>22</v>
      </c>
      <c r="BK161" s="96">
        <f>ROUND(L161*K161,2)</f>
        <v>0</v>
      </c>
      <c r="BL161" s="5" t="s">
        <v>155</v>
      </c>
      <c r="BM161" s="5" t="s">
        <v>863</v>
      </c>
    </row>
    <row r="162" spans="2:47" s="22" customFormat="1" ht="22.5" customHeight="1">
      <c r="B162" s="23"/>
      <c r="C162" s="24"/>
      <c r="D162" s="24"/>
      <c r="E162" s="24"/>
      <c r="F162" s="243" t="s">
        <v>864</v>
      </c>
      <c r="G162" s="243"/>
      <c r="H162" s="243"/>
      <c r="I162" s="243"/>
      <c r="J162" s="24"/>
      <c r="K162" s="24"/>
      <c r="L162" s="24"/>
      <c r="M162" s="24"/>
      <c r="N162" s="24"/>
      <c r="O162" s="24"/>
      <c r="P162" s="24"/>
      <c r="Q162" s="24"/>
      <c r="R162" s="25"/>
      <c r="T162" s="167"/>
      <c r="U162" s="24"/>
      <c r="V162" s="24"/>
      <c r="W162" s="24"/>
      <c r="X162" s="24"/>
      <c r="Y162" s="24"/>
      <c r="Z162" s="24"/>
      <c r="AA162" s="65"/>
      <c r="AT162" s="5" t="s">
        <v>464</v>
      </c>
      <c r="AU162" s="5" t="s">
        <v>110</v>
      </c>
    </row>
    <row r="163" spans="2:65" s="22" customFormat="1" ht="22.5" customHeight="1">
      <c r="B163" s="119"/>
      <c r="C163" s="173" t="s">
        <v>310</v>
      </c>
      <c r="D163" s="173" t="s">
        <v>257</v>
      </c>
      <c r="E163" s="174" t="s">
        <v>865</v>
      </c>
      <c r="F163" s="239" t="s">
        <v>866</v>
      </c>
      <c r="G163" s="239"/>
      <c r="H163" s="239"/>
      <c r="I163" s="239"/>
      <c r="J163" s="175" t="s">
        <v>597</v>
      </c>
      <c r="K163" s="176">
        <v>4</v>
      </c>
      <c r="L163" s="240">
        <v>0</v>
      </c>
      <c r="M163" s="240"/>
      <c r="N163" s="241">
        <f>ROUND(L163*K163,2)</f>
        <v>0</v>
      </c>
      <c r="O163" s="241"/>
      <c r="P163" s="241"/>
      <c r="Q163" s="241"/>
      <c r="R163" s="121"/>
      <c r="T163" s="155"/>
      <c r="U163" s="33" t="s">
        <v>45</v>
      </c>
      <c r="V163" s="24"/>
      <c r="W163" s="156">
        <f>V163*K163</f>
        <v>0</v>
      </c>
      <c r="X163" s="156">
        <v>0</v>
      </c>
      <c r="Y163" s="156">
        <f>X163*K163</f>
        <v>0</v>
      </c>
      <c r="Z163" s="156">
        <v>0</v>
      </c>
      <c r="AA163" s="157">
        <f>Z163*K163</f>
        <v>0</v>
      </c>
      <c r="AR163" s="5" t="s">
        <v>190</v>
      </c>
      <c r="AT163" s="5" t="s">
        <v>257</v>
      </c>
      <c r="AU163" s="5" t="s">
        <v>110</v>
      </c>
      <c r="AY163" s="5" t="s">
        <v>150</v>
      </c>
      <c r="BE163" s="96">
        <f>IF(U163="základní",N163,0)</f>
        <v>0</v>
      </c>
      <c r="BF163" s="96">
        <f>IF(U163="snížená",N163,0)</f>
        <v>0</v>
      </c>
      <c r="BG163" s="96">
        <f>IF(U163="zákl. přenesená",N163,0)</f>
        <v>0</v>
      </c>
      <c r="BH163" s="96">
        <f>IF(U163="sníž. přenesená",N163,0)</f>
        <v>0</v>
      </c>
      <c r="BI163" s="96">
        <f>IF(U163="nulová",N163,0)</f>
        <v>0</v>
      </c>
      <c r="BJ163" s="5" t="s">
        <v>22</v>
      </c>
      <c r="BK163" s="96">
        <f>ROUND(L163*K163,2)</f>
        <v>0</v>
      </c>
      <c r="BL163" s="5" t="s">
        <v>155</v>
      </c>
      <c r="BM163" s="5" t="s">
        <v>867</v>
      </c>
    </row>
    <row r="164" spans="2:47" s="22" customFormat="1" ht="22.5" customHeight="1">
      <c r="B164" s="23"/>
      <c r="C164" s="24"/>
      <c r="D164" s="24"/>
      <c r="E164" s="24"/>
      <c r="F164" s="243" t="s">
        <v>868</v>
      </c>
      <c r="G164" s="243"/>
      <c r="H164" s="243"/>
      <c r="I164" s="243"/>
      <c r="J164" s="24"/>
      <c r="K164" s="24"/>
      <c r="L164" s="24"/>
      <c r="M164" s="24"/>
      <c r="N164" s="24"/>
      <c r="O164" s="24"/>
      <c r="P164" s="24"/>
      <c r="Q164" s="24"/>
      <c r="R164" s="25"/>
      <c r="T164" s="167"/>
      <c r="U164" s="24"/>
      <c r="V164" s="24"/>
      <c r="W164" s="24"/>
      <c r="X164" s="24"/>
      <c r="Y164" s="24"/>
      <c r="Z164" s="24"/>
      <c r="AA164" s="65"/>
      <c r="AT164" s="5" t="s">
        <v>464</v>
      </c>
      <c r="AU164" s="5" t="s">
        <v>110</v>
      </c>
    </row>
    <row r="165" spans="2:65" s="22" customFormat="1" ht="22.5" customHeight="1">
      <c r="B165" s="119"/>
      <c r="C165" s="173" t="s">
        <v>315</v>
      </c>
      <c r="D165" s="173" t="s">
        <v>257</v>
      </c>
      <c r="E165" s="174" t="s">
        <v>869</v>
      </c>
      <c r="F165" s="239" t="s">
        <v>870</v>
      </c>
      <c r="G165" s="239"/>
      <c r="H165" s="239"/>
      <c r="I165" s="239"/>
      <c r="J165" s="175" t="s">
        <v>597</v>
      </c>
      <c r="K165" s="176">
        <v>7</v>
      </c>
      <c r="L165" s="240">
        <v>0</v>
      </c>
      <c r="M165" s="240"/>
      <c r="N165" s="241">
        <f>ROUND(L165*K165,2)</f>
        <v>0</v>
      </c>
      <c r="O165" s="241"/>
      <c r="P165" s="241"/>
      <c r="Q165" s="241"/>
      <c r="R165" s="121"/>
      <c r="T165" s="155"/>
      <c r="U165" s="33" t="s">
        <v>45</v>
      </c>
      <c r="V165" s="24"/>
      <c r="W165" s="156">
        <f>V165*K165</f>
        <v>0</v>
      </c>
      <c r="X165" s="156">
        <v>0.004</v>
      </c>
      <c r="Y165" s="156">
        <f>X165*K165</f>
        <v>0.028</v>
      </c>
      <c r="Z165" s="156">
        <v>0</v>
      </c>
      <c r="AA165" s="157">
        <f>Z165*K165</f>
        <v>0</v>
      </c>
      <c r="AR165" s="5" t="s">
        <v>190</v>
      </c>
      <c r="AT165" s="5" t="s">
        <v>257</v>
      </c>
      <c r="AU165" s="5" t="s">
        <v>110</v>
      </c>
      <c r="AY165" s="5" t="s">
        <v>150</v>
      </c>
      <c r="BE165" s="96">
        <f>IF(U165="základní",N165,0)</f>
        <v>0</v>
      </c>
      <c r="BF165" s="96">
        <f>IF(U165="snížená",N165,0)</f>
        <v>0</v>
      </c>
      <c r="BG165" s="96">
        <f>IF(U165="zákl. přenesená",N165,0)</f>
        <v>0</v>
      </c>
      <c r="BH165" s="96">
        <f>IF(U165="sníž. přenesená",N165,0)</f>
        <v>0</v>
      </c>
      <c r="BI165" s="96">
        <f>IF(U165="nulová",N165,0)</f>
        <v>0</v>
      </c>
      <c r="BJ165" s="5" t="s">
        <v>22</v>
      </c>
      <c r="BK165" s="96">
        <f>ROUND(L165*K165,2)</f>
        <v>0</v>
      </c>
      <c r="BL165" s="5" t="s">
        <v>155</v>
      </c>
      <c r="BM165" s="5" t="s">
        <v>871</v>
      </c>
    </row>
    <row r="166" spans="2:47" s="22" customFormat="1" ht="22.5" customHeight="1">
      <c r="B166" s="23"/>
      <c r="C166" s="24"/>
      <c r="D166" s="24"/>
      <c r="E166" s="24"/>
      <c r="F166" s="243" t="s">
        <v>872</v>
      </c>
      <c r="G166" s="243"/>
      <c r="H166" s="243"/>
      <c r="I166" s="243"/>
      <c r="J166" s="24"/>
      <c r="K166" s="24"/>
      <c r="L166" s="24"/>
      <c r="M166" s="24"/>
      <c r="N166" s="24"/>
      <c r="O166" s="24"/>
      <c r="P166" s="24"/>
      <c r="Q166" s="24"/>
      <c r="R166" s="25"/>
      <c r="T166" s="167"/>
      <c r="U166" s="24"/>
      <c r="V166" s="24"/>
      <c r="W166" s="24"/>
      <c r="X166" s="24"/>
      <c r="Y166" s="24"/>
      <c r="Z166" s="24"/>
      <c r="AA166" s="65"/>
      <c r="AT166" s="5" t="s">
        <v>464</v>
      </c>
      <c r="AU166" s="5" t="s">
        <v>110</v>
      </c>
    </row>
    <row r="167" spans="2:65" s="22" customFormat="1" ht="22.5" customHeight="1">
      <c r="B167" s="119"/>
      <c r="C167" s="173" t="s">
        <v>319</v>
      </c>
      <c r="D167" s="173" t="s">
        <v>257</v>
      </c>
      <c r="E167" s="174" t="s">
        <v>873</v>
      </c>
      <c r="F167" s="239" t="s">
        <v>874</v>
      </c>
      <c r="G167" s="239"/>
      <c r="H167" s="239"/>
      <c r="I167" s="239"/>
      <c r="J167" s="175" t="s">
        <v>597</v>
      </c>
      <c r="K167" s="176">
        <v>1</v>
      </c>
      <c r="L167" s="240">
        <v>0</v>
      </c>
      <c r="M167" s="240"/>
      <c r="N167" s="241">
        <f>ROUND(L167*K167,2)</f>
        <v>0</v>
      </c>
      <c r="O167" s="241"/>
      <c r="P167" s="241"/>
      <c r="Q167" s="241"/>
      <c r="R167" s="121"/>
      <c r="T167" s="155"/>
      <c r="U167" s="33" t="s">
        <v>45</v>
      </c>
      <c r="V167" s="24"/>
      <c r="W167" s="156">
        <f>V167*K167</f>
        <v>0</v>
      </c>
      <c r="X167" s="156">
        <v>0.004</v>
      </c>
      <c r="Y167" s="156">
        <f>X167*K167</f>
        <v>0.004</v>
      </c>
      <c r="Z167" s="156">
        <v>0</v>
      </c>
      <c r="AA167" s="157">
        <f>Z167*K167</f>
        <v>0</v>
      </c>
      <c r="AR167" s="5" t="s">
        <v>190</v>
      </c>
      <c r="AT167" s="5" t="s">
        <v>257</v>
      </c>
      <c r="AU167" s="5" t="s">
        <v>110</v>
      </c>
      <c r="AY167" s="5" t="s">
        <v>150</v>
      </c>
      <c r="BE167" s="96">
        <f>IF(U167="základní",N167,0)</f>
        <v>0</v>
      </c>
      <c r="BF167" s="96">
        <f>IF(U167="snížená",N167,0)</f>
        <v>0</v>
      </c>
      <c r="BG167" s="96">
        <f>IF(U167="zákl. přenesená",N167,0)</f>
        <v>0</v>
      </c>
      <c r="BH167" s="96">
        <f>IF(U167="sníž. přenesená",N167,0)</f>
        <v>0</v>
      </c>
      <c r="BI167" s="96">
        <f>IF(U167="nulová",N167,0)</f>
        <v>0</v>
      </c>
      <c r="BJ167" s="5" t="s">
        <v>22</v>
      </c>
      <c r="BK167" s="96">
        <f>ROUND(L167*K167,2)</f>
        <v>0</v>
      </c>
      <c r="BL167" s="5" t="s">
        <v>155</v>
      </c>
      <c r="BM167" s="5" t="s">
        <v>875</v>
      </c>
    </row>
    <row r="168" spans="2:47" s="22" customFormat="1" ht="22.5" customHeight="1">
      <c r="B168" s="23"/>
      <c r="C168" s="24"/>
      <c r="D168" s="24"/>
      <c r="E168" s="24"/>
      <c r="F168" s="243" t="s">
        <v>872</v>
      </c>
      <c r="G168" s="243"/>
      <c r="H168" s="243"/>
      <c r="I168" s="243"/>
      <c r="J168" s="24"/>
      <c r="K168" s="24"/>
      <c r="L168" s="24"/>
      <c r="M168" s="24"/>
      <c r="N168" s="24"/>
      <c r="O168" s="24"/>
      <c r="P168" s="24"/>
      <c r="Q168" s="24"/>
      <c r="R168" s="25"/>
      <c r="T168" s="167"/>
      <c r="U168" s="24"/>
      <c r="V168" s="24"/>
      <c r="W168" s="24"/>
      <c r="X168" s="24"/>
      <c r="Y168" s="24"/>
      <c r="Z168" s="24"/>
      <c r="AA168" s="65"/>
      <c r="AT168" s="5" t="s">
        <v>464</v>
      </c>
      <c r="AU168" s="5" t="s">
        <v>110</v>
      </c>
    </row>
    <row r="169" spans="2:65" s="22" customFormat="1" ht="22.5" customHeight="1">
      <c r="B169" s="119"/>
      <c r="C169" s="173" t="s">
        <v>323</v>
      </c>
      <c r="D169" s="173" t="s">
        <v>257</v>
      </c>
      <c r="E169" s="174" t="s">
        <v>876</v>
      </c>
      <c r="F169" s="239" t="s">
        <v>877</v>
      </c>
      <c r="G169" s="239"/>
      <c r="H169" s="239"/>
      <c r="I169" s="239"/>
      <c r="J169" s="175" t="s">
        <v>597</v>
      </c>
      <c r="K169" s="176">
        <v>5</v>
      </c>
      <c r="L169" s="240">
        <v>0</v>
      </c>
      <c r="M169" s="240"/>
      <c r="N169" s="241">
        <f>ROUND(L169*K169,2)</f>
        <v>0</v>
      </c>
      <c r="O169" s="241"/>
      <c r="P169" s="241"/>
      <c r="Q169" s="241"/>
      <c r="R169" s="121"/>
      <c r="T169" s="155"/>
      <c r="U169" s="33" t="s">
        <v>45</v>
      </c>
      <c r="V169" s="24"/>
      <c r="W169" s="156">
        <f>V169*K169</f>
        <v>0</v>
      </c>
      <c r="X169" s="156">
        <v>0.004</v>
      </c>
      <c r="Y169" s="156">
        <f>X169*K169</f>
        <v>0.02</v>
      </c>
      <c r="Z169" s="156">
        <v>0</v>
      </c>
      <c r="AA169" s="157">
        <f>Z169*K169</f>
        <v>0</v>
      </c>
      <c r="AR169" s="5" t="s">
        <v>190</v>
      </c>
      <c r="AT169" s="5" t="s">
        <v>257</v>
      </c>
      <c r="AU169" s="5" t="s">
        <v>110</v>
      </c>
      <c r="AY169" s="5" t="s">
        <v>150</v>
      </c>
      <c r="BE169" s="96">
        <f>IF(U169="základní",N169,0)</f>
        <v>0</v>
      </c>
      <c r="BF169" s="96">
        <f>IF(U169="snížená",N169,0)</f>
        <v>0</v>
      </c>
      <c r="BG169" s="96">
        <f>IF(U169="zákl. přenesená",N169,0)</f>
        <v>0</v>
      </c>
      <c r="BH169" s="96">
        <f>IF(U169="sníž. přenesená",N169,0)</f>
        <v>0</v>
      </c>
      <c r="BI169" s="96">
        <f>IF(U169="nulová",N169,0)</f>
        <v>0</v>
      </c>
      <c r="BJ169" s="5" t="s">
        <v>22</v>
      </c>
      <c r="BK169" s="96">
        <f>ROUND(L169*K169,2)</f>
        <v>0</v>
      </c>
      <c r="BL169" s="5" t="s">
        <v>155</v>
      </c>
      <c r="BM169" s="5" t="s">
        <v>878</v>
      </c>
    </row>
    <row r="170" spans="2:47" s="22" customFormat="1" ht="22.5" customHeight="1">
      <c r="B170" s="23"/>
      <c r="C170" s="24"/>
      <c r="D170" s="24"/>
      <c r="E170" s="24"/>
      <c r="F170" s="243" t="s">
        <v>879</v>
      </c>
      <c r="G170" s="243"/>
      <c r="H170" s="243"/>
      <c r="I170" s="243"/>
      <c r="J170" s="24"/>
      <c r="K170" s="24"/>
      <c r="L170" s="24"/>
      <c r="M170" s="24"/>
      <c r="N170" s="24"/>
      <c r="O170" s="24"/>
      <c r="P170" s="24"/>
      <c r="Q170" s="24"/>
      <c r="R170" s="25"/>
      <c r="T170" s="167"/>
      <c r="U170" s="24"/>
      <c r="V170" s="24"/>
      <c r="W170" s="24"/>
      <c r="X170" s="24"/>
      <c r="Y170" s="24"/>
      <c r="Z170" s="24"/>
      <c r="AA170" s="65"/>
      <c r="AT170" s="5" t="s">
        <v>464</v>
      </c>
      <c r="AU170" s="5" t="s">
        <v>110</v>
      </c>
    </row>
    <row r="171" spans="2:65" s="22" customFormat="1" ht="22.5" customHeight="1">
      <c r="B171" s="119"/>
      <c r="C171" s="173" t="s">
        <v>8</v>
      </c>
      <c r="D171" s="173" t="s">
        <v>257</v>
      </c>
      <c r="E171" s="174" t="s">
        <v>880</v>
      </c>
      <c r="F171" s="239" t="s">
        <v>881</v>
      </c>
      <c r="G171" s="239"/>
      <c r="H171" s="239"/>
      <c r="I171" s="239"/>
      <c r="J171" s="175" t="s">
        <v>597</v>
      </c>
      <c r="K171" s="176">
        <v>1</v>
      </c>
      <c r="L171" s="240">
        <v>0</v>
      </c>
      <c r="M171" s="240"/>
      <c r="N171" s="241">
        <f>ROUND(L171*K171,2)</f>
        <v>0</v>
      </c>
      <c r="O171" s="241"/>
      <c r="P171" s="241"/>
      <c r="Q171" s="241"/>
      <c r="R171" s="121"/>
      <c r="T171" s="155"/>
      <c r="U171" s="33" t="s">
        <v>45</v>
      </c>
      <c r="V171" s="24"/>
      <c r="W171" s="156">
        <f>V171*K171</f>
        <v>0</v>
      </c>
      <c r="X171" s="156">
        <v>0.004</v>
      </c>
      <c r="Y171" s="156">
        <f>X171*K171</f>
        <v>0.004</v>
      </c>
      <c r="Z171" s="156">
        <v>0</v>
      </c>
      <c r="AA171" s="157">
        <f>Z171*K171</f>
        <v>0</v>
      </c>
      <c r="AR171" s="5" t="s">
        <v>190</v>
      </c>
      <c r="AT171" s="5" t="s">
        <v>257</v>
      </c>
      <c r="AU171" s="5" t="s">
        <v>110</v>
      </c>
      <c r="AY171" s="5" t="s">
        <v>150</v>
      </c>
      <c r="BE171" s="96">
        <f>IF(U171="základní",N171,0)</f>
        <v>0</v>
      </c>
      <c r="BF171" s="96">
        <f>IF(U171="snížená",N171,0)</f>
        <v>0</v>
      </c>
      <c r="BG171" s="96">
        <f>IF(U171="zákl. přenesená",N171,0)</f>
        <v>0</v>
      </c>
      <c r="BH171" s="96">
        <f>IF(U171="sníž. přenesená",N171,0)</f>
        <v>0</v>
      </c>
      <c r="BI171" s="96">
        <f>IF(U171="nulová",N171,0)</f>
        <v>0</v>
      </c>
      <c r="BJ171" s="5" t="s">
        <v>22</v>
      </c>
      <c r="BK171" s="96">
        <f>ROUND(L171*K171,2)</f>
        <v>0</v>
      </c>
      <c r="BL171" s="5" t="s">
        <v>155</v>
      </c>
      <c r="BM171" s="5" t="s">
        <v>882</v>
      </c>
    </row>
    <row r="172" spans="2:47" s="22" customFormat="1" ht="22.5" customHeight="1">
      <c r="B172" s="23"/>
      <c r="C172" s="24"/>
      <c r="D172" s="24"/>
      <c r="E172" s="24"/>
      <c r="F172" s="243" t="s">
        <v>883</v>
      </c>
      <c r="G172" s="243"/>
      <c r="H172" s="243"/>
      <c r="I172" s="243"/>
      <c r="J172" s="24"/>
      <c r="K172" s="24"/>
      <c r="L172" s="24"/>
      <c r="M172" s="24"/>
      <c r="N172" s="24"/>
      <c r="O172" s="24"/>
      <c r="P172" s="24"/>
      <c r="Q172" s="24"/>
      <c r="R172" s="25"/>
      <c r="T172" s="167"/>
      <c r="U172" s="24"/>
      <c r="V172" s="24"/>
      <c r="W172" s="24"/>
      <c r="X172" s="24"/>
      <c r="Y172" s="24"/>
      <c r="Z172" s="24"/>
      <c r="AA172" s="65"/>
      <c r="AT172" s="5" t="s">
        <v>464</v>
      </c>
      <c r="AU172" s="5" t="s">
        <v>110</v>
      </c>
    </row>
    <row r="173" spans="2:65" s="22" customFormat="1" ht="22.5" customHeight="1">
      <c r="B173" s="119"/>
      <c r="C173" s="173" t="s">
        <v>331</v>
      </c>
      <c r="D173" s="173" t="s">
        <v>257</v>
      </c>
      <c r="E173" s="174" t="s">
        <v>884</v>
      </c>
      <c r="F173" s="239" t="s">
        <v>885</v>
      </c>
      <c r="G173" s="239"/>
      <c r="H173" s="239"/>
      <c r="I173" s="239"/>
      <c r="J173" s="175" t="s">
        <v>597</v>
      </c>
      <c r="K173" s="176">
        <v>3</v>
      </c>
      <c r="L173" s="240">
        <v>0</v>
      </c>
      <c r="M173" s="240"/>
      <c r="N173" s="241">
        <f>ROUND(L173*K173,2)</f>
        <v>0</v>
      </c>
      <c r="O173" s="241"/>
      <c r="P173" s="241"/>
      <c r="Q173" s="241"/>
      <c r="R173" s="121"/>
      <c r="T173" s="155"/>
      <c r="U173" s="33" t="s">
        <v>45</v>
      </c>
      <c r="V173" s="24"/>
      <c r="W173" s="156">
        <f>V173*K173</f>
        <v>0</v>
      </c>
      <c r="X173" s="156">
        <v>0.004</v>
      </c>
      <c r="Y173" s="156">
        <f>X173*K173</f>
        <v>0.012</v>
      </c>
      <c r="Z173" s="156">
        <v>0</v>
      </c>
      <c r="AA173" s="157">
        <f>Z173*K173</f>
        <v>0</v>
      </c>
      <c r="AR173" s="5" t="s">
        <v>190</v>
      </c>
      <c r="AT173" s="5" t="s">
        <v>257</v>
      </c>
      <c r="AU173" s="5" t="s">
        <v>110</v>
      </c>
      <c r="AY173" s="5" t="s">
        <v>150</v>
      </c>
      <c r="BE173" s="96">
        <f>IF(U173="základní",N173,0)</f>
        <v>0</v>
      </c>
      <c r="BF173" s="96">
        <f>IF(U173="snížená",N173,0)</f>
        <v>0</v>
      </c>
      <c r="BG173" s="96">
        <f>IF(U173="zákl. přenesená",N173,0)</f>
        <v>0</v>
      </c>
      <c r="BH173" s="96">
        <f>IF(U173="sníž. přenesená",N173,0)</f>
        <v>0</v>
      </c>
      <c r="BI173" s="96">
        <f>IF(U173="nulová",N173,0)</f>
        <v>0</v>
      </c>
      <c r="BJ173" s="5" t="s">
        <v>22</v>
      </c>
      <c r="BK173" s="96">
        <f>ROUND(L173*K173,2)</f>
        <v>0</v>
      </c>
      <c r="BL173" s="5" t="s">
        <v>155</v>
      </c>
      <c r="BM173" s="5" t="s">
        <v>886</v>
      </c>
    </row>
    <row r="174" spans="2:47" s="22" customFormat="1" ht="22.5" customHeight="1">
      <c r="B174" s="23"/>
      <c r="C174" s="24"/>
      <c r="D174" s="24"/>
      <c r="E174" s="24"/>
      <c r="F174" s="243" t="s">
        <v>887</v>
      </c>
      <c r="G174" s="243"/>
      <c r="H174" s="243"/>
      <c r="I174" s="243"/>
      <c r="J174" s="24"/>
      <c r="K174" s="24"/>
      <c r="L174" s="24"/>
      <c r="M174" s="24"/>
      <c r="N174" s="24"/>
      <c r="O174" s="24"/>
      <c r="P174" s="24"/>
      <c r="Q174" s="24"/>
      <c r="R174" s="25"/>
      <c r="T174" s="167"/>
      <c r="U174" s="24"/>
      <c r="V174" s="24"/>
      <c r="W174" s="24"/>
      <c r="X174" s="24"/>
      <c r="Y174" s="24"/>
      <c r="Z174" s="24"/>
      <c r="AA174" s="65"/>
      <c r="AT174" s="5" t="s">
        <v>464</v>
      </c>
      <c r="AU174" s="5" t="s">
        <v>110</v>
      </c>
    </row>
    <row r="175" spans="2:65" s="22" customFormat="1" ht="22.5" customHeight="1">
      <c r="B175" s="119"/>
      <c r="C175" s="173" t="s">
        <v>336</v>
      </c>
      <c r="D175" s="173" t="s">
        <v>257</v>
      </c>
      <c r="E175" s="174" t="s">
        <v>888</v>
      </c>
      <c r="F175" s="239" t="s">
        <v>889</v>
      </c>
      <c r="G175" s="239"/>
      <c r="H175" s="239"/>
      <c r="I175" s="239"/>
      <c r="J175" s="175" t="s">
        <v>597</v>
      </c>
      <c r="K175" s="176">
        <v>90</v>
      </c>
      <c r="L175" s="240">
        <v>0</v>
      </c>
      <c r="M175" s="240"/>
      <c r="N175" s="241">
        <f>ROUND(L175*K175,2)</f>
        <v>0</v>
      </c>
      <c r="O175" s="241"/>
      <c r="P175" s="241"/>
      <c r="Q175" s="241"/>
      <c r="R175" s="121"/>
      <c r="T175" s="155"/>
      <c r="U175" s="33" t="s">
        <v>45</v>
      </c>
      <c r="V175" s="24"/>
      <c r="W175" s="156">
        <f>V175*K175</f>
        <v>0</v>
      </c>
      <c r="X175" s="156">
        <v>0.00035</v>
      </c>
      <c r="Y175" s="156">
        <f>X175*K175</f>
        <v>0.0315</v>
      </c>
      <c r="Z175" s="156">
        <v>0</v>
      </c>
      <c r="AA175" s="157">
        <f>Z175*K175</f>
        <v>0</v>
      </c>
      <c r="AR175" s="5" t="s">
        <v>190</v>
      </c>
      <c r="AT175" s="5" t="s">
        <v>257</v>
      </c>
      <c r="AU175" s="5" t="s">
        <v>110</v>
      </c>
      <c r="AY175" s="5" t="s">
        <v>150</v>
      </c>
      <c r="BE175" s="96">
        <f>IF(U175="základní",N175,0)</f>
        <v>0</v>
      </c>
      <c r="BF175" s="96">
        <f>IF(U175="snížená",N175,0)</f>
        <v>0</v>
      </c>
      <c r="BG175" s="96">
        <f>IF(U175="zákl. přenesená",N175,0)</f>
        <v>0</v>
      </c>
      <c r="BH175" s="96">
        <f>IF(U175="sníž. přenesená",N175,0)</f>
        <v>0</v>
      </c>
      <c r="BI175" s="96">
        <f>IF(U175="nulová",N175,0)</f>
        <v>0</v>
      </c>
      <c r="BJ175" s="5" t="s">
        <v>22</v>
      </c>
      <c r="BK175" s="96">
        <f>ROUND(L175*K175,2)</f>
        <v>0</v>
      </c>
      <c r="BL175" s="5" t="s">
        <v>155</v>
      </c>
      <c r="BM175" s="5" t="s">
        <v>890</v>
      </c>
    </row>
    <row r="176" spans="2:47" s="22" customFormat="1" ht="22.5" customHeight="1">
      <c r="B176" s="23"/>
      <c r="C176" s="24"/>
      <c r="D176" s="24"/>
      <c r="E176" s="24"/>
      <c r="F176" s="243" t="s">
        <v>891</v>
      </c>
      <c r="G176" s="243"/>
      <c r="H176" s="243"/>
      <c r="I176" s="243"/>
      <c r="J176" s="24"/>
      <c r="K176" s="24"/>
      <c r="L176" s="24"/>
      <c r="M176" s="24"/>
      <c r="N176" s="24"/>
      <c r="O176" s="24"/>
      <c r="P176" s="24"/>
      <c r="Q176" s="24"/>
      <c r="R176" s="25"/>
      <c r="T176" s="167"/>
      <c r="U176" s="24"/>
      <c r="V176" s="24"/>
      <c r="W176" s="24"/>
      <c r="X176" s="24"/>
      <c r="Y176" s="24"/>
      <c r="Z176" s="24"/>
      <c r="AA176" s="65"/>
      <c r="AT176" s="5" t="s">
        <v>464</v>
      </c>
      <c r="AU176" s="5" t="s">
        <v>110</v>
      </c>
    </row>
    <row r="177" spans="2:65" s="22" customFormat="1" ht="22.5" customHeight="1">
      <c r="B177" s="119"/>
      <c r="C177" s="173" t="s">
        <v>340</v>
      </c>
      <c r="D177" s="173" t="s">
        <v>257</v>
      </c>
      <c r="E177" s="174" t="s">
        <v>892</v>
      </c>
      <c r="F177" s="239" t="s">
        <v>893</v>
      </c>
      <c r="G177" s="239"/>
      <c r="H177" s="239"/>
      <c r="I177" s="239"/>
      <c r="J177" s="175" t="s">
        <v>597</v>
      </c>
      <c r="K177" s="176">
        <v>145</v>
      </c>
      <c r="L177" s="240">
        <v>0</v>
      </c>
      <c r="M177" s="240"/>
      <c r="N177" s="241">
        <f>ROUND(L177*K177,2)</f>
        <v>0</v>
      </c>
      <c r="O177" s="241"/>
      <c r="P177" s="241"/>
      <c r="Q177" s="241"/>
      <c r="R177" s="121"/>
      <c r="T177" s="155"/>
      <c r="U177" s="33" t="s">
        <v>45</v>
      </c>
      <c r="V177" s="24"/>
      <c r="W177" s="156">
        <f>V177*K177</f>
        <v>0</v>
      </c>
      <c r="X177" s="156">
        <v>0.00035</v>
      </c>
      <c r="Y177" s="156">
        <f>X177*K177</f>
        <v>0.050749999999999997</v>
      </c>
      <c r="Z177" s="156">
        <v>0</v>
      </c>
      <c r="AA177" s="157">
        <f>Z177*K177</f>
        <v>0</v>
      </c>
      <c r="AR177" s="5" t="s">
        <v>190</v>
      </c>
      <c r="AT177" s="5" t="s">
        <v>257</v>
      </c>
      <c r="AU177" s="5" t="s">
        <v>110</v>
      </c>
      <c r="AY177" s="5" t="s">
        <v>150</v>
      </c>
      <c r="BE177" s="96">
        <f>IF(U177="základní",N177,0)</f>
        <v>0</v>
      </c>
      <c r="BF177" s="96">
        <f>IF(U177="snížená",N177,0)</f>
        <v>0</v>
      </c>
      <c r="BG177" s="96">
        <f>IF(U177="zákl. přenesená",N177,0)</f>
        <v>0</v>
      </c>
      <c r="BH177" s="96">
        <f>IF(U177="sníž. přenesená",N177,0)</f>
        <v>0</v>
      </c>
      <c r="BI177" s="96">
        <f>IF(U177="nulová",N177,0)</f>
        <v>0</v>
      </c>
      <c r="BJ177" s="5" t="s">
        <v>22</v>
      </c>
      <c r="BK177" s="96">
        <f>ROUND(L177*K177,2)</f>
        <v>0</v>
      </c>
      <c r="BL177" s="5" t="s">
        <v>155</v>
      </c>
      <c r="BM177" s="5" t="s">
        <v>894</v>
      </c>
    </row>
    <row r="178" spans="2:47" s="22" customFormat="1" ht="22.5" customHeight="1">
      <c r="B178" s="23"/>
      <c r="C178" s="24"/>
      <c r="D178" s="24"/>
      <c r="E178" s="24"/>
      <c r="F178" s="243" t="s">
        <v>895</v>
      </c>
      <c r="G178" s="243"/>
      <c r="H178" s="243"/>
      <c r="I178" s="243"/>
      <c r="J178" s="24"/>
      <c r="K178" s="24"/>
      <c r="L178" s="24"/>
      <c r="M178" s="24"/>
      <c r="N178" s="24"/>
      <c r="O178" s="24"/>
      <c r="P178" s="24"/>
      <c r="Q178" s="24"/>
      <c r="R178" s="25"/>
      <c r="T178" s="167"/>
      <c r="U178" s="24"/>
      <c r="V178" s="24"/>
      <c r="W178" s="24"/>
      <c r="X178" s="24"/>
      <c r="Y178" s="24"/>
      <c r="Z178" s="24"/>
      <c r="AA178" s="65"/>
      <c r="AT178" s="5" t="s">
        <v>464</v>
      </c>
      <c r="AU178" s="5" t="s">
        <v>110</v>
      </c>
    </row>
    <row r="179" spans="2:65" s="22" customFormat="1" ht="31.5" customHeight="1">
      <c r="B179" s="119"/>
      <c r="C179" s="173" t="s">
        <v>345</v>
      </c>
      <c r="D179" s="173" t="s">
        <v>257</v>
      </c>
      <c r="E179" s="174" t="s">
        <v>896</v>
      </c>
      <c r="F179" s="239" t="s">
        <v>897</v>
      </c>
      <c r="G179" s="239"/>
      <c r="H179" s="239"/>
      <c r="I179" s="239"/>
      <c r="J179" s="175" t="s">
        <v>597</v>
      </c>
      <c r="K179" s="176">
        <v>180</v>
      </c>
      <c r="L179" s="240">
        <v>0</v>
      </c>
      <c r="M179" s="240"/>
      <c r="N179" s="241">
        <f>ROUND(L179*K179,2)</f>
        <v>0</v>
      </c>
      <c r="O179" s="241"/>
      <c r="P179" s="241"/>
      <c r="Q179" s="241"/>
      <c r="R179" s="121"/>
      <c r="T179" s="155"/>
      <c r="U179" s="33" t="s">
        <v>45</v>
      </c>
      <c r="V179" s="24"/>
      <c r="W179" s="156">
        <f>V179*K179</f>
        <v>0</v>
      </c>
      <c r="X179" s="156">
        <v>0.00035</v>
      </c>
      <c r="Y179" s="156">
        <f>X179*K179</f>
        <v>0.063</v>
      </c>
      <c r="Z179" s="156">
        <v>0</v>
      </c>
      <c r="AA179" s="157">
        <f>Z179*K179</f>
        <v>0</v>
      </c>
      <c r="AR179" s="5" t="s">
        <v>190</v>
      </c>
      <c r="AT179" s="5" t="s">
        <v>257</v>
      </c>
      <c r="AU179" s="5" t="s">
        <v>110</v>
      </c>
      <c r="AY179" s="5" t="s">
        <v>150</v>
      </c>
      <c r="BE179" s="96">
        <f>IF(U179="základní",N179,0)</f>
        <v>0</v>
      </c>
      <c r="BF179" s="96">
        <f>IF(U179="snížená",N179,0)</f>
        <v>0</v>
      </c>
      <c r="BG179" s="96">
        <f>IF(U179="zákl. přenesená",N179,0)</f>
        <v>0</v>
      </c>
      <c r="BH179" s="96">
        <f>IF(U179="sníž. přenesená",N179,0)</f>
        <v>0</v>
      </c>
      <c r="BI179" s="96">
        <f>IF(U179="nulová",N179,0)</f>
        <v>0</v>
      </c>
      <c r="BJ179" s="5" t="s">
        <v>22</v>
      </c>
      <c r="BK179" s="96">
        <f>ROUND(L179*K179,2)</f>
        <v>0</v>
      </c>
      <c r="BL179" s="5" t="s">
        <v>155</v>
      </c>
      <c r="BM179" s="5" t="s">
        <v>898</v>
      </c>
    </row>
    <row r="180" spans="2:47" s="22" customFormat="1" ht="22.5" customHeight="1">
      <c r="B180" s="23"/>
      <c r="C180" s="24"/>
      <c r="D180" s="24"/>
      <c r="E180" s="24"/>
      <c r="F180" s="243" t="s">
        <v>899</v>
      </c>
      <c r="G180" s="243"/>
      <c r="H180" s="243"/>
      <c r="I180" s="243"/>
      <c r="J180" s="24"/>
      <c r="K180" s="24"/>
      <c r="L180" s="24"/>
      <c r="M180" s="24"/>
      <c r="N180" s="24"/>
      <c r="O180" s="24"/>
      <c r="P180" s="24"/>
      <c r="Q180" s="24"/>
      <c r="R180" s="25"/>
      <c r="T180" s="167"/>
      <c r="U180" s="24"/>
      <c r="V180" s="24"/>
      <c r="W180" s="24"/>
      <c r="X180" s="24"/>
      <c r="Y180" s="24"/>
      <c r="Z180" s="24"/>
      <c r="AA180" s="65"/>
      <c r="AT180" s="5" t="s">
        <v>464</v>
      </c>
      <c r="AU180" s="5" t="s">
        <v>110</v>
      </c>
    </row>
    <row r="181" spans="2:65" s="22" customFormat="1" ht="22.5" customHeight="1">
      <c r="B181" s="119"/>
      <c r="C181" s="173" t="s">
        <v>349</v>
      </c>
      <c r="D181" s="173" t="s">
        <v>257</v>
      </c>
      <c r="E181" s="174" t="s">
        <v>900</v>
      </c>
      <c r="F181" s="239" t="s">
        <v>901</v>
      </c>
      <c r="G181" s="239"/>
      <c r="H181" s="239"/>
      <c r="I181" s="239"/>
      <c r="J181" s="175" t="s">
        <v>597</v>
      </c>
      <c r="K181" s="176">
        <v>90</v>
      </c>
      <c r="L181" s="240">
        <v>0</v>
      </c>
      <c r="M181" s="240"/>
      <c r="N181" s="241">
        <f>ROUND(L181*K181,2)</f>
        <v>0</v>
      </c>
      <c r="O181" s="241"/>
      <c r="P181" s="241"/>
      <c r="Q181" s="241"/>
      <c r="R181" s="121"/>
      <c r="T181" s="155"/>
      <c r="U181" s="33" t="s">
        <v>45</v>
      </c>
      <c r="V181" s="24"/>
      <c r="W181" s="156">
        <f>V181*K181</f>
        <v>0</v>
      </c>
      <c r="X181" s="156">
        <v>0.00035</v>
      </c>
      <c r="Y181" s="156">
        <f>X181*K181</f>
        <v>0.0315</v>
      </c>
      <c r="Z181" s="156">
        <v>0</v>
      </c>
      <c r="AA181" s="157">
        <f>Z181*K181</f>
        <v>0</v>
      </c>
      <c r="AR181" s="5" t="s">
        <v>190</v>
      </c>
      <c r="AT181" s="5" t="s">
        <v>257</v>
      </c>
      <c r="AU181" s="5" t="s">
        <v>110</v>
      </c>
      <c r="AY181" s="5" t="s">
        <v>150</v>
      </c>
      <c r="BE181" s="96">
        <f>IF(U181="základní",N181,0)</f>
        <v>0</v>
      </c>
      <c r="BF181" s="96">
        <f>IF(U181="snížená",N181,0)</f>
        <v>0</v>
      </c>
      <c r="BG181" s="96">
        <f>IF(U181="zákl. přenesená",N181,0)</f>
        <v>0</v>
      </c>
      <c r="BH181" s="96">
        <f>IF(U181="sníž. přenesená",N181,0)</f>
        <v>0</v>
      </c>
      <c r="BI181" s="96">
        <f>IF(U181="nulová",N181,0)</f>
        <v>0</v>
      </c>
      <c r="BJ181" s="5" t="s">
        <v>22</v>
      </c>
      <c r="BK181" s="96">
        <f>ROUND(L181*K181,2)</f>
        <v>0</v>
      </c>
      <c r="BL181" s="5" t="s">
        <v>155</v>
      </c>
      <c r="BM181" s="5" t="s">
        <v>902</v>
      </c>
    </row>
    <row r="182" spans="2:47" s="22" customFormat="1" ht="22.5" customHeight="1">
      <c r="B182" s="23"/>
      <c r="C182" s="24"/>
      <c r="D182" s="24"/>
      <c r="E182" s="24"/>
      <c r="F182" s="243" t="s">
        <v>903</v>
      </c>
      <c r="G182" s="243"/>
      <c r="H182" s="243"/>
      <c r="I182" s="243"/>
      <c r="J182" s="24"/>
      <c r="K182" s="24"/>
      <c r="L182" s="24"/>
      <c r="M182" s="24"/>
      <c r="N182" s="24"/>
      <c r="O182" s="24"/>
      <c r="P182" s="24"/>
      <c r="Q182" s="24"/>
      <c r="R182" s="25"/>
      <c r="T182" s="167"/>
      <c r="U182" s="24"/>
      <c r="V182" s="24"/>
      <c r="W182" s="24"/>
      <c r="X182" s="24"/>
      <c r="Y182" s="24"/>
      <c r="Z182" s="24"/>
      <c r="AA182" s="65"/>
      <c r="AT182" s="5" t="s">
        <v>464</v>
      </c>
      <c r="AU182" s="5" t="s">
        <v>110</v>
      </c>
    </row>
    <row r="183" spans="2:65" s="22" customFormat="1" ht="22.5" customHeight="1">
      <c r="B183" s="119"/>
      <c r="C183" s="151" t="s">
        <v>353</v>
      </c>
      <c r="D183" s="151" t="s">
        <v>151</v>
      </c>
      <c r="E183" s="152" t="s">
        <v>296</v>
      </c>
      <c r="F183" s="231" t="s">
        <v>297</v>
      </c>
      <c r="G183" s="231"/>
      <c r="H183" s="231"/>
      <c r="I183" s="231"/>
      <c r="J183" s="153" t="s">
        <v>236</v>
      </c>
      <c r="K183" s="154">
        <v>1.136</v>
      </c>
      <c r="L183" s="232">
        <v>0</v>
      </c>
      <c r="M183" s="232"/>
      <c r="N183" s="233">
        <f>ROUND(L183*K183,2)</f>
        <v>0</v>
      </c>
      <c r="O183" s="233"/>
      <c r="P183" s="233"/>
      <c r="Q183" s="233"/>
      <c r="R183" s="121"/>
      <c r="T183" s="155"/>
      <c r="U183" s="33" t="s">
        <v>45</v>
      </c>
      <c r="V183" s="24"/>
      <c r="W183" s="156">
        <f>V183*K183</f>
        <v>0</v>
      </c>
      <c r="X183" s="156">
        <v>2.25634</v>
      </c>
      <c r="Y183" s="156">
        <f>X183*K183</f>
        <v>2.5632022399999994</v>
      </c>
      <c r="Z183" s="156">
        <v>0</v>
      </c>
      <c r="AA183" s="157">
        <f>Z183*K183</f>
        <v>0</v>
      </c>
      <c r="AR183" s="5" t="s">
        <v>155</v>
      </c>
      <c r="AT183" s="5" t="s">
        <v>151</v>
      </c>
      <c r="AU183" s="5" t="s">
        <v>110</v>
      </c>
      <c r="AY183" s="5" t="s">
        <v>150</v>
      </c>
      <c r="BE183" s="96">
        <f>IF(U183="základní",N183,0)</f>
        <v>0</v>
      </c>
      <c r="BF183" s="96">
        <f>IF(U183="snížená",N183,0)</f>
        <v>0</v>
      </c>
      <c r="BG183" s="96">
        <f>IF(U183="zákl. přenesená",N183,0)</f>
        <v>0</v>
      </c>
      <c r="BH183" s="96">
        <f>IF(U183="sníž. přenesená",N183,0)</f>
        <v>0</v>
      </c>
      <c r="BI183" s="96">
        <f>IF(U183="nulová",N183,0)</f>
        <v>0</v>
      </c>
      <c r="BJ183" s="5" t="s">
        <v>22</v>
      </c>
      <c r="BK183" s="96">
        <f>ROUND(L183*K183,2)</f>
        <v>0</v>
      </c>
      <c r="BL183" s="5" t="s">
        <v>155</v>
      </c>
      <c r="BM183" s="5" t="s">
        <v>904</v>
      </c>
    </row>
    <row r="184" spans="2:51" s="158" customFormat="1" ht="22.5" customHeight="1">
      <c r="B184" s="159"/>
      <c r="C184" s="160"/>
      <c r="D184" s="160"/>
      <c r="E184" s="161"/>
      <c r="F184" s="234" t="s">
        <v>808</v>
      </c>
      <c r="G184" s="234"/>
      <c r="H184" s="234"/>
      <c r="I184" s="234"/>
      <c r="J184" s="160"/>
      <c r="K184" s="162">
        <v>0.768</v>
      </c>
      <c r="L184" s="160"/>
      <c r="M184" s="160"/>
      <c r="N184" s="160"/>
      <c r="O184" s="160"/>
      <c r="P184" s="160"/>
      <c r="Q184" s="160"/>
      <c r="R184" s="163"/>
      <c r="T184" s="164"/>
      <c r="U184" s="160"/>
      <c r="V184" s="160"/>
      <c r="W184" s="160"/>
      <c r="X184" s="160"/>
      <c r="Y184" s="160"/>
      <c r="Z184" s="160"/>
      <c r="AA184" s="165"/>
      <c r="AT184" s="166" t="s">
        <v>158</v>
      </c>
      <c r="AU184" s="166" t="s">
        <v>110</v>
      </c>
      <c r="AV184" s="158" t="s">
        <v>110</v>
      </c>
      <c r="AW184" s="158" t="s">
        <v>37</v>
      </c>
      <c r="AX184" s="158" t="s">
        <v>80</v>
      </c>
      <c r="AY184" s="166" t="s">
        <v>150</v>
      </c>
    </row>
    <row r="185" spans="2:51" s="158" customFormat="1" ht="31.5" customHeight="1">
      <c r="B185" s="159"/>
      <c r="C185" s="160"/>
      <c r="D185" s="160"/>
      <c r="E185" s="161"/>
      <c r="F185" s="235" t="s">
        <v>809</v>
      </c>
      <c r="G185" s="235"/>
      <c r="H185" s="235"/>
      <c r="I185" s="235"/>
      <c r="J185" s="160"/>
      <c r="K185" s="162">
        <v>0.368</v>
      </c>
      <c r="L185" s="160"/>
      <c r="M185" s="160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158</v>
      </c>
      <c r="AU185" s="166" t="s">
        <v>110</v>
      </c>
      <c r="AV185" s="158" t="s">
        <v>110</v>
      </c>
      <c r="AW185" s="158" t="s">
        <v>37</v>
      </c>
      <c r="AX185" s="158" t="s">
        <v>80</v>
      </c>
      <c r="AY185" s="166" t="s">
        <v>150</v>
      </c>
    </row>
    <row r="186" spans="2:63" s="139" customFormat="1" ht="29.25" customHeight="1">
      <c r="B186" s="140"/>
      <c r="C186" s="141"/>
      <c r="D186" s="150" t="s">
        <v>806</v>
      </c>
      <c r="E186" s="150"/>
      <c r="F186" s="150"/>
      <c r="G186" s="150"/>
      <c r="H186" s="150"/>
      <c r="I186" s="150"/>
      <c r="J186" s="150"/>
      <c r="K186" s="150"/>
      <c r="L186" s="150"/>
      <c r="M186" s="150"/>
      <c r="N186" s="230">
        <f>BK186</f>
        <v>0</v>
      </c>
      <c r="O186" s="230"/>
      <c r="P186" s="230"/>
      <c r="Q186" s="230"/>
      <c r="R186" s="143"/>
      <c r="T186" s="144"/>
      <c r="U186" s="141"/>
      <c r="V186" s="141"/>
      <c r="W186" s="145">
        <f>SUM(W187:W188)</f>
        <v>0</v>
      </c>
      <c r="X186" s="141"/>
      <c r="Y186" s="145">
        <f>SUM(Y187:Y188)</f>
        <v>0.30110000000000003</v>
      </c>
      <c r="Z186" s="141"/>
      <c r="AA186" s="146">
        <f>SUM(AA187:AA188)</f>
        <v>0</v>
      </c>
      <c r="AR186" s="147" t="s">
        <v>22</v>
      </c>
      <c r="AT186" s="148" t="s">
        <v>79</v>
      </c>
      <c r="AU186" s="148" t="s">
        <v>22</v>
      </c>
      <c r="AY186" s="147" t="s">
        <v>150</v>
      </c>
      <c r="BK186" s="149">
        <f>SUM(BK187:BK188)</f>
        <v>0</v>
      </c>
    </row>
    <row r="187" spans="2:65" s="22" customFormat="1" ht="22.5" customHeight="1">
      <c r="B187" s="119"/>
      <c r="C187" s="151" t="s">
        <v>358</v>
      </c>
      <c r="D187" s="151" t="s">
        <v>151</v>
      </c>
      <c r="E187" s="152" t="s">
        <v>905</v>
      </c>
      <c r="F187" s="231" t="s">
        <v>906</v>
      </c>
      <c r="G187" s="231"/>
      <c r="H187" s="231"/>
      <c r="I187" s="231"/>
      <c r="J187" s="153" t="s">
        <v>154</v>
      </c>
      <c r="K187" s="154">
        <v>3011</v>
      </c>
      <c r="L187" s="232">
        <v>0</v>
      </c>
      <c r="M187" s="232"/>
      <c r="N187" s="233">
        <f>ROUND(L187*K187,2)</f>
        <v>0</v>
      </c>
      <c r="O187" s="233"/>
      <c r="P187" s="233"/>
      <c r="Q187" s="233"/>
      <c r="R187" s="121"/>
      <c r="T187" s="155"/>
      <c r="U187" s="33" t="s">
        <v>45</v>
      </c>
      <c r="V187" s="24"/>
      <c r="W187" s="156">
        <f>V187*K187</f>
        <v>0</v>
      </c>
      <c r="X187" s="156">
        <v>0.0001</v>
      </c>
      <c r="Y187" s="156">
        <f>X187*K187</f>
        <v>0.30110000000000003</v>
      </c>
      <c r="Z187" s="156">
        <v>0</v>
      </c>
      <c r="AA187" s="157">
        <f>Z187*K187</f>
        <v>0</v>
      </c>
      <c r="AR187" s="5" t="s">
        <v>155</v>
      </c>
      <c r="AT187" s="5" t="s">
        <v>151</v>
      </c>
      <c r="AU187" s="5" t="s">
        <v>110</v>
      </c>
      <c r="AY187" s="5" t="s">
        <v>150</v>
      </c>
      <c r="BE187" s="96">
        <f>IF(U187="základní",N187,0)</f>
        <v>0</v>
      </c>
      <c r="BF187" s="96">
        <f>IF(U187="snížená",N187,0)</f>
        <v>0</v>
      </c>
      <c r="BG187" s="96">
        <f>IF(U187="zákl. přenesená",N187,0)</f>
        <v>0</v>
      </c>
      <c r="BH187" s="96">
        <f>IF(U187="sníž. přenesená",N187,0)</f>
        <v>0</v>
      </c>
      <c r="BI187" s="96">
        <f>IF(U187="nulová",N187,0)</f>
        <v>0</v>
      </c>
      <c r="BJ187" s="5" t="s">
        <v>22</v>
      </c>
      <c r="BK187" s="96">
        <f>ROUND(L187*K187,2)</f>
        <v>0</v>
      </c>
      <c r="BL187" s="5" t="s">
        <v>155</v>
      </c>
      <c r="BM187" s="5" t="s">
        <v>907</v>
      </c>
    </row>
    <row r="188" spans="2:47" s="22" customFormat="1" ht="30" customHeight="1">
      <c r="B188" s="23"/>
      <c r="C188" s="24"/>
      <c r="D188" s="24"/>
      <c r="E188" s="24"/>
      <c r="F188" s="243" t="s">
        <v>908</v>
      </c>
      <c r="G188" s="243"/>
      <c r="H188" s="243"/>
      <c r="I188" s="243"/>
      <c r="J188" s="24"/>
      <c r="K188" s="24"/>
      <c r="L188" s="24"/>
      <c r="M188" s="24"/>
      <c r="N188" s="24"/>
      <c r="O188" s="24"/>
      <c r="P188" s="24"/>
      <c r="Q188" s="24"/>
      <c r="R188" s="25"/>
      <c r="T188" s="167"/>
      <c r="U188" s="24"/>
      <c r="V188" s="24"/>
      <c r="W188" s="24"/>
      <c r="X188" s="24"/>
      <c r="Y188" s="24"/>
      <c r="Z188" s="24"/>
      <c r="AA188" s="65"/>
      <c r="AT188" s="5" t="s">
        <v>464</v>
      </c>
      <c r="AU188" s="5" t="s">
        <v>110</v>
      </c>
    </row>
    <row r="189" spans="2:63" s="139" customFormat="1" ht="29.25" customHeight="1">
      <c r="B189" s="140"/>
      <c r="C189" s="141"/>
      <c r="D189" s="150" t="s">
        <v>232</v>
      </c>
      <c r="E189" s="150"/>
      <c r="F189" s="150"/>
      <c r="G189" s="150"/>
      <c r="H189" s="150"/>
      <c r="I189" s="150"/>
      <c r="J189" s="150"/>
      <c r="K189" s="150"/>
      <c r="L189" s="150"/>
      <c r="M189" s="150"/>
      <c r="N189" s="230">
        <f>BK189</f>
        <v>0</v>
      </c>
      <c r="O189" s="230"/>
      <c r="P189" s="230"/>
      <c r="Q189" s="230"/>
      <c r="R189" s="143"/>
      <c r="T189" s="144"/>
      <c r="U189" s="141"/>
      <c r="V189" s="141"/>
      <c r="W189" s="145">
        <f>SUM(W190:W197)</f>
        <v>0</v>
      </c>
      <c r="X189" s="141"/>
      <c r="Y189" s="145">
        <f>SUM(Y190:Y197)</f>
        <v>4.42062112</v>
      </c>
      <c r="Z189" s="141"/>
      <c r="AA189" s="146">
        <f>SUM(AA190:AA197)</f>
        <v>0</v>
      </c>
      <c r="AR189" s="147" t="s">
        <v>22</v>
      </c>
      <c r="AT189" s="148" t="s">
        <v>79</v>
      </c>
      <c r="AU189" s="148" t="s">
        <v>22</v>
      </c>
      <c r="AY189" s="147" t="s">
        <v>150</v>
      </c>
      <c r="BK189" s="149">
        <f>SUM(BK190:BK197)</f>
        <v>0</v>
      </c>
    </row>
    <row r="190" spans="2:65" s="22" customFormat="1" ht="31.5" customHeight="1">
      <c r="B190" s="119"/>
      <c r="C190" s="151" t="s">
        <v>362</v>
      </c>
      <c r="D190" s="151" t="s">
        <v>151</v>
      </c>
      <c r="E190" s="152" t="s">
        <v>909</v>
      </c>
      <c r="F190" s="231" t="s">
        <v>910</v>
      </c>
      <c r="G190" s="231"/>
      <c r="H190" s="231"/>
      <c r="I190" s="231"/>
      <c r="J190" s="153" t="s">
        <v>182</v>
      </c>
      <c r="K190" s="154">
        <v>10</v>
      </c>
      <c r="L190" s="232">
        <v>0</v>
      </c>
      <c r="M190" s="232"/>
      <c r="N190" s="233">
        <f>ROUND(L190*K190,2)</f>
        <v>0</v>
      </c>
      <c r="O190" s="233"/>
      <c r="P190" s="233"/>
      <c r="Q190" s="233"/>
      <c r="R190" s="121"/>
      <c r="T190" s="155"/>
      <c r="U190" s="33" t="s">
        <v>45</v>
      </c>
      <c r="V190" s="24"/>
      <c r="W190" s="156">
        <f>V190*K190</f>
        <v>0</v>
      </c>
      <c r="X190" s="156">
        <v>0.001122112</v>
      </c>
      <c r="Y190" s="156">
        <f>X190*K190</f>
        <v>0.01122112</v>
      </c>
      <c r="Z190" s="156">
        <v>0</v>
      </c>
      <c r="AA190" s="157">
        <f>Z190*K190</f>
        <v>0</v>
      </c>
      <c r="AR190" s="5" t="s">
        <v>155</v>
      </c>
      <c r="AT190" s="5" t="s">
        <v>151</v>
      </c>
      <c r="AU190" s="5" t="s">
        <v>110</v>
      </c>
      <c r="AY190" s="5" t="s">
        <v>150</v>
      </c>
      <c r="BE190" s="96">
        <f>IF(U190="základní",N190,0)</f>
        <v>0</v>
      </c>
      <c r="BF190" s="96">
        <f>IF(U190="snížená",N190,0)</f>
        <v>0</v>
      </c>
      <c r="BG190" s="96">
        <f>IF(U190="zákl. přenesená",N190,0)</f>
        <v>0</v>
      </c>
      <c r="BH190" s="96">
        <f>IF(U190="sníž. přenesená",N190,0)</f>
        <v>0</v>
      </c>
      <c r="BI190" s="96">
        <f>IF(U190="nulová",N190,0)</f>
        <v>0</v>
      </c>
      <c r="BJ190" s="5" t="s">
        <v>22</v>
      </c>
      <c r="BK190" s="96">
        <f>ROUND(L190*K190,2)</f>
        <v>0</v>
      </c>
      <c r="BL190" s="5" t="s">
        <v>155</v>
      </c>
      <c r="BM190" s="5" t="s">
        <v>911</v>
      </c>
    </row>
    <row r="191" spans="2:51" s="158" customFormat="1" ht="22.5" customHeight="1">
      <c r="B191" s="159"/>
      <c r="C191" s="160"/>
      <c r="D191" s="160"/>
      <c r="E191" s="161"/>
      <c r="F191" s="234" t="s">
        <v>27</v>
      </c>
      <c r="G191" s="234"/>
      <c r="H191" s="234"/>
      <c r="I191" s="234"/>
      <c r="J191" s="160"/>
      <c r="K191" s="162">
        <v>10</v>
      </c>
      <c r="L191" s="160"/>
      <c r="M191" s="160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158</v>
      </c>
      <c r="AU191" s="166" t="s">
        <v>110</v>
      </c>
      <c r="AV191" s="158" t="s">
        <v>110</v>
      </c>
      <c r="AW191" s="158" t="s">
        <v>37</v>
      </c>
      <c r="AX191" s="158" t="s">
        <v>22</v>
      </c>
      <c r="AY191" s="166" t="s">
        <v>150</v>
      </c>
    </row>
    <row r="192" spans="2:65" s="22" customFormat="1" ht="31.5" customHeight="1">
      <c r="B192" s="119"/>
      <c r="C192" s="173" t="s">
        <v>367</v>
      </c>
      <c r="D192" s="173" t="s">
        <v>257</v>
      </c>
      <c r="E192" s="174" t="s">
        <v>912</v>
      </c>
      <c r="F192" s="239" t="s">
        <v>913</v>
      </c>
      <c r="G192" s="239"/>
      <c r="H192" s="239"/>
      <c r="I192" s="239"/>
      <c r="J192" s="175" t="s">
        <v>182</v>
      </c>
      <c r="K192" s="176">
        <v>10</v>
      </c>
      <c r="L192" s="240">
        <v>0</v>
      </c>
      <c r="M192" s="240"/>
      <c r="N192" s="241">
        <f>ROUND(L192*K192,2)</f>
        <v>0</v>
      </c>
      <c r="O192" s="241"/>
      <c r="P192" s="241"/>
      <c r="Q192" s="241"/>
      <c r="R192" s="121"/>
      <c r="T192" s="155"/>
      <c r="U192" s="33" t="s">
        <v>45</v>
      </c>
      <c r="V192" s="24"/>
      <c r="W192" s="156">
        <f>V192*K192</f>
        <v>0</v>
      </c>
      <c r="X192" s="156">
        <v>0.0135</v>
      </c>
      <c r="Y192" s="156">
        <f>X192*K192</f>
        <v>0.135</v>
      </c>
      <c r="Z192" s="156">
        <v>0</v>
      </c>
      <c r="AA192" s="157">
        <f>Z192*K192</f>
        <v>0</v>
      </c>
      <c r="AR192" s="5" t="s">
        <v>190</v>
      </c>
      <c r="AT192" s="5" t="s">
        <v>257</v>
      </c>
      <c r="AU192" s="5" t="s">
        <v>110</v>
      </c>
      <c r="AY192" s="5" t="s">
        <v>150</v>
      </c>
      <c r="BE192" s="96">
        <f>IF(U192="základní",N192,0)</f>
        <v>0</v>
      </c>
      <c r="BF192" s="96">
        <f>IF(U192="snížená",N192,0)</f>
        <v>0</v>
      </c>
      <c r="BG192" s="96">
        <f>IF(U192="zákl. přenesená",N192,0)</f>
        <v>0</v>
      </c>
      <c r="BH192" s="96">
        <f>IF(U192="sníž. přenesená",N192,0)</f>
        <v>0</v>
      </c>
      <c r="BI192" s="96">
        <f>IF(U192="nulová",N192,0)</f>
        <v>0</v>
      </c>
      <c r="BJ192" s="5" t="s">
        <v>22</v>
      </c>
      <c r="BK192" s="96">
        <f>ROUND(L192*K192,2)</f>
        <v>0</v>
      </c>
      <c r="BL192" s="5" t="s">
        <v>155</v>
      </c>
      <c r="BM192" s="5" t="s">
        <v>914</v>
      </c>
    </row>
    <row r="193" spans="2:51" s="158" customFormat="1" ht="22.5" customHeight="1">
      <c r="B193" s="159"/>
      <c r="C193" s="160"/>
      <c r="D193" s="160"/>
      <c r="E193" s="161"/>
      <c r="F193" s="234" t="s">
        <v>27</v>
      </c>
      <c r="G193" s="234"/>
      <c r="H193" s="234"/>
      <c r="I193" s="234"/>
      <c r="J193" s="160"/>
      <c r="K193" s="162">
        <v>10</v>
      </c>
      <c r="L193" s="160"/>
      <c r="M193" s="160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158</v>
      </c>
      <c r="AU193" s="166" t="s">
        <v>110</v>
      </c>
      <c r="AV193" s="158" t="s">
        <v>110</v>
      </c>
      <c r="AW193" s="158" t="s">
        <v>37</v>
      </c>
      <c r="AX193" s="158" t="s">
        <v>22</v>
      </c>
      <c r="AY193" s="166" t="s">
        <v>150</v>
      </c>
    </row>
    <row r="194" spans="2:65" s="22" customFormat="1" ht="22.5" customHeight="1">
      <c r="B194" s="119"/>
      <c r="C194" s="151" t="s">
        <v>372</v>
      </c>
      <c r="D194" s="151" t="s">
        <v>151</v>
      </c>
      <c r="E194" s="152" t="s">
        <v>915</v>
      </c>
      <c r="F194" s="231" t="s">
        <v>916</v>
      </c>
      <c r="G194" s="231"/>
      <c r="H194" s="231"/>
      <c r="I194" s="231"/>
      <c r="J194" s="153" t="s">
        <v>182</v>
      </c>
      <c r="K194" s="154">
        <v>10</v>
      </c>
      <c r="L194" s="232">
        <v>0</v>
      </c>
      <c r="M194" s="232"/>
      <c r="N194" s="233">
        <f>ROUND(L194*K194,2)</f>
        <v>0</v>
      </c>
      <c r="O194" s="233"/>
      <c r="P194" s="233"/>
      <c r="Q194" s="233"/>
      <c r="R194" s="121"/>
      <c r="T194" s="155"/>
      <c r="U194" s="33" t="s">
        <v>45</v>
      </c>
      <c r="V194" s="24"/>
      <c r="W194" s="156">
        <f>V194*K194</f>
        <v>0</v>
      </c>
      <c r="X194" s="156">
        <v>0.35744</v>
      </c>
      <c r="Y194" s="156">
        <f>X194*K194</f>
        <v>3.5744</v>
      </c>
      <c r="Z194" s="156">
        <v>0</v>
      </c>
      <c r="AA194" s="157">
        <f>Z194*K194</f>
        <v>0</v>
      </c>
      <c r="AR194" s="5" t="s">
        <v>155</v>
      </c>
      <c r="AT194" s="5" t="s">
        <v>151</v>
      </c>
      <c r="AU194" s="5" t="s">
        <v>110</v>
      </c>
      <c r="AY194" s="5" t="s">
        <v>150</v>
      </c>
      <c r="BE194" s="96">
        <f>IF(U194="základní",N194,0)</f>
        <v>0</v>
      </c>
      <c r="BF194" s="96">
        <f>IF(U194="snížená",N194,0)</f>
        <v>0</v>
      </c>
      <c r="BG194" s="96">
        <f>IF(U194="zákl. přenesená",N194,0)</f>
        <v>0</v>
      </c>
      <c r="BH194" s="96">
        <f>IF(U194="sníž. přenesená",N194,0)</f>
        <v>0</v>
      </c>
      <c r="BI194" s="96">
        <f>IF(U194="nulová",N194,0)</f>
        <v>0</v>
      </c>
      <c r="BJ194" s="5" t="s">
        <v>22</v>
      </c>
      <c r="BK194" s="96">
        <f>ROUND(L194*K194,2)</f>
        <v>0</v>
      </c>
      <c r="BL194" s="5" t="s">
        <v>155</v>
      </c>
      <c r="BM194" s="5" t="s">
        <v>917</v>
      </c>
    </row>
    <row r="195" spans="2:51" s="158" customFormat="1" ht="22.5" customHeight="1">
      <c r="B195" s="159"/>
      <c r="C195" s="160"/>
      <c r="D195" s="160"/>
      <c r="E195" s="161"/>
      <c r="F195" s="234" t="s">
        <v>918</v>
      </c>
      <c r="G195" s="234"/>
      <c r="H195" s="234"/>
      <c r="I195" s="234"/>
      <c r="J195" s="160"/>
      <c r="K195" s="162">
        <v>10</v>
      </c>
      <c r="L195" s="160"/>
      <c r="M195" s="160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158</v>
      </c>
      <c r="AU195" s="166" t="s">
        <v>110</v>
      </c>
      <c r="AV195" s="158" t="s">
        <v>110</v>
      </c>
      <c r="AW195" s="158" t="s">
        <v>37</v>
      </c>
      <c r="AX195" s="158" t="s">
        <v>22</v>
      </c>
      <c r="AY195" s="166" t="s">
        <v>150</v>
      </c>
    </row>
    <row r="196" spans="2:65" s="22" customFormat="1" ht="31.5" customHeight="1">
      <c r="B196" s="119"/>
      <c r="C196" s="173" t="s">
        <v>377</v>
      </c>
      <c r="D196" s="173" t="s">
        <v>257</v>
      </c>
      <c r="E196" s="174" t="s">
        <v>919</v>
      </c>
      <c r="F196" s="239" t="s">
        <v>920</v>
      </c>
      <c r="G196" s="239"/>
      <c r="H196" s="239"/>
      <c r="I196" s="239"/>
      <c r="J196" s="175" t="s">
        <v>182</v>
      </c>
      <c r="K196" s="176">
        <v>10</v>
      </c>
      <c r="L196" s="240">
        <v>0</v>
      </c>
      <c r="M196" s="240"/>
      <c r="N196" s="241">
        <f>ROUND(L196*K196,2)</f>
        <v>0</v>
      </c>
      <c r="O196" s="241"/>
      <c r="P196" s="241"/>
      <c r="Q196" s="241"/>
      <c r="R196" s="121"/>
      <c r="T196" s="155"/>
      <c r="U196" s="33" t="s">
        <v>45</v>
      </c>
      <c r="V196" s="24"/>
      <c r="W196" s="156">
        <f>V196*K196</f>
        <v>0</v>
      </c>
      <c r="X196" s="156">
        <v>0.07</v>
      </c>
      <c r="Y196" s="156">
        <f>X196*K196</f>
        <v>0.7000000000000001</v>
      </c>
      <c r="Z196" s="156">
        <v>0</v>
      </c>
      <c r="AA196" s="157">
        <f>Z196*K196</f>
        <v>0</v>
      </c>
      <c r="AR196" s="5" t="s">
        <v>190</v>
      </c>
      <c r="AT196" s="5" t="s">
        <v>257</v>
      </c>
      <c r="AU196" s="5" t="s">
        <v>110</v>
      </c>
      <c r="AY196" s="5" t="s">
        <v>150</v>
      </c>
      <c r="BE196" s="96">
        <f>IF(U196="základní",N196,0)</f>
        <v>0</v>
      </c>
      <c r="BF196" s="96">
        <f>IF(U196="snížená",N196,0)</f>
        <v>0</v>
      </c>
      <c r="BG196" s="96">
        <f>IF(U196="zákl. přenesená",N196,0)</f>
        <v>0</v>
      </c>
      <c r="BH196" s="96">
        <f>IF(U196="sníž. přenesená",N196,0)</f>
        <v>0</v>
      </c>
      <c r="BI196" s="96">
        <f>IF(U196="nulová",N196,0)</f>
        <v>0</v>
      </c>
      <c r="BJ196" s="5" t="s">
        <v>22</v>
      </c>
      <c r="BK196" s="96">
        <f>ROUND(L196*K196,2)</f>
        <v>0</v>
      </c>
      <c r="BL196" s="5" t="s">
        <v>155</v>
      </c>
      <c r="BM196" s="5" t="s">
        <v>921</v>
      </c>
    </row>
    <row r="197" spans="2:51" s="158" customFormat="1" ht="22.5" customHeight="1">
      <c r="B197" s="159"/>
      <c r="C197" s="160"/>
      <c r="D197" s="160"/>
      <c r="E197" s="161"/>
      <c r="F197" s="234" t="s">
        <v>918</v>
      </c>
      <c r="G197" s="234"/>
      <c r="H197" s="234"/>
      <c r="I197" s="234"/>
      <c r="J197" s="160"/>
      <c r="K197" s="162">
        <v>10</v>
      </c>
      <c r="L197" s="160"/>
      <c r="M197" s="160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158</v>
      </c>
      <c r="AU197" s="166" t="s">
        <v>110</v>
      </c>
      <c r="AV197" s="158" t="s">
        <v>110</v>
      </c>
      <c r="AW197" s="158" t="s">
        <v>37</v>
      </c>
      <c r="AX197" s="158" t="s">
        <v>22</v>
      </c>
      <c r="AY197" s="166" t="s">
        <v>150</v>
      </c>
    </row>
    <row r="198" spans="2:63" s="139" customFormat="1" ht="29.25" customHeight="1">
      <c r="B198" s="140"/>
      <c r="C198" s="141"/>
      <c r="D198" s="150" t="s">
        <v>233</v>
      </c>
      <c r="E198" s="150"/>
      <c r="F198" s="150"/>
      <c r="G198" s="150"/>
      <c r="H198" s="150"/>
      <c r="I198" s="150"/>
      <c r="J198" s="150"/>
      <c r="K198" s="150"/>
      <c r="L198" s="150"/>
      <c r="M198" s="150"/>
      <c r="N198" s="230">
        <f>BK198</f>
        <v>0</v>
      </c>
      <c r="O198" s="230"/>
      <c r="P198" s="230"/>
      <c r="Q198" s="230"/>
      <c r="R198" s="143"/>
      <c r="T198" s="144"/>
      <c r="U198" s="141"/>
      <c r="V198" s="141"/>
      <c r="W198" s="145">
        <f>W199</f>
        <v>0</v>
      </c>
      <c r="X198" s="141"/>
      <c r="Y198" s="145">
        <f>Y199</f>
        <v>0</v>
      </c>
      <c r="Z198" s="141"/>
      <c r="AA198" s="146">
        <f>AA199</f>
        <v>0</v>
      </c>
      <c r="AR198" s="147" t="s">
        <v>22</v>
      </c>
      <c r="AT198" s="148" t="s">
        <v>79</v>
      </c>
      <c r="AU198" s="148" t="s">
        <v>22</v>
      </c>
      <c r="AY198" s="147" t="s">
        <v>150</v>
      </c>
      <c r="BK198" s="149">
        <f>BK199</f>
        <v>0</v>
      </c>
    </row>
    <row r="199" spans="2:65" s="22" customFormat="1" ht="31.5" customHeight="1">
      <c r="B199" s="119"/>
      <c r="C199" s="151" t="s">
        <v>382</v>
      </c>
      <c r="D199" s="151" t="s">
        <v>151</v>
      </c>
      <c r="E199" s="152" t="s">
        <v>922</v>
      </c>
      <c r="F199" s="231" t="s">
        <v>923</v>
      </c>
      <c r="G199" s="231"/>
      <c r="H199" s="231"/>
      <c r="I199" s="231"/>
      <c r="J199" s="153" t="s">
        <v>203</v>
      </c>
      <c r="K199" s="154">
        <v>24.318</v>
      </c>
      <c r="L199" s="232">
        <v>0</v>
      </c>
      <c r="M199" s="232"/>
      <c r="N199" s="233">
        <f>ROUND(L199*K199,2)</f>
        <v>0</v>
      </c>
      <c r="O199" s="233"/>
      <c r="P199" s="233"/>
      <c r="Q199" s="233"/>
      <c r="R199" s="121"/>
      <c r="T199" s="155"/>
      <c r="U199" s="33" t="s">
        <v>45</v>
      </c>
      <c r="V199" s="24"/>
      <c r="W199" s="156">
        <f>V199*K199</f>
        <v>0</v>
      </c>
      <c r="X199" s="156">
        <v>0</v>
      </c>
      <c r="Y199" s="156">
        <f>X199*K199</f>
        <v>0</v>
      </c>
      <c r="Z199" s="156">
        <v>0</v>
      </c>
      <c r="AA199" s="157">
        <f>Z199*K199</f>
        <v>0</v>
      </c>
      <c r="AR199" s="5" t="s">
        <v>155</v>
      </c>
      <c r="AT199" s="5" t="s">
        <v>151</v>
      </c>
      <c r="AU199" s="5" t="s">
        <v>110</v>
      </c>
      <c r="AY199" s="5" t="s">
        <v>150</v>
      </c>
      <c r="BE199" s="96">
        <f>IF(U199="základní",N199,0)</f>
        <v>0</v>
      </c>
      <c r="BF199" s="96">
        <f>IF(U199="snížená",N199,0)</f>
        <v>0</v>
      </c>
      <c r="BG199" s="96">
        <f>IF(U199="zákl. přenesená",N199,0)</f>
        <v>0</v>
      </c>
      <c r="BH199" s="96">
        <f>IF(U199="sníž. přenesená",N199,0)</f>
        <v>0</v>
      </c>
      <c r="BI199" s="96">
        <f>IF(U199="nulová",N199,0)</f>
        <v>0</v>
      </c>
      <c r="BJ199" s="5" t="s">
        <v>22</v>
      </c>
      <c r="BK199" s="96">
        <f>ROUND(L199*K199,2)</f>
        <v>0</v>
      </c>
      <c r="BL199" s="5" t="s">
        <v>155</v>
      </c>
      <c r="BM199" s="5" t="s">
        <v>924</v>
      </c>
    </row>
    <row r="200" spans="2:63" s="22" customFormat="1" ht="49.5" customHeight="1">
      <c r="B200" s="23"/>
      <c r="C200" s="24"/>
      <c r="D200" s="142" t="s">
        <v>227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36">
        <f aca="true" t="shared" si="5" ref="N200:N205">BK200</f>
        <v>0</v>
      </c>
      <c r="O200" s="236"/>
      <c r="P200" s="236"/>
      <c r="Q200" s="236"/>
      <c r="R200" s="25"/>
      <c r="T200" s="167"/>
      <c r="U200" s="24"/>
      <c r="V200" s="24"/>
      <c r="W200" s="24"/>
      <c r="X200" s="24"/>
      <c r="Y200" s="24"/>
      <c r="Z200" s="24"/>
      <c r="AA200" s="65"/>
      <c r="AT200" s="5" t="s">
        <v>79</v>
      </c>
      <c r="AU200" s="5" t="s">
        <v>80</v>
      </c>
      <c r="AY200" s="5" t="s">
        <v>228</v>
      </c>
      <c r="BK200" s="96">
        <f>SUM(BK201:BK205)</f>
        <v>0</v>
      </c>
    </row>
    <row r="201" spans="2:63" s="22" customFormat="1" ht="21.75" customHeight="1">
      <c r="B201" s="23"/>
      <c r="C201" s="168"/>
      <c r="D201" s="168" t="s">
        <v>151</v>
      </c>
      <c r="E201" s="169"/>
      <c r="F201" s="237"/>
      <c r="G201" s="237"/>
      <c r="H201" s="237"/>
      <c r="I201" s="237"/>
      <c r="J201" s="170"/>
      <c r="K201" s="171"/>
      <c r="L201" s="232"/>
      <c r="M201" s="232"/>
      <c r="N201" s="238">
        <f t="shared" si="5"/>
        <v>0</v>
      </c>
      <c r="O201" s="238"/>
      <c r="P201" s="238"/>
      <c r="Q201" s="238"/>
      <c r="R201" s="25"/>
      <c r="T201" s="155"/>
      <c r="U201" s="172" t="s">
        <v>45</v>
      </c>
      <c r="V201" s="24"/>
      <c r="W201" s="24"/>
      <c r="X201" s="24"/>
      <c r="Y201" s="24"/>
      <c r="Z201" s="24"/>
      <c r="AA201" s="65"/>
      <c r="AT201" s="5" t="s">
        <v>228</v>
      </c>
      <c r="AU201" s="5" t="s">
        <v>22</v>
      </c>
      <c r="AY201" s="5" t="s">
        <v>228</v>
      </c>
      <c r="BE201" s="96">
        <f>IF(U201="základní",N201,0)</f>
        <v>0</v>
      </c>
      <c r="BF201" s="96">
        <f>IF(U201="snížená",N201,0)</f>
        <v>0</v>
      </c>
      <c r="BG201" s="96">
        <f>IF(U201="zákl. přenesená",N201,0)</f>
        <v>0</v>
      </c>
      <c r="BH201" s="96">
        <f>IF(U201="sníž. přenesená",N201,0)</f>
        <v>0</v>
      </c>
      <c r="BI201" s="96">
        <f>IF(U201="nulová",N201,0)</f>
        <v>0</v>
      </c>
      <c r="BJ201" s="5" t="s">
        <v>22</v>
      </c>
      <c r="BK201" s="96">
        <f>L201*K201</f>
        <v>0</v>
      </c>
    </row>
    <row r="202" spans="2:63" s="22" customFormat="1" ht="21.75" customHeight="1">
      <c r="B202" s="23"/>
      <c r="C202" s="168"/>
      <c r="D202" s="168" t="s">
        <v>151</v>
      </c>
      <c r="E202" s="169"/>
      <c r="F202" s="237"/>
      <c r="G202" s="237"/>
      <c r="H202" s="237"/>
      <c r="I202" s="237"/>
      <c r="J202" s="170"/>
      <c r="K202" s="171"/>
      <c r="L202" s="232"/>
      <c r="M202" s="232"/>
      <c r="N202" s="238">
        <f t="shared" si="5"/>
        <v>0</v>
      </c>
      <c r="O202" s="238"/>
      <c r="P202" s="238"/>
      <c r="Q202" s="238"/>
      <c r="R202" s="25"/>
      <c r="T202" s="155"/>
      <c r="U202" s="172" t="s">
        <v>45</v>
      </c>
      <c r="V202" s="24"/>
      <c r="W202" s="24"/>
      <c r="X202" s="24"/>
      <c r="Y202" s="24"/>
      <c r="Z202" s="24"/>
      <c r="AA202" s="65"/>
      <c r="AT202" s="5" t="s">
        <v>228</v>
      </c>
      <c r="AU202" s="5" t="s">
        <v>22</v>
      </c>
      <c r="AY202" s="5" t="s">
        <v>228</v>
      </c>
      <c r="BE202" s="96">
        <f>IF(U202="základní",N202,0)</f>
        <v>0</v>
      </c>
      <c r="BF202" s="96">
        <f>IF(U202="snížená",N202,0)</f>
        <v>0</v>
      </c>
      <c r="BG202" s="96">
        <f>IF(U202="zákl. přenesená",N202,0)</f>
        <v>0</v>
      </c>
      <c r="BH202" s="96">
        <f>IF(U202="sníž. přenesená",N202,0)</f>
        <v>0</v>
      </c>
      <c r="BI202" s="96">
        <f>IF(U202="nulová",N202,0)</f>
        <v>0</v>
      </c>
      <c r="BJ202" s="5" t="s">
        <v>22</v>
      </c>
      <c r="BK202" s="96">
        <f>L202*K202</f>
        <v>0</v>
      </c>
    </row>
    <row r="203" spans="2:63" s="22" customFormat="1" ht="21.75" customHeight="1">
      <c r="B203" s="23"/>
      <c r="C203" s="168"/>
      <c r="D203" s="168" t="s">
        <v>151</v>
      </c>
      <c r="E203" s="169"/>
      <c r="F203" s="237"/>
      <c r="G203" s="237"/>
      <c r="H203" s="237"/>
      <c r="I203" s="237"/>
      <c r="J203" s="170"/>
      <c r="K203" s="171"/>
      <c r="L203" s="232"/>
      <c r="M203" s="232"/>
      <c r="N203" s="238">
        <f t="shared" si="5"/>
        <v>0</v>
      </c>
      <c r="O203" s="238"/>
      <c r="P203" s="238"/>
      <c r="Q203" s="238"/>
      <c r="R203" s="25"/>
      <c r="T203" s="155"/>
      <c r="U203" s="172" t="s">
        <v>45</v>
      </c>
      <c r="V203" s="24"/>
      <c r="W203" s="24"/>
      <c r="X203" s="24"/>
      <c r="Y203" s="24"/>
      <c r="Z203" s="24"/>
      <c r="AA203" s="65"/>
      <c r="AT203" s="5" t="s">
        <v>228</v>
      </c>
      <c r="AU203" s="5" t="s">
        <v>22</v>
      </c>
      <c r="AY203" s="5" t="s">
        <v>228</v>
      </c>
      <c r="BE203" s="96">
        <f>IF(U203="základní",N203,0)</f>
        <v>0</v>
      </c>
      <c r="BF203" s="96">
        <f>IF(U203="snížená",N203,0)</f>
        <v>0</v>
      </c>
      <c r="BG203" s="96">
        <f>IF(U203="zákl. přenesená",N203,0)</f>
        <v>0</v>
      </c>
      <c r="BH203" s="96">
        <f>IF(U203="sníž. přenesená",N203,0)</f>
        <v>0</v>
      </c>
      <c r="BI203" s="96">
        <f>IF(U203="nulová",N203,0)</f>
        <v>0</v>
      </c>
      <c r="BJ203" s="5" t="s">
        <v>22</v>
      </c>
      <c r="BK203" s="96">
        <f>L203*K203</f>
        <v>0</v>
      </c>
    </row>
    <row r="204" spans="2:63" s="22" customFormat="1" ht="21.75" customHeight="1">
      <c r="B204" s="23"/>
      <c r="C204" s="168"/>
      <c r="D204" s="168" t="s">
        <v>151</v>
      </c>
      <c r="E204" s="169"/>
      <c r="F204" s="237"/>
      <c r="G204" s="237"/>
      <c r="H204" s="237"/>
      <c r="I204" s="237"/>
      <c r="J204" s="170"/>
      <c r="K204" s="171"/>
      <c r="L204" s="232"/>
      <c r="M204" s="232"/>
      <c r="N204" s="238">
        <f t="shared" si="5"/>
        <v>0</v>
      </c>
      <c r="O204" s="238"/>
      <c r="P204" s="238"/>
      <c r="Q204" s="238"/>
      <c r="R204" s="25"/>
      <c r="T204" s="155"/>
      <c r="U204" s="172" t="s">
        <v>45</v>
      </c>
      <c r="V204" s="24"/>
      <c r="W204" s="24"/>
      <c r="X204" s="24"/>
      <c r="Y204" s="24"/>
      <c r="Z204" s="24"/>
      <c r="AA204" s="65"/>
      <c r="AT204" s="5" t="s">
        <v>228</v>
      </c>
      <c r="AU204" s="5" t="s">
        <v>22</v>
      </c>
      <c r="AY204" s="5" t="s">
        <v>228</v>
      </c>
      <c r="BE204" s="96">
        <f>IF(U204="základní",N204,0)</f>
        <v>0</v>
      </c>
      <c r="BF204" s="96">
        <f>IF(U204="snížená",N204,0)</f>
        <v>0</v>
      </c>
      <c r="BG204" s="96">
        <f>IF(U204="zákl. přenesená",N204,0)</f>
        <v>0</v>
      </c>
      <c r="BH204" s="96">
        <f>IF(U204="sníž. přenesená",N204,0)</f>
        <v>0</v>
      </c>
      <c r="BI204" s="96">
        <f>IF(U204="nulová",N204,0)</f>
        <v>0</v>
      </c>
      <c r="BJ204" s="5" t="s">
        <v>22</v>
      </c>
      <c r="BK204" s="96">
        <f>L204*K204</f>
        <v>0</v>
      </c>
    </row>
    <row r="205" spans="2:63" s="22" customFormat="1" ht="21.75" customHeight="1">
      <c r="B205" s="23"/>
      <c r="C205" s="168"/>
      <c r="D205" s="168" t="s">
        <v>151</v>
      </c>
      <c r="E205" s="169"/>
      <c r="F205" s="237"/>
      <c r="G205" s="237"/>
      <c r="H205" s="237"/>
      <c r="I205" s="237"/>
      <c r="J205" s="170"/>
      <c r="K205" s="171"/>
      <c r="L205" s="232"/>
      <c r="M205" s="232"/>
      <c r="N205" s="238">
        <f t="shared" si="5"/>
        <v>0</v>
      </c>
      <c r="O205" s="238"/>
      <c r="P205" s="238"/>
      <c r="Q205" s="238"/>
      <c r="R205" s="25"/>
      <c r="T205" s="155"/>
      <c r="U205" s="172" t="s">
        <v>45</v>
      </c>
      <c r="V205" s="45"/>
      <c r="W205" s="45"/>
      <c r="X205" s="45"/>
      <c r="Y205" s="45"/>
      <c r="Z205" s="45"/>
      <c r="AA205" s="47"/>
      <c r="AT205" s="5" t="s">
        <v>228</v>
      </c>
      <c r="AU205" s="5" t="s">
        <v>22</v>
      </c>
      <c r="AY205" s="5" t="s">
        <v>228</v>
      </c>
      <c r="BE205" s="96">
        <f>IF(U205="základní",N205,0)</f>
        <v>0</v>
      </c>
      <c r="BF205" s="96">
        <f>IF(U205="snížená",N205,0)</f>
        <v>0</v>
      </c>
      <c r="BG205" s="96">
        <f>IF(U205="zákl. přenesená",N205,0)</f>
        <v>0</v>
      </c>
      <c r="BH205" s="96">
        <f>IF(U205="sníž. přenesená",N205,0)</f>
        <v>0</v>
      </c>
      <c r="BI205" s="96">
        <f>IF(U205="nulová",N205,0)</f>
        <v>0</v>
      </c>
      <c r="BJ205" s="5" t="s">
        <v>22</v>
      </c>
      <c r="BK205" s="96">
        <f>L205*K205</f>
        <v>0</v>
      </c>
    </row>
    <row r="206" spans="2:18" s="22" customFormat="1" ht="6.75" customHeight="1"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50"/>
    </row>
  </sheetData>
  <sheetProtection/>
  <mergeCells count="229"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199:I199"/>
    <mergeCell ref="L199:M199"/>
    <mergeCell ref="N199:Q199"/>
    <mergeCell ref="N200:Q200"/>
    <mergeCell ref="F201:I201"/>
    <mergeCell ref="L201:M201"/>
    <mergeCell ref="N201:Q201"/>
    <mergeCell ref="F195:I195"/>
    <mergeCell ref="F196:I196"/>
    <mergeCell ref="L196:M196"/>
    <mergeCell ref="N196:Q196"/>
    <mergeCell ref="F197:I197"/>
    <mergeCell ref="N198:Q198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N189:Q189"/>
    <mergeCell ref="F190:I190"/>
    <mergeCell ref="L190:M190"/>
    <mergeCell ref="N190:Q190"/>
    <mergeCell ref="F191:I191"/>
    <mergeCell ref="F184:I184"/>
    <mergeCell ref="F185:I185"/>
    <mergeCell ref="N186:Q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L153:M153"/>
    <mergeCell ref="N153:Q153"/>
    <mergeCell ref="F154:I154"/>
    <mergeCell ref="F155:I155"/>
    <mergeCell ref="L155:M155"/>
    <mergeCell ref="N155:Q155"/>
    <mergeCell ref="F149:I149"/>
    <mergeCell ref="N150:Q150"/>
    <mergeCell ref="F151:I151"/>
    <mergeCell ref="L151:M151"/>
    <mergeCell ref="N151:Q151"/>
    <mergeCell ref="F152:I152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F129:I129"/>
    <mergeCell ref="F130:I130"/>
    <mergeCell ref="F131:I131"/>
    <mergeCell ref="L131:M131"/>
    <mergeCell ref="N131:Q131"/>
    <mergeCell ref="F132:I132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1:I121"/>
    <mergeCell ref="L121:M121"/>
    <mergeCell ref="N121:Q121"/>
    <mergeCell ref="N122:Q122"/>
    <mergeCell ref="N123:Q123"/>
    <mergeCell ref="N124:Q124"/>
    <mergeCell ref="C111:Q111"/>
    <mergeCell ref="F113:P113"/>
    <mergeCell ref="F114:P114"/>
    <mergeCell ref="M116:P116"/>
    <mergeCell ref="M118:Q118"/>
    <mergeCell ref="M119:Q119"/>
    <mergeCell ref="D101:H101"/>
    <mergeCell ref="N101:Q101"/>
    <mergeCell ref="D102:H102"/>
    <mergeCell ref="N102:Q102"/>
    <mergeCell ref="N103:Q103"/>
    <mergeCell ref="L105:Q105"/>
    <mergeCell ref="D98:H98"/>
    <mergeCell ref="N98:Q98"/>
    <mergeCell ref="D99:H99"/>
    <mergeCell ref="N99:Q99"/>
    <mergeCell ref="D100:H100"/>
    <mergeCell ref="N100:Q100"/>
    <mergeCell ref="N91:Q91"/>
    <mergeCell ref="N92:Q92"/>
    <mergeCell ref="N93:Q93"/>
    <mergeCell ref="N94:Q94"/>
    <mergeCell ref="N95:Q95"/>
    <mergeCell ref="N97:Q97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printOptions/>
  <pageMargins left="0.5833333333333334" right="0.5833333333333334" top="0.5" bottom="0.6333333333333333" header="0.5118055555555555" footer="0.4666666666666667"/>
  <pageSetup horizontalDpi="300" verticalDpi="300" orientation="portrait" paperSize="9" scale="70"/>
  <headerFooter alignWithMargins="0">
    <oddFooter>&amp;C&amp;"Times New Roman,obyčejné"&amp;12&amp;P/&amp;N</oddFooter>
  </headerFooter>
  <rowBreaks count="2" manualBreakCount="2">
    <brk id="7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Zelinka</cp:lastModifiedBy>
  <dcterms:modified xsi:type="dcterms:W3CDTF">2016-03-14T15:42:07Z</dcterms:modified>
  <cp:category/>
  <cp:version/>
  <cp:contentType/>
  <cp:contentStatus/>
</cp:coreProperties>
</file>