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Dokumenty\Zakázky\BIKETOWERS_Systematica\Beroun_Bike Tower\"/>
    </mc:Choice>
  </mc:AlternateContent>
  <xr:revisionPtr revIDLastSave="0" documentId="13_ncr:1_{EC8CF2FE-F4DF-4F73-9478-ADAACB656B59}" xr6:coauthVersionLast="45" xr6:coauthVersionMax="45" xr10:uidLastSave="{00000000-0000-0000-0000-000000000000}"/>
  <bookViews>
    <workbookView xWindow="-98" yWindow="-98" windowWidth="28996" windowHeight="16395" tabRatio="855" xr2:uid="{00000000-000D-0000-FFFF-FFFF00000000}"/>
  </bookViews>
  <sheets>
    <sheet name="Rekapitulace stavby" sheetId="1" r:id="rId1"/>
    <sheet name="PS 01 - Automatická kolár..." sheetId="2" r:id="rId2"/>
    <sheet name="SO 01.a - Automatická kol..." sheetId="3" r:id="rId3"/>
    <sheet name="SO 01.b - Elektroinstalac..." sheetId="4" r:id="rId4"/>
    <sheet name="SO 01.c - Kanalizace" sheetId="5" r:id="rId5"/>
    <sheet name="SO 01.d - Slaboproud pro ..." sheetId="6" r:id="rId6"/>
    <sheet name="VON - Vedlejší a ostatní ..." sheetId="7" r:id="rId7"/>
    <sheet name="Pokyny pro vyplnění" sheetId="8" r:id="rId8"/>
  </sheets>
  <definedNames>
    <definedName name="_xlnm._FilterDatabase" localSheetId="1" hidden="1">'PS 01 - Automatická kolár...'!$C$80:$K$89</definedName>
    <definedName name="_xlnm._FilterDatabase" localSheetId="2" hidden="1">'SO 01.a - Automatická kol...'!$C$97:$K$410</definedName>
    <definedName name="_xlnm._FilterDatabase" localSheetId="3" hidden="1">'SO 01.b - Elektroinstalac...'!$C$86:$K$93</definedName>
    <definedName name="_xlnm._FilterDatabase" localSheetId="4" hidden="1">'SO 01.c - Kanalizace'!$C$91:$K$188</definedName>
    <definedName name="_xlnm._FilterDatabase" localSheetId="5" hidden="1">'SO 01.d - Slaboproud pro ...'!$C$86:$K$90</definedName>
    <definedName name="_xlnm._FilterDatabase" localSheetId="6" hidden="1">'VON - Vedlejší a ostatní ...'!$C$84:$K$106</definedName>
    <definedName name="_xlnm.Print_Titles" localSheetId="1">'PS 01 - Automatická kolár...'!$80:$80</definedName>
    <definedName name="_xlnm.Print_Titles" localSheetId="0">'Rekapitulace stavby'!$52:$52</definedName>
    <definedName name="_xlnm.Print_Titles" localSheetId="2">'SO 01.a - Automatická kol...'!$97:$97</definedName>
    <definedName name="_xlnm.Print_Titles" localSheetId="3">'SO 01.b - Elektroinstalac...'!$86:$86</definedName>
    <definedName name="_xlnm.Print_Titles" localSheetId="4">'SO 01.c - Kanalizace'!$91:$91</definedName>
    <definedName name="_xlnm.Print_Titles" localSheetId="5">'SO 01.d - Slaboproud pro ...'!$86:$86</definedName>
    <definedName name="_xlnm.Print_Titles" localSheetId="6">'VON - Vedlejší a ostatní ...'!$84:$84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1">'PS 01 - Automatická kolár...'!$C$4:$J$39,'PS 01 - Automatická kolár...'!$C$45:$J$62,'PS 01 - Automatická kolár...'!$C$68:$K$89</definedName>
    <definedName name="_xlnm.Print_Area" localSheetId="0">'Rekapitulace stavby'!$D$4:$AO$36,'Rekapitulace stavby'!$C$42:$AQ$62</definedName>
    <definedName name="_xlnm.Print_Area" localSheetId="2">'SO 01.a - Automatická kol...'!$C$4:$J$41,'SO 01.a - Automatická kol...'!$C$47:$J$77,'SO 01.a - Automatická kol...'!$C$83:$K$410</definedName>
    <definedName name="_xlnm.Print_Area" localSheetId="3">'SO 01.b - Elektroinstalac...'!$C$4:$J$41,'SO 01.b - Elektroinstalac...'!$C$47:$J$66,'SO 01.b - Elektroinstalac...'!$C$72:$K$93</definedName>
    <definedName name="_xlnm.Print_Area" localSheetId="4">'SO 01.c - Kanalizace'!$C$4:$J$41,'SO 01.c - Kanalizace'!$C$47:$J$71,'SO 01.c - Kanalizace'!$C$77:$K$188</definedName>
    <definedName name="_xlnm.Print_Area" localSheetId="5">'SO 01.d - Slaboproud pro ...'!$C$4:$J$41,'SO 01.d - Slaboproud pro ...'!$C$47:$J$66,'SO 01.d - Slaboproud pro ...'!$C$72:$K$90</definedName>
    <definedName name="_xlnm.Print_Area" localSheetId="6">'VON - Vedlejší a ostatní ...'!$C$4:$J$39,'VON - Vedlejší a ostatní ...'!$C$45:$J$66,'VON - Vedlejší a ostatní ...'!$C$72:$K$106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1" i="1" s="1"/>
  <c r="J35" i="7"/>
  <c r="AX61" i="1" s="1"/>
  <c r="BI106" i="7"/>
  <c r="BH106" i="7"/>
  <c r="BG106" i="7"/>
  <c r="BF106" i="7"/>
  <c r="T106" i="7"/>
  <c r="T105" i="7" s="1"/>
  <c r="R106" i="7"/>
  <c r="R105" i="7" s="1"/>
  <c r="P106" i="7"/>
  <c r="P105" i="7"/>
  <c r="BK106" i="7"/>
  <c r="BK105" i="7" s="1"/>
  <c r="J105" i="7" s="1"/>
  <c r="J65" i="7" s="1"/>
  <c r="J106" i="7"/>
  <c r="BE106" i="7"/>
  <c r="BI104" i="7"/>
  <c r="BH104" i="7"/>
  <c r="BG104" i="7"/>
  <c r="BF104" i="7"/>
  <c r="T104" i="7"/>
  <c r="T103" i="7"/>
  <c r="R104" i="7"/>
  <c r="R103" i="7" s="1"/>
  <c r="P104" i="7"/>
  <c r="P103" i="7"/>
  <c r="BK104" i="7"/>
  <c r="BK103" i="7" s="1"/>
  <c r="J103" i="7" s="1"/>
  <c r="J64" i="7" s="1"/>
  <c r="J104" i="7"/>
  <c r="BE104" i="7"/>
  <c r="BI102" i="7"/>
  <c r="BH102" i="7"/>
  <c r="BG102" i="7"/>
  <c r="BF102" i="7"/>
  <c r="T102" i="7"/>
  <c r="T101" i="7"/>
  <c r="R102" i="7"/>
  <c r="R101" i="7" s="1"/>
  <c r="P102" i="7"/>
  <c r="P101" i="7" s="1"/>
  <c r="BK102" i="7"/>
  <c r="BK101" i="7" s="1"/>
  <c r="J101" i="7" s="1"/>
  <c r="J63" i="7" s="1"/>
  <c r="J102" i="7"/>
  <c r="BE102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P94" i="7" s="1"/>
  <c r="BK98" i="7"/>
  <c r="J98" i="7"/>
  <c r="BE98" i="7" s="1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T94" i="7" s="1"/>
  <c r="R95" i="7"/>
  <c r="R94" i="7"/>
  <c r="P95" i="7"/>
  <c r="BK95" i="7"/>
  <c r="BK94" i="7"/>
  <c r="J94" i="7"/>
  <c r="J62" i="7" s="1"/>
  <c r="J95" i="7"/>
  <c r="BE95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1" i="7"/>
  <c r="F37" i="7" s="1"/>
  <c r="BD61" i="1" s="1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T87" i="7" s="1"/>
  <c r="R89" i="7"/>
  <c r="P89" i="7"/>
  <c r="P87" i="7" s="1"/>
  <c r="P86" i="7" s="1"/>
  <c r="P85" i="7" s="1"/>
  <c r="AU61" i="1" s="1"/>
  <c r="BK89" i="7"/>
  <c r="J89" i="7"/>
  <c r="BE89" i="7"/>
  <c r="BI88" i="7"/>
  <c r="BH88" i="7"/>
  <c r="F36" i="7" s="1"/>
  <c r="BC61" i="1" s="1"/>
  <c r="BG88" i="7"/>
  <c r="F35" i="7" s="1"/>
  <c r="BB61" i="1" s="1"/>
  <c r="BF88" i="7"/>
  <c r="F34" i="7" s="1"/>
  <c r="BA61" i="1" s="1"/>
  <c r="J34" i="7"/>
  <c r="AW61" i="1"/>
  <c r="T88" i="7"/>
  <c r="R88" i="7"/>
  <c r="R87" i="7" s="1"/>
  <c r="R86" i="7" s="1"/>
  <c r="R85" i="7" s="1"/>
  <c r="P88" i="7"/>
  <c r="BK88" i="7"/>
  <c r="BK87" i="7" s="1"/>
  <c r="J88" i="7"/>
  <c r="BE88" i="7" s="1"/>
  <c r="J81" i="7"/>
  <c r="F81" i="7"/>
  <c r="F79" i="7"/>
  <c r="E77" i="7"/>
  <c r="J54" i="7"/>
  <c r="F54" i="7"/>
  <c r="F52" i="7"/>
  <c r="E50" i="7"/>
  <c r="J24" i="7"/>
  <c r="E24" i="7"/>
  <c r="J55" i="7" s="1"/>
  <c r="J82" i="7"/>
  <c r="J23" i="7"/>
  <c r="J18" i="7"/>
  <c r="E18" i="7"/>
  <c r="F82" i="7" s="1"/>
  <c r="J17" i="7"/>
  <c r="J12" i="7"/>
  <c r="J79" i="7" s="1"/>
  <c r="J52" i="7"/>
  <c r="E7" i="7"/>
  <c r="E48" i="7" s="1"/>
  <c r="E75" i="7"/>
  <c r="J39" i="6"/>
  <c r="J38" i="6"/>
  <c r="AY60" i="1" s="1"/>
  <c r="J37" i="6"/>
  <c r="AX60" i="1" s="1"/>
  <c r="BI90" i="6"/>
  <c r="F39" i="6" s="1"/>
  <c r="BD60" i="1" s="1"/>
  <c r="BH90" i="6"/>
  <c r="F38" i="6" s="1"/>
  <c r="BC60" i="1" s="1"/>
  <c r="BG90" i="6"/>
  <c r="F37" i="6" s="1"/>
  <c r="BB60" i="1" s="1"/>
  <c r="BF90" i="6"/>
  <c r="J36" i="6" s="1"/>
  <c r="AW60" i="1" s="1"/>
  <c r="T90" i="6"/>
  <c r="T89" i="6"/>
  <c r="T88" i="6" s="1"/>
  <c r="T87" i="6" s="1"/>
  <c r="R90" i="6"/>
  <c r="R89" i="6" s="1"/>
  <c r="R88" i="6" s="1"/>
  <c r="R87" i="6" s="1"/>
  <c r="P90" i="6"/>
  <c r="P89" i="6" s="1"/>
  <c r="P88" i="6" s="1"/>
  <c r="P87" i="6" s="1"/>
  <c r="AU60" i="1" s="1"/>
  <c r="BK90" i="6"/>
  <c r="BK89" i="6" s="1"/>
  <c r="J90" i="6"/>
  <c r="BE90" i="6" s="1"/>
  <c r="J83" i="6"/>
  <c r="F83" i="6"/>
  <c r="F81" i="6"/>
  <c r="E79" i="6"/>
  <c r="J58" i="6"/>
  <c r="F58" i="6"/>
  <c r="F56" i="6"/>
  <c r="E54" i="6"/>
  <c r="J26" i="6"/>
  <c r="E26" i="6"/>
  <c r="J84" i="6" s="1"/>
  <c r="J59" i="6"/>
  <c r="J25" i="6"/>
  <c r="J20" i="6"/>
  <c r="E20" i="6"/>
  <c r="F84" i="6" s="1"/>
  <c r="J19" i="6"/>
  <c r="J14" i="6"/>
  <c r="J56" i="6" s="1"/>
  <c r="J81" i="6"/>
  <c r="E7" i="6"/>
  <c r="E75" i="6" s="1"/>
  <c r="J39" i="5"/>
  <c r="J38" i="5"/>
  <c r="AY59" i="1"/>
  <c r="J37" i="5"/>
  <c r="AX59" i="1" s="1"/>
  <c r="BI186" i="5"/>
  <c r="BH186" i="5"/>
  <c r="BG186" i="5"/>
  <c r="BF186" i="5"/>
  <c r="T186" i="5"/>
  <c r="R186" i="5"/>
  <c r="P186" i="5"/>
  <c r="BK186" i="5"/>
  <c r="J186" i="5"/>
  <c r="BE186" i="5"/>
  <c r="BI184" i="5"/>
  <c r="BH184" i="5"/>
  <c r="BG184" i="5"/>
  <c r="BF184" i="5"/>
  <c r="T184" i="5"/>
  <c r="R184" i="5"/>
  <c r="P184" i="5"/>
  <c r="BK184" i="5"/>
  <c r="J184" i="5"/>
  <c r="BE184" i="5"/>
  <c r="BI182" i="5"/>
  <c r="BH182" i="5"/>
  <c r="BG182" i="5"/>
  <c r="BF182" i="5"/>
  <c r="T182" i="5"/>
  <c r="T181" i="5" s="1"/>
  <c r="T180" i="5" s="1"/>
  <c r="R182" i="5"/>
  <c r="R181" i="5"/>
  <c r="R180" i="5" s="1"/>
  <c r="P182" i="5"/>
  <c r="P181" i="5"/>
  <c r="P180" i="5" s="1"/>
  <c r="BK182" i="5"/>
  <c r="BK181" i="5" s="1"/>
  <c r="J182" i="5"/>
  <c r="BE182" i="5" s="1"/>
  <c r="BI179" i="5"/>
  <c r="BH179" i="5"/>
  <c r="BG179" i="5"/>
  <c r="BF179" i="5"/>
  <c r="T179" i="5"/>
  <c r="T178" i="5"/>
  <c r="R179" i="5"/>
  <c r="R178" i="5" s="1"/>
  <c r="P179" i="5"/>
  <c r="P178" i="5" s="1"/>
  <c r="BK179" i="5"/>
  <c r="BK178" i="5" s="1"/>
  <c r="J178" i="5" s="1"/>
  <c r="J68" i="5" s="1"/>
  <c r="J179" i="5"/>
  <c r="BE179" i="5" s="1"/>
  <c r="BI176" i="5"/>
  <c r="BH176" i="5"/>
  <c r="BG176" i="5"/>
  <c r="BF176" i="5"/>
  <c r="T176" i="5"/>
  <c r="R176" i="5"/>
  <c r="P176" i="5"/>
  <c r="BK176" i="5"/>
  <c r="J176" i="5"/>
  <c r="BE176" i="5"/>
  <c r="BI174" i="5"/>
  <c r="BH174" i="5"/>
  <c r="BG174" i="5"/>
  <c r="BF174" i="5"/>
  <c r="T174" i="5"/>
  <c r="R174" i="5"/>
  <c r="P174" i="5"/>
  <c r="BK174" i="5"/>
  <c r="J174" i="5"/>
  <c r="BE174" i="5" s="1"/>
  <c r="BI172" i="5"/>
  <c r="BH172" i="5"/>
  <c r="BG172" i="5"/>
  <c r="BF172" i="5"/>
  <c r="T172" i="5"/>
  <c r="R172" i="5"/>
  <c r="P172" i="5"/>
  <c r="BK172" i="5"/>
  <c r="J172" i="5"/>
  <c r="BE172" i="5" s="1"/>
  <c r="BI170" i="5"/>
  <c r="BH170" i="5"/>
  <c r="BG170" i="5"/>
  <c r="BF170" i="5"/>
  <c r="T170" i="5"/>
  <c r="R170" i="5"/>
  <c r="P170" i="5"/>
  <c r="BK170" i="5"/>
  <c r="J170" i="5"/>
  <c r="BE170" i="5" s="1"/>
  <c r="BI168" i="5"/>
  <c r="BH168" i="5"/>
  <c r="BG168" i="5"/>
  <c r="BF168" i="5"/>
  <c r="T168" i="5"/>
  <c r="R168" i="5"/>
  <c r="P168" i="5"/>
  <c r="BK168" i="5"/>
  <c r="J168" i="5"/>
  <c r="BE168" i="5"/>
  <c r="BI166" i="5"/>
  <c r="BH166" i="5"/>
  <c r="BG166" i="5"/>
  <c r="BF166" i="5"/>
  <c r="T166" i="5"/>
  <c r="R166" i="5"/>
  <c r="P166" i="5"/>
  <c r="BK166" i="5"/>
  <c r="J166" i="5"/>
  <c r="BE166" i="5"/>
  <c r="BI164" i="5"/>
  <c r="BH164" i="5"/>
  <c r="BG164" i="5"/>
  <c r="BF164" i="5"/>
  <c r="T164" i="5"/>
  <c r="R164" i="5"/>
  <c r="P164" i="5"/>
  <c r="BK164" i="5"/>
  <c r="J164" i="5"/>
  <c r="BE164" i="5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T161" i="5"/>
  <c r="R161" i="5"/>
  <c r="P161" i="5"/>
  <c r="BK161" i="5"/>
  <c r="J161" i="5"/>
  <c r="BE161" i="5" s="1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T150" i="5" s="1"/>
  <c r="R154" i="5"/>
  <c r="P154" i="5"/>
  <c r="BK154" i="5"/>
  <c r="J154" i="5"/>
  <c r="BE154" i="5"/>
  <c r="BI151" i="5"/>
  <c r="BH151" i="5"/>
  <c r="BG151" i="5"/>
  <c r="BF151" i="5"/>
  <c r="T151" i="5"/>
  <c r="R151" i="5"/>
  <c r="R150" i="5" s="1"/>
  <c r="P151" i="5"/>
  <c r="P150" i="5" s="1"/>
  <c r="BK151" i="5"/>
  <c r="BK150" i="5" s="1"/>
  <c r="J150" i="5" s="1"/>
  <c r="J67" i="5" s="1"/>
  <c r="J151" i="5"/>
  <c r="BE151" i="5" s="1"/>
  <c r="BI143" i="5"/>
  <c r="BH143" i="5"/>
  <c r="BG143" i="5"/>
  <c r="BF143" i="5"/>
  <c r="T143" i="5"/>
  <c r="T142" i="5" s="1"/>
  <c r="R143" i="5"/>
  <c r="R142" i="5" s="1"/>
  <c r="P143" i="5"/>
  <c r="P142" i="5"/>
  <c r="BK143" i="5"/>
  <c r="BK142" i="5"/>
  <c r="J142" i="5" s="1"/>
  <c r="J66" i="5" s="1"/>
  <c r="J143" i="5"/>
  <c r="BE143" i="5"/>
  <c r="BI140" i="5"/>
  <c r="BH140" i="5"/>
  <c r="BG140" i="5"/>
  <c r="BF140" i="5"/>
  <c r="T140" i="5"/>
  <c r="R140" i="5"/>
  <c r="P140" i="5"/>
  <c r="BK140" i="5"/>
  <c r="J140" i="5"/>
  <c r="BE140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25" i="5"/>
  <c r="BH125" i="5"/>
  <c r="BG125" i="5"/>
  <c r="BF125" i="5"/>
  <c r="T125" i="5"/>
  <c r="R125" i="5"/>
  <c r="P125" i="5"/>
  <c r="BK125" i="5"/>
  <c r="J125" i="5"/>
  <c r="BE125" i="5"/>
  <c r="BI123" i="5"/>
  <c r="BH123" i="5"/>
  <c r="BG123" i="5"/>
  <c r="BF123" i="5"/>
  <c r="T123" i="5"/>
  <c r="R123" i="5"/>
  <c r="P123" i="5"/>
  <c r="BK123" i="5"/>
  <c r="J123" i="5"/>
  <c r="BE123" i="5" s="1"/>
  <c r="BI121" i="5"/>
  <c r="BH121" i="5"/>
  <c r="BG121" i="5"/>
  <c r="BF121" i="5"/>
  <c r="T121" i="5"/>
  <c r="R121" i="5"/>
  <c r="P121" i="5"/>
  <c r="BK121" i="5"/>
  <c r="J121" i="5"/>
  <c r="BE121" i="5" s="1"/>
  <c r="BI116" i="5"/>
  <c r="BH116" i="5"/>
  <c r="BG116" i="5"/>
  <c r="BF116" i="5"/>
  <c r="T116" i="5"/>
  <c r="R116" i="5"/>
  <c r="P116" i="5"/>
  <c r="BK116" i="5"/>
  <c r="J116" i="5"/>
  <c r="BE116" i="5"/>
  <c r="BI113" i="5"/>
  <c r="BH113" i="5"/>
  <c r="BG113" i="5"/>
  <c r="BF113" i="5"/>
  <c r="T113" i="5"/>
  <c r="R113" i="5"/>
  <c r="P113" i="5"/>
  <c r="BK113" i="5"/>
  <c r="J113" i="5"/>
  <c r="BE113" i="5"/>
  <c r="BI111" i="5"/>
  <c r="BH111" i="5"/>
  <c r="BG111" i="5"/>
  <c r="F37" i="5" s="1"/>
  <c r="BB59" i="1" s="1"/>
  <c r="BF111" i="5"/>
  <c r="T111" i="5"/>
  <c r="R111" i="5"/>
  <c r="P111" i="5"/>
  <c r="BK111" i="5"/>
  <c r="J111" i="5"/>
  <c r="BE111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P94" i="5" s="1"/>
  <c r="P93" i="5" s="1"/>
  <c r="P92" i="5" s="1"/>
  <c r="AU59" i="1" s="1"/>
  <c r="BK108" i="5"/>
  <c r="J108" i="5"/>
  <c r="BE108" i="5" s="1"/>
  <c r="BI101" i="5"/>
  <c r="BH101" i="5"/>
  <c r="BG101" i="5"/>
  <c r="BF101" i="5"/>
  <c r="T101" i="5"/>
  <c r="R101" i="5"/>
  <c r="P101" i="5"/>
  <c r="BK101" i="5"/>
  <c r="J101" i="5"/>
  <c r="BE101" i="5" s="1"/>
  <c r="BI98" i="5"/>
  <c r="BH98" i="5"/>
  <c r="BG98" i="5"/>
  <c r="BF98" i="5"/>
  <c r="T98" i="5"/>
  <c r="R98" i="5"/>
  <c r="P98" i="5"/>
  <c r="BK98" i="5"/>
  <c r="J98" i="5"/>
  <c r="BE98" i="5"/>
  <c r="BI95" i="5"/>
  <c r="F39" i="5" s="1"/>
  <c r="BD59" i="1" s="1"/>
  <c r="BH95" i="5"/>
  <c r="F38" i="5" s="1"/>
  <c r="BC59" i="1" s="1"/>
  <c r="BG95" i="5"/>
  <c r="BF95" i="5"/>
  <c r="J36" i="5" s="1"/>
  <c r="AW59" i="1" s="1"/>
  <c r="F36" i="5"/>
  <c r="BA59" i="1" s="1"/>
  <c r="T95" i="5"/>
  <c r="T94" i="5" s="1"/>
  <c r="T93" i="5" s="1"/>
  <c r="R95" i="5"/>
  <c r="R94" i="5"/>
  <c r="P95" i="5"/>
  <c r="BK95" i="5"/>
  <c r="BK94" i="5" s="1"/>
  <c r="J95" i="5"/>
  <c r="BE95" i="5"/>
  <c r="J88" i="5"/>
  <c r="F88" i="5"/>
  <c r="F86" i="5"/>
  <c r="E84" i="5"/>
  <c r="J58" i="5"/>
  <c r="F58" i="5"/>
  <c r="F56" i="5"/>
  <c r="E54" i="5"/>
  <c r="J26" i="5"/>
  <c r="E26" i="5"/>
  <c r="J89" i="5" s="1"/>
  <c r="J25" i="5"/>
  <c r="J20" i="5"/>
  <c r="E20" i="5"/>
  <c r="F89" i="5" s="1"/>
  <c r="F59" i="5"/>
  <c r="J19" i="5"/>
  <c r="J14" i="5"/>
  <c r="J86" i="5" s="1"/>
  <c r="E7" i="5"/>
  <c r="E80" i="5" s="1"/>
  <c r="J39" i="4"/>
  <c r="J38" i="4"/>
  <c r="AY58" i="1"/>
  <c r="J37" i="4"/>
  <c r="AX58" i="1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J36" i="4" s="1"/>
  <c r="AW58" i="1" s="1"/>
  <c r="T91" i="4"/>
  <c r="R91" i="4"/>
  <c r="P91" i="4"/>
  <c r="BK91" i="4"/>
  <c r="J91" i="4"/>
  <c r="BE91" i="4" s="1"/>
  <c r="BI90" i="4"/>
  <c r="F39" i="4" s="1"/>
  <c r="BD58" i="1" s="1"/>
  <c r="BH90" i="4"/>
  <c r="F38" i="4" s="1"/>
  <c r="BC58" i="1" s="1"/>
  <c r="BG90" i="4"/>
  <c r="F37" i="4" s="1"/>
  <c r="BB58" i="1" s="1"/>
  <c r="BF90" i="4"/>
  <c r="T90" i="4"/>
  <c r="T89" i="4"/>
  <c r="T88" i="4" s="1"/>
  <c r="T87" i="4" s="1"/>
  <c r="R90" i="4"/>
  <c r="R89" i="4" s="1"/>
  <c r="R88" i="4" s="1"/>
  <c r="R87" i="4" s="1"/>
  <c r="P90" i="4"/>
  <c r="P89" i="4" s="1"/>
  <c r="P88" i="4" s="1"/>
  <c r="P87" i="4" s="1"/>
  <c r="AU58" i="1" s="1"/>
  <c r="BK90" i="4"/>
  <c r="BK89" i="4" s="1"/>
  <c r="J90" i="4"/>
  <c r="BE90" i="4"/>
  <c r="J83" i="4"/>
  <c r="F83" i="4"/>
  <c r="F81" i="4"/>
  <c r="E79" i="4"/>
  <c r="J58" i="4"/>
  <c r="F58" i="4"/>
  <c r="F56" i="4"/>
  <c r="E54" i="4"/>
  <c r="J26" i="4"/>
  <c r="E26" i="4"/>
  <c r="J84" i="4" s="1"/>
  <c r="J25" i="4"/>
  <c r="J20" i="4"/>
  <c r="E20" i="4"/>
  <c r="F84" i="4" s="1"/>
  <c r="J19" i="4"/>
  <c r="J14" i="4"/>
  <c r="J56" i="4" s="1"/>
  <c r="J81" i="4"/>
  <c r="E7" i="4"/>
  <c r="E75" i="4" s="1"/>
  <c r="J39" i="3"/>
  <c r="J38" i="3"/>
  <c r="AY57" i="1"/>
  <c r="J37" i="3"/>
  <c r="AX57" i="1"/>
  <c r="BI408" i="3"/>
  <c r="BH408" i="3"/>
  <c r="BG408" i="3"/>
  <c r="BF408" i="3"/>
  <c r="T408" i="3"/>
  <c r="R408" i="3"/>
  <c r="P408" i="3"/>
  <c r="BK408" i="3"/>
  <c r="J408" i="3"/>
  <c r="BE408" i="3"/>
  <c r="BI405" i="3"/>
  <c r="BH405" i="3"/>
  <c r="BG405" i="3"/>
  <c r="BF405" i="3"/>
  <c r="T405" i="3"/>
  <c r="R405" i="3"/>
  <c r="P405" i="3"/>
  <c r="BK405" i="3"/>
  <c r="J405" i="3"/>
  <c r="BE405" i="3"/>
  <c r="BI403" i="3"/>
  <c r="BH403" i="3"/>
  <c r="BG403" i="3"/>
  <c r="BF403" i="3"/>
  <c r="T403" i="3"/>
  <c r="T394" i="3" s="1"/>
  <c r="T393" i="3" s="1"/>
  <c r="R403" i="3"/>
  <c r="P403" i="3"/>
  <c r="BK403" i="3"/>
  <c r="J403" i="3"/>
  <c r="BE403" i="3" s="1"/>
  <c r="BI401" i="3"/>
  <c r="BH401" i="3"/>
  <c r="BG401" i="3"/>
  <c r="BF401" i="3"/>
  <c r="T401" i="3"/>
  <c r="R401" i="3"/>
  <c r="P401" i="3"/>
  <c r="BK401" i="3"/>
  <c r="J401" i="3"/>
  <c r="BE401" i="3" s="1"/>
  <c r="BI398" i="3"/>
  <c r="BH398" i="3"/>
  <c r="BG398" i="3"/>
  <c r="BF398" i="3"/>
  <c r="T398" i="3"/>
  <c r="R398" i="3"/>
  <c r="P398" i="3"/>
  <c r="BK398" i="3"/>
  <c r="J398" i="3"/>
  <c r="BE398" i="3" s="1"/>
  <c r="BI395" i="3"/>
  <c r="BH395" i="3"/>
  <c r="BG395" i="3"/>
  <c r="BF395" i="3"/>
  <c r="T395" i="3"/>
  <c r="R395" i="3"/>
  <c r="R394" i="3" s="1"/>
  <c r="R393" i="3" s="1"/>
  <c r="P395" i="3"/>
  <c r="P394" i="3" s="1"/>
  <c r="P393" i="3" s="1"/>
  <c r="BK395" i="3"/>
  <c r="BK394" i="3" s="1"/>
  <c r="J395" i="3"/>
  <c r="BE395" i="3"/>
  <c r="BI392" i="3"/>
  <c r="BH392" i="3"/>
  <c r="BG392" i="3"/>
  <c r="BF392" i="3"/>
  <c r="T392" i="3"/>
  <c r="T391" i="3" s="1"/>
  <c r="R392" i="3"/>
  <c r="R391" i="3"/>
  <c r="P392" i="3"/>
  <c r="P391" i="3"/>
  <c r="BK392" i="3"/>
  <c r="BK391" i="3" s="1"/>
  <c r="J391" i="3" s="1"/>
  <c r="J74" i="3" s="1"/>
  <c r="J392" i="3"/>
  <c r="BE392" i="3"/>
  <c r="BI389" i="3"/>
  <c r="BH389" i="3"/>
  <c r="BG389" i="3"/>
  <c r="BF389" i="3"/>
  <c r="T389" i="3"/>
  <c r="R389" i="3"/>
  <c r="P389" i="3"/>
  <c r="BK389" i="3"/>
  <c r="J389" i="3"/>
  <c r="BE389" i="3" s="1"/>
  <c r="BI384" i="3"/>
  <c r="BH384" i="3"/>
  <c r="BG384" i="3"/>
  <c r="BF384" i="3"/>
  <c r="T384" i="3"/>
  <c r="R384" i="3"/>
  <c r="P384" i="3"/>
  <c r="BK384" i="3"/>
  <c r="J384" i="3"/>
  <c r="BE384" i="3"/>
  <c r="BI382" i="3"/>
  <c r="BH382" i="3"/>
  <c r="BG382" i="3"/>
  <c r="BF382" i="3"/>
  <c r="T382" i="3"/>
  <c r="R382" i="3"/>
  <c r="P382" i="3"/>
  <c r="BK382" i="3"/>
  <c r="BK375" i="3" s="1"/>
  <c r="J375" i="3" s="1"/>
  <c r="J73" i="3" s="1"/>
  <c r="J382" i="3"/>
  <c r="BE382" i="3"/>
  <c r="BI376" i="3"/>
  <c r="BH376" i="3"/>
  <c r="BG376" i="3"/>
  <c r="BF376" i="3"/>
  <c r="T376" i="3"/>
  <c r="T375" i="3" s="1"/>
  <c r="R376" i="3"/>
  <c r="R375" i="3" s="1"/>
  <c r="P376" i="3"/>
  <c r="P375" i="3"/>
  <c r="BK376" i="3"/>
  <c r="J376" i="3"/>
  <c r="BE376" i="3"/>
  <c r="BI374" i="3"/>
  <c r="BH374" i="3"/>
  <c r="BG374" i="3"/>
  <c r="BF374" i="3"/>
  <c r="T374" i="3"/>
  <c r="R374" i="3"/>
  <c r="P374" i="3"/>
  <c r="BK374" i="3"/>
  <c r="J374" i="3"/>
  <c r="BE374" i="3"/>
  <c r="BI371" i="3"/>
  <c r="BH371" i="3"/>
  <c r="BG371" i="3"/>
  <c r="BF371" i="3"/>
  <c r="T371" i="3"/>
  <c r="R371" i="3"/>
  <c r="P371" i="3"/>
  <c r="BK371" i="3"/>
  <c r="J371" i="3"/>
  <c r="BE371" i="3"/>
  <c r="BI368" i="3"/>
  <c r="BH368" i="3"/>
  <c r="BG368" i="3"/>
  <c r="BF368" i="3"/>
  <c r="T368" i="3"/>
  <c r="R368" i="3"/>
  <c r="P368" i="3"/>
  <c r="BK368" i="3"/>
  <c r="J368" i="3"/>
  <c r="BE368" i="3"/>
  <c r="BI365" i="3"/>
  <c r="BH365" i="3"/>
  <c r="BG365" i="3"/>
  <c r="BF365" i="3"/>
  <c r="T365" i="3"/>
  <c r="T358" i="3" s="1"/>
  <c r="R365" i="3"/>
  <c r="P365" i="3"/>
  <c r="BK365" i="3"/>
  <c r="J365" i="3"/>
  <c r="BE365" i="3" s="1"/>
  <c r="BI363" i="3"/>
  <c r="BH363" i="3"/>
  <c r="BG363" i="3"/>
  <c r="BF363" i="3"/>
  <c r="T363" i="3"/>
  <c r="R363" i="3"/>
  <c r="P363" i="3"/>
  <c r="P358" i="3" s="1"/>
  <c r="BK363" i="3"/>
  <c r="J363" i="3"/>
  <c r="BE363" i="3" s="1"/>
  <c r="BI361" i="3"/>
  <c r="BH361" i="3"/>
  <c r="BG361" i="3"/>
  <c r="BF361" i="3"/>
  <c r="T361" i="3"/>
  <c r="R361" i="3"/>
  <c r="P361" i="3"/>
  <c r="BK361" i="3"/>
  <c r="J361" i="3"/>
  <c r="BE361" i="3" s="1"/>
  <c r="BI359" i="3"/>
  <c r="BH359" i="3"/>
  <c r="BG359" i="3"/>
  <c r="BF359" i="3"/>
  <c r="T359" i="3"/>
  <c r="R359" i="3"/>
  <c r="R358" i="3"/>
  <c r="P359" i="3"/>
  <c r="BK359" i="3"/>
  <c r="BK358" i="3" s="1"/>
  <c r="J358" i="3" s="1"/>
  <c r="J72" i="3" s="1"/>
  <c r="J359" i="3"/>
  <c r="BE359" i="3" s="1"/>
  <c r="BI354" i="3"/>
  <c r="BH354" i="3"/>
  <c r="BG354" i="3"/>
  <c r="BF354" i="3"/>
  <c r="T354" i="3"/>
  <c r="T353" i="3"/>
  <c r="R354" i="3"/>
  <c r="R353" i="3" s="1"/>
  <c r="P354" i="3"/>
  <c r="P353" i="3" s="1"/>
  <c r="BK354" i="3"/>
  <c r="BK353" i="3" s="1"/>
  <c r="J353" i="3" s="1"/>
  <c r="J71" i="3" s="1"/>
  <c r="J354" i="3"/>
  <c r="BE354" i="3" s="1"/>
  <c r="BI346" i="3"/>
  <c r="BH346" i="3"/>
  <c r="BG346" i="3"/>
  <c r="BF346" i="3"/>
  <c r="T346" i="3"/>
  <c r="R346" i="3"/>
  <c r="P346" i="3"/>
  <c r="BK346" i="3"/>
  <c r="J346" i="3"/>
  <c r="BE346" i="3"/>
  <c r="BI338" i="3"/>
  <c r="BH338" i="3"/>
  <c r="BG338" i="3"/>
  <c r="BF338" i="3"/>
  <c r="T338" i="3"/>
  <c r="T330" i="3" s="1"/>
  <c r="R338" i="3"/>
  <c r="P338" i="3"/>
  <c r="BK338" i="3"/>
  <c r="J338" i="3"/>
  <c r="BE338" i="3" s="1"/>
  <c r="BI331" i="3"/>
  <c r="BH331" i="3"/>
  <c r="BG331" i="3"/>
  <c r="BF331" i="3"/>
  <c r="T331" i="3"/>
  <c r="R331" i="3"/>
  <c r="R330" i="3" s="1"/>
  <c r="P331" i="3"/>
  <c r="P330" i="3" s="1"/>
  <c r="BK331" i="3"/>
  <c r="BK330" i="3" s="1"/>
  <c r="J330" i="3" s="1"/>
  <c r="J70" i="3" s="1"/>
  <c r="J331" i="3"/>
  <c r="BE331" i="3" s="1"/>
  <c r="BI328" i="3"/>
  <c r="BH328" i="3"/>
  <c r="BG328" i="3"/>
  <c r="BF328" i="3"/>
  <c r="T328" i="3"/>
  <c r="R328" i="3"/>
  <c r="P328" i="3"/>
  <c r="BK328" i="3"/>
  <c r="J328" i="3"/>
  <c r="BE328" i="3"/>
  <c r="BI320" i="3"/>
  <c r="BH320" i="3"/>
  <c r="BG320" i="3"/>
  <c r="BF320" i="3"/>
  <c r="T320" i="3"/>
  <c r="R320" i="3"/>
  <c r="P320" i="3"/>
  <c r="BK320" i="3"/>
  <c r="J320" i="3"/>
  <c r="BE320" i="3" s="1"/>
  <c r="BI319" i="3"/>
  <c r="BH319" i="3"/>
  <c r="BG319" i="3"/>
  <c r="BF319" i="3"/>
  <c r="T319" i="3"/>
  <c r="R319" i="3"/>
  <c r="P319" i="3"/>
  <c r="BK319" i="3"/>
  <c r="J319" i="3"/>
  <c r="BE319" i="3" s="1"/>
  <c r="BI312" i="3"/>
  <c r="BH312" i="3"/>
  <c r="BG312" i="3"/>
  <c r="BF312" i="3"/>
  <c r="T312" i="3"/>
  <c r="R312" i="3"/>
  <c r="P312" i="3"/>
  <c r="BK312" i="3"/>
  <c r="J312" i="3"/>
  <c r="BE312" i="3" s="1"/>
  <c r="BI311" i="3"/>
  <c r="BH311" i="3"/>
  <c r="BG311" i="3"/>
  <c r="BF311" i="3"/>
  <c r="T311" i="3"/>
  <c r="R311" i="3"/>
  <c r="P311" i="3"/>
  <c r="BK311" i="3"/>
  <c r="J311" i="3"/>
  <c r="BE311" i="3"/>
  <c r="BI304" i="3"/>
  <c r="BH304" i="3"/>
  <c r="BG304" i="3"/>
  <c r="BF304" i="3"/>
  <c r="T304" i="3"/>
  <c r="R304" i="3"/>
  <c r="P304" i="3"/>
  <c r="BK304" i="3"/>
  <c r="J304" i="3"/>
  <c r="BE304" i="3"/>
  <c r="BI301" i="3"/>
  <c r="BH301" i="3"/>
  <c r="BG301" i="3"/>
  <c r="BF301" i="3"/>
  <c r="T301" i="3"/>
  <c r="R301" i="3"/>
  <c r="P301" i="3"/>
  <c r="BK301" i="3"/>
  <c r="J301" i="3"/>
  <c r="BE301" i="3"/>
  <c r="BI294" i="3"/>
  <c r="BH294" i="3"/>
  <c r="BG294" i="3"/>
  <c r="BF294" i="3"/>
  <c r="T294" i="3"/>
  <c r="T293" i="3" s="1"/>
  <c r="R294" i="3"/>
  <c r="R293" i="3" s="1"/>
  <c r="P294" i="3"/>
  <c r="P293" i="3" s="1"/>
  <c r="BK294" i="3"/>
  <c r="BK293" i="3"/>
  <c r="J293" i="3" s="1"/>
  <c r="J69" i="3" s="1"/>
  <c r="J294" i="3"/>
  <c r="BE294" i="3" s="1"/>
  <c r="BI290" i="3"/>
  <c r="BH290" i="3"/>
  <c r="BG290" i="3"/>
  <c r="BF290" i="3"/>
  <c r="T290" i="3"/>
  <c r="R290" i="3"/>
  <c r="P290" i="3"/>
  <c r="BK290" i="3"/>
  <c r="J290" i="3"/>
  <c r="BE290" i="3"/>
  <c r="BI283" i="3"/>
  <c r="BH283" i="3"/>
  <c r="BG283" i="3"/>
  <c r="BF283" i="3"/>
  <c r="T283" i="3"/>
  <c r="R283" i="3"/>
  <c r="P283" i="3"/>
  <c r="BK283" i="3"/>
  <c r="J283" i="3"/>
  <c r="BE283" i="3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 s="1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/>
  <c r="BI265" i="3"/>
  <c r="BH265" i="3"/>
  <c r="BG265" i="3"/>
  <c r="BF265" i="3"/>
  <c r="T265" i="3"/>
  <c r="R265" i="3"/>
  <c r="P265" i="3"/>
  <c r="BK265" i="3"/>
  <c r="J265" i="3"/>
  <c r="BE265" i="3"/>
  <c r="BI262" i="3"/>
  <c r="BH262" i="3"/>
  <c r="BG262" i="3"/>
  <c r="BF262" i="3"/>
  <c r="T262" i="3"/>
  <c r="R262" i="3"/>
  <c r="P262" i="3"/>
  <c r="BK262" i="3"/>
  <c r="J262" i="3"/>
  <c r="BE262" i="3"/>
  <c r="BI259" i="3"/>
  <c r="BH259" i="3"/>
  <c r="BG259" i="3"/>
  <c r="BF259" i="3"/>
  <c r="T259" i="3"/>
  <c r="T246" i="3" s="1"/>
  <c r="R259" i="3"/>
  <c r="P259" i="3"/>
  <c r="BK259" i="3"/>
  <c r="J259" i="3"/>
  <c r="BE259" i="3"/>
  <c r="BI256" i="3"/>
  <c r="BH256" i="3"/>
  <c r="BG256" i="3"/>
  <c r="BF256" i="3"/>
  <c r="T256" i="3"/>
  <c r="R256" i="3"/>
  <c r="P256" i="3"/>
  <c r="P246" i="3" s="1"/>
  <c r="BK256" i="3"/>
  <c r="J256" i="3"/>
  <c r="BE256" i="3" s="1"/>
  <c r="BI253" i="3"/>
  <c r="BH253" i="3"/>
  <c r="BG253" i="3"/>
  <c r="BF253" i="3"/>
  <c r="T253" i="3"/>
  <c r="R253" i="3"/>
  <c r="P253" i="3"/>
  <c r="BK253" i="3"/>
  <c r="J253" i="3"/>
  <c r="BE253" i="3" s="1"/>
  <c r="BI250" i="3"/>
  <c r="BH250" i="3"/>
  <c r="BG250" i="3"/>
  <c r="BF250" i="3"/>
  <c r="T250" i="3"/>
  <c r="R250" i="3"/>
  <c r="P250" i="3"/>
  <c r="BK250" i="3"/>
  <c r="BK246" i="3" s="1"/>
  <c r="J246" i="3" s="1"/>
  <c r="J68" i="3" s="1"/>
  <c r="J250" i="3"/>
  <c r="BE250" i="3"/>
  <c r="BI247" i="3"/>
  <c r="BH247" i="3"/>
  <c r="BG247" i="3"/>
  <c r="BF247" i="3"/>
  <c r="T247" i="3"/>
  <c r="R247" i="3"/>
  <c r="R246" i="3"/>
  <c r="P247" i="3"/>
  <c r="BK247" i="3"/>
  <c r="J247" i="3"/>
  <c r="BE247" i="3"/>
  <c r="BI244" i="3"/>
  <c r="BH244" i="3"/>
  <c r="BG244" i="3"/>
  <c r="BF244" i="3"/>
  <c r="T244" i="3"/>
  <c r="R244" i="3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/>
  <c r="BI238" i="3"/>
  <c r="BH238" i="3"/>
  <c r="BG238" i="3"/>
  <c r="BF238" i="3"/>
  <c r="T238" i="3"/>
  <c r="R238" i="3"/>
  <c r="P238" i="3"/>
  <c r="BK238" i="3"/>
  <c r="J238" i="3"/>
  <c r="BE238" i="3"/>
  <c r="BI236" i="3"/>
  <c r="BH236" i="3"/>
  <c r="BG236" i="3"/>
  <c r="BF236" i="3"/>
  <c r="T236" i="3"/>
  <c r="R236" i="3"/>
  <c r="P236" i="3"/>
  <c r="BK236" i="3"/>
  <c r="J236" i="3"/>
  <c r="BE236" i="3"/>
  <c r="BI234" i="3"/>
  <c r="BH234" i="3"/>
  <c r="BG234" i="3"/>
  <c r="BF234" i="3"/>
  <c r="T234" i="3"/>
  <c r="R234" i="3"/>
  <c r="P234" i="3"/>
  <c r="BK234" i="3"/>
  <c r="J234" i="3"/>
  <c r="BE234" i="3" s="1"/>
  <c r="BI232" i="3"/>
  <c r="BH232" i="3"/>
  <c r="BG232" i="3"/>
  <c r="BF232" i="3"/>
  <c r="T232" i="3"/>
  <c r="R232" i="3"/>
  <c r="P232" i="3"/>
  <c r="BK232" i="3"/>
  <c r="J232" i="3"/>
  <c r="BE232" i="3" s="1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R228" i="3"/>
  <c r="P228" i="3"/>
  <c r="BK228" i="3"/>
  <c r="J228" i="3"/>
  <c r="BE228" i="3"/>
  <c r="BI226" i="3"/>
  <c r="BH226" i="3"/>
  <c r="BG226" i="3"/>
  <c r="BF226" i="3"/>
  <c r="T226" i="3"/>
  <c r="R226" i="3"/>
  <c r="P226" i="3"/>
  <c r="BK226" i="3"/>
  <c r="J226" i="3"/>
  <c r="BE226" i="3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P213" i="3" s="1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/>
  <c r="BI216" i="3"/>
  <c r="BH216" i="3"/>
  <c r="BG216" i="3"/>
  <c r="BF216" i="3"/>
  <c r="T216" i="3"/>
  <c r="R216" i="3"/>
  <c r="P216" i="3"/>
  <c r="BK216" i="3"/>
  <c r="BK213" i="3" s="1"/>
  <c r="J213" i="3" s="1"/>
  <c r="J67" i="3" s="1"/>
  <c r="J216" i="3"/>
  <c r="BE216" i="3"/>
  <c r="BI214" i="3"/>
  <c r="BH214" i="3"/>
  <c r="BG214" i="3"/>
  <c r="BF214" i="3"/>
  <c r="T214" i="3"/>
  <c r="T213" i="3" s="1"/>
  <c r="R214" i="3"/>
  <c r="R213" i="3" s="1"/>
  <c r="P214" i="3"/>
  <c r="BK214" i="3"/>
  <c r="J214" i="3"/>
  <c r="BE214" i="3"/>
  <c r="BI211" i="3"/>
  <c r="BH211" i="3"/>
  <c r="BG211" i="3"/>
  <c r="BF211" i="3"/>
  <c r="T211" i="3"/>
  <c r="R211" i="3"/>
  <c r="P211" i="3"/>
  <c r="BK211" i="3"/>
  <c r="J211" i="3"/>
  <c r="BE211" i="3"/>
  <c r="BI209" i="3"/>
  <c r="BH209" i="3"/>
  <c r="BG209" i="3"/>
  <c r="BF209" i="3"/>
  <c r="T209" i="3"/>
  <c r="R209" i="3"/>
  <c r="P209" i="3"/>
  <c r="BK209" i="3"/>
  <c r="J209" i="3"/>
  <c r="BE209" i="3"/>
  <c r="BI207" i="3"/>
  <c r="BH207" i="3"/>
  <c r="BG207" i="3"/>
  <c r="BF207" i="3"/>
  <c r="T207" i="3"/>
  <c r="R207" i="3"/>
  <c r="P207" i="3"/>
  <c r="BK207" i="3"/>
  <c r="J207" i="3"/>
  <c r="BE207" i="3"/>
  <c r="BI205" i="3"/>
  <c r="BH205" i="3"/>
  <c r="BG205" i="3"/>
  <c r="BF205" i="3"/>
  <c r="T205" i="3"/>
  <c r="R205" i="3"/>
  <c r="P205" i="3"/>
  <c r="BK205" i="3"/>
  <c r="J205" i="3"/>
  <c r="BE205" i="3" s="1"/>
  <c r="BI203" i="3"/>
  <c r="BH203" i="3"/>
  <c r="BG203" i="3"/>
  <c r="BF203" i="3"/>
  <c r="T203" i="3"/>
  <c r="R203" i="3"/>
  <c r="P203" i="3"/>
  <c r="BK203" i="3"/>
  <c r="J203" i="3"/>
  <c r="BE203" i="3" s="1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T199" i="3"/>
  <c r="R199" i="3"/>
  <c r="P199" i="3"/>
  <c r="BK199" i="3"/>
  <c r="J199" i="3"/>
  <c r="BE199" i="3"/>
  <c r="BI196" i="3"/>
  <c r="BH196" i="3"/>
  <c r="BG196" i="3"/>
  <c r="BF196" i="3"/>
  <c r="T196" i="3"/>
  <c r="R196" i="3"/>
  <c r="P196" i="3"/>
  <c r="BK196" i="3"/>
  <c r="J196" i="3"/>
  <c r="BE196" i="3"/>
  <c r="BI193" i="3"/>
  <c r="BH193" i="3"/>
  <c r="BG193" i="3"/>
  <c r="BF193" i="3"/>
  <c r="T193" i="3"/>
  <c r="R193" i="3"/>
  <c r="P193" i="3"/>
  <c r="BK193" i="3"/>
  <c r="J193" i="3"/>
  <c r="BE193" i="3"/>
  <c r="BI190" i="3"/>
  <c r="BH190" i="3"/>
  <c r="BG190" i="3"/>
  <c r="BF190" i="3"/>
  <c r="T190" i="3"/>
  <c r="T185" i="3" s="1"/>
  <c r="R190" i="3"/>
  <c r="R185" i="3" s="1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T186" i="3"/>
  <c r="R186" i="3"/>
  <c r="P186" i="3"/>
  <c r="P185" i="3" s="1"/>
  <c r="BK186" i="3"/>
  <c r="BK185" i="3" s="1"/>
  <c r="J186" i="3"/>
  <c r="BE186" i="3"/>
  <c r="BI180" i="3"/>
  <c r="BH180" i="3"/>
  <c r="BG180" i="3"/>
  <c r="BF180" i="3"/>
  <c r="T180" i="3"/>
  <c r="R180" i="3"/>
  <c r="P180" i="3"/>
  <c r="BK180" i="3"/>
  <c r="J180" i="3"/>
  <c r="BE180" i="3"/>
  <c r="BI174" i="3"/>
  <c r="BH174" i="3"/>
  <c r="BG174" i="3"/>
  <c r="BF174" i="3"/>
  <c r="T174" i="3"/>
  <c r="R174" i="3"/>
  <c r="P174" i="3"/>
  <c r="BK174" i="3"/>
  <c r="J174" i="3"/>
  <c r="BE174" i="3" s="1"/>
  <c r="BI171" i="3"/>
  <c r="BH171" i="3"/>
  <c r="BG171" i="3"/>
  <c r="BF171" i="3"/>
  <c r="T171" i="3"/>
  <c r="R171" i="3"/>
  <c r="P171" i="3"/>
  <c r="BK171" i="3"/>
  <c r="J171" i="3"/>
  <c r="BE171" i="3" s="1"/>
  <c r="BI151" i="3"/>
  <c r="BH151" i="3"/>
  <c r="BG151" i="3"/>
  <c r="BF151" i="3"/>
  <c r="T151" i="3"/>
  <c r="R151" i="3"/>
  <c r="P151" i="3"/>
  <c r="BK151" i="3"/>
  <c r="J151" i="3"/>
  <c r="BE151" i="3"/>
  <c r="BI148" i="3"/>
  <c r="BH148" i="3"/>
  <c r="BG148" i="3"/>
  <c r="BF148" i="3"/>
  <c r="T148" i="3"/>
  <c r="R148" i="3"/>
  <c r="P148" i="3"/>
  <c r="BK148" i="3"/>
  <c r="J148" i="3"/>
  <c r="BE148" i="3"/>
  <c r="BI143" i="3"/>
  <c r="BH143" i="3"/>
  <c r="BG143" i="3"/>
  <c r="BF143" i="3"/>
  <c r="T143" i="3"/>
  <c r="R143" i="3"/>
  <c r="P143" i="3"/>
  <c r="BK143" i="3"/>
  <c r="J143" i="3"/>
  <c r="BE143" i="3"/>
  <c r="BI137" i="3"/>
  <c r="BH137" i="3"/>
  <c r="BG137" i="3"/>
  <c r="BF137" i="3"/>
  <c r="T137" i="3"/>
  <c r="R137" i="3"/>
  <c r="P137" i="3"/>
  <c r="BK137" i="3"/>
  <c r="J137" i="3"/>
  <c r="BE137" i="3"/>
  <c r="BI132" i="3"/>
  <c r="BH132" i="3"/>
  <c r="BG132" i="3"/>
  <c r="BF132" i="3"/>
  <c r="T132" i="3"/>
  <c r="R132" i="3"/>
  <c r="P132" i="3"/>
  <c r="P100" i="3" s="1"/>
  <c r="BK132" i="3"/>
  <c r="J132" i="3"/>
  <c r="BE132" i="3" s="1"/>
  <c r="BI125" i="3"/>
  <c r="BH125" i="3"/>
  <c r="BG125" i="3"/>
  <c r="BF125" i="3"/>
  <c r="T125" i="3"/>
  <c r="R125" i="3"/>
  <c r="P125" i="3"/>
  <c r="BK125" i="3"/>
  <c r="J125" i="3"/>
  <c r="BE125" i="3" s="1"/>
  <c r="BI118" i="3"/>
  <c r="BH118" i="3"/>
  <c r="BG118" i="3"/>
  <c r="BF118" i="3"/>
  <c r="T118" i="3"/>
  <c r="R118" i="3"/>
  <c r="P118" i="3"/>
  <c r="BK118" i="3"/>
  <c r="J118" i="3"/>
  <c r="BE118" i="3"/>
  <c r="BI111" i="3"/>
  <c r="F39" i="3" s="1"/>
  <c r="BD57" i="1" s="1"/>
  <c r="BH111" i="3"/>
  <c r="BG111" i="3"/>
  <c r="BF111" i="3"/>
  <c r="T111" i="3"/>
  <c r="R111" i="3"/>
  <c r="P111" i="3"/>
  <c r="BK111" i="3"/>
  <c r="J111" i="3"/>
  <c r="BE111" i="3"/>
  <c r="BI108" i="3"/>
  <c r="BH108" i="3"/>
  <c r="BG108" i="3"/>
  <c r="BF108" i="3"/>
  <c r="T108" i="3"/>
  <c r="T100" i="3" s="1"/>
  <c r="R108" i="3"/>
  <c r="P108" i="3"/>
  <c r="BK108" i="3"/>
  <c r="J108" i="3"/>
  <c r="BE108" i="3"/>
  <c r="BI101" i="3"/>
  <c r="BH101" i="3"/>
  <c r="F38" i="3"/>
  <c r="BC57" i="1" s="1"/>
  <c r="BC56" i="1" s="1"/>
  <c r="AY56" i="1" s="1"/>
  <c r="BG101" i="3"/>
  <c r="F37" i="3" s="1"/>
  <c r="BB57" i="1" s="1"/>
  <c r="BF101" i="3"/>
  <c r="J36" i="3" s="1"/>
  <c r="AW57" i="1" s="1"/>
  <c r="T101" i="3"/>
  <c r="R101" i="3"/>
  <c r="R100" i="3" s="1"/>
  <c r="P101" i="3"/>
  <c r="BK101" i="3"/>
  <c r="BK100" i="3"/>
  <c r="J100" i="3" s="1"/>
  <c r="J65" i="3" s="1"/>
  <c r="J101" i="3"/>
  <c r="BE101" i="3" s="1"/>
  <c r="J94" i="3"/>
  <c r="F94" i="3"/>
  <c r="F92" i="3"/>
  <c r="E90" i="3"/>
  <c r="J58" i="3"/>
  <c r="F58" i="3"/>
  <c r="F56" i="3"/>
  <c r="E54" i="3"/>
  <c r="J26" i="3"/>
  <c r="E26" i="3"/>
  <c r="J59" i="3" s="1"/>
  <c r="J25" i="3"/>
  <c r="J20" i="3"/>
  <c r="E20" i="3"/>
  <c r="F59" i="3" s="1"/>
  <c r="F95" i="3"/>
  <c r="J19" i="3"/>
  <c r="J14" i="3"/>
  <c r="J92" i="3" s="1"/>
  <c r="J56" i="3"/>
  <c r="E7" i="3"/>
  <c r="E50" i="3" s="1"/>
  <c r="J37" i="2"/>
  <c r="J36" i="2"/>
  <c r="AY55" i="1" s="1"/>
  <c r="J35" i="2"/>
  <c r="AX55" i="1" s="1"/>
  <c r="BI89" i="2"/>
  <c r="BH89" i="2"/>
  <c r="F36" i="2" s="1"/>
  <c r="BC55" i="1" s="1"/>
  <c r="BG89" i="2"/>
  <c r="BF89" i="2"/>
  <c r="T89" i="2"/>
  <c r="R89" i="2"/>
  <c r="P89" i="2"/>
  <c r="BK89" i="2"/>
  <c r="J89" i="2"/>
  <c r="BE89" i="2" s="1"/>
  <c r="BI88" i="2"/>
  <c r="BH88" i="2"/>
  <c r="BG88" i="2"/>
  <c r="BF88" i="2"/>
  <c r="J34" i="2" s="1"/>
  <c r="AW55" i="1" s="1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F37" i="2"/>
  <c r="BD55" i="1" s="1"/>
  <c r="BH84" i="2"/>
  <c r="BG84" i="2"/>
  <c r="F35" i="2" s="1"/>
  <c r="BB55" i="1" s="1"/>
  <c r="BF84" i="2"/>
  <c r="T84" i="2"/>
  <c r="T83" i="2" s="1"/>
  <c r="T82" i="2" s="1"/>
  <c r="T81" i="2" s="1"/>
  <c r="R84" i="2"/>
  <c r="R83" i="2" s="1"/>
  <c r="R82" i="2" s="1"/>
  <c r="R81" i="2" s="1"/>
  <c r="P84" i="2"/>
  <c r="P83" i="2"/>
  <c r="P82" i="2" s="1"/>
  <c r="P81" i="2" s="1"/>
  <c r="AU55" i="1" s="1"/>
  <c r="BK84" i="2"/>
  <c r="BK83" i="2" s="1"/>
  <c r="J84" i="2"/>
  <c r="BE84" i="2" s="1"/>
  <c r="J77" i="2"/>
  <c r="F77" i="2"/>
  <c r="F75" i="2"/>
  <c r="E73" i="2"/>
  <c r="J54" i="2"/>
  <c r="F54" i="2"/>
  <c r="F52" i="2"/>
  <c r="E50" i="2"/>
  <c r="J24" i="2"/>
  <c r="E24" i="2"/>
  <c r="J55" i="2" s="1"/>
  <c r="J78" i="2"/>
  <c r="J23" i="2"/>
  <c r="J18" i="2"/>
  <c r="E18" i="2"/>
  <c r="F78" i="2"/>
  <c r="F55" i="2"/>
  <c r="J17" i="2"/>
  <c r="J12" i="2"/>
  <c r="J75" i="2" s="1"/>
  <c r="J52" i="2"/>
  <c r="E7" i="2"/>
  <c r="E48" i="2" s="1"/>
  <c r="E71" i="2"/>
  <c r="AS56" i="1"/>
  <c r="AS54" i="1"/>
  <c r="L50" i="1"/>
  <c r="AM50" i="1"/>
  <c r="AM49" i="1"/>
  <c r="L49" i="1"/>
  <c r="AM47" i="1"/>
  <c r="L47" i="1"/>
  <c r="L45" i="1"/>
  <c r="L44" i="1"/>
  <c r="J89" i="6" l="1"/>
  <c r="J65" i="6" s="1"/>
  <c r="BK88" i="6"/>
  <c r="F33" i="2"/>
  <c r="AZ55" i="1" s="1"/>
  <c r="J33" i="2"/>
  <c r="AV55" i="1" s="1"/>
  <c r="AT55" i="1" s="1"/>
  <c r="R99" i="3"/>
  <c r="R98" i="3" s="1"/>
  <c r="T99" i="3"/>
  <c r="T98" i="3" s="1"/>
  <c r="P99" i="3"/>
  <c r="P98" i="3" s="1"/>
  <c r="AU57" i="1" s="1"/>
  <c r="AU56" i="1" s="1"/>
  <c r="AU54" i="1" s="1"/>
  <c r="J87" i="7"/>
  <c r="J61" i="7" s="1"/>
  <c r="BK86" i="7"/>
  <c r="J83" i="2"/>
  <c r="J61" i="2" s="1"/>
  <c r="BK82" i="2"/>
  <c r="J394" i="3"/>
  <c r="J76" i="3" s="1"/>
  <c r="BK393" i="3"/>
  <c r="J393" i="3" s="1"/>
  <c r="J75" i="3" s="1"/>
  <c r="T92" i="5"/>
  <c r="BD56" i="1"/>
  <c r="BB56" i="1"/>
  <c r="AX56" i="1" s="1"/>
  <c r="J35" i="6"/>
  <c r="AV60" i="1" s="1"/>
  <c r="AT60" i="1" s="1"/>
  <c r="F35" i="6"/>
  <c r="AZ60" i="1" s="1"/>
  <c r="T86" i="7"/>
  <c r="T85" i="7" s="1"/>
  <c r="J185" i="3"/>
  <c r="J66" i="3" s="1"/>
  <c r="BK99" i="3"/>
  <c r="F35" i="4"/>
  <c r="AZ58" i="1" s="1"/>
  <c r="J35" i="4"/>
  <c r="AV58" i="1" s="1"/>
  <c r="AT58" i="1" s="1"/>
  <c r="F35" i="5"/>
  <c r="AZ59" i="1" s="1"/>
  <c r="J35" i="3"/>
  <c r="AV57" i="1" s="1"/>
  <c r="AT57" i="1" s="1"/>
  <c r="F35" i="3"/>
  <c r="AZ57" i="1" s="1"/>
  <c r="BK88" i="4"/>
  <c r="J89" i="4"/>
  <c r="J65" i="4" s="1"/>
  <c r="BD54" i="1"/>
  <c r="W33" i="1" s="1"/>
  <c r="BC54" i="1"/>
  <c r="J94" i="5"/>
  <c r="J65" i="5" s="1"/>
  <c r="BK93" i="5"/>
  <c r="R93" i="5"/>
  <c r="R92" i="5" s="1"/>
  <c r="J181" i="5"/>
  <c r="J70" i="5" s="1"/>
  <c r="BK180" i="5"/>
  <c r="J180" i="5" s="1"/>
  <c r="J69" i="5" s="1"/>
  <c r="J33" i="7"/>
  <c r="AV61" i="1" s="1"/>
  <c r="AT61" i="1" s="1"/>
  <c r="F33" i="7"/>
  <c r="AZ61" i="1" s="1"/>
  <c r="E86" i="3"/>
  <c r="J95" i="3"/>
  <c r="J35" i="5"/>
  <c r="AV59" i="1" s="1"/>
  <c r="AT59" i="1" s="1"/>
  <c r="F34" i="2"/>
  <c r="BA55" i="1" s="1"/>
  <c r="F59" i="4"/>
  <c r="F59" i="6"/>
  <c r="F36" i="4"/>
  <c r="BA58" i="1" s="1"/>
  <c r="E50" i="5"/>
  <c r="J59" i="5"/>
  <c r="F36" i="6"/>
  <c r="BA60" i="1" s="1"/>
  <c r="F36" i="3"/>
  <c r="BA57" i="1" s="1"/>
  <c r="F55" i="7"/>
  <c r="E50" i="4"/>
  <c r="J59" i="4"/>
  <c r="J56" i="5"/>
  <c r="E50" i="6"/>
  <c r="J82" i="2" l="1"/>
  <c r="J60" i="2" s="1"/>
  <c r="BK81" i="2"/>
  <c r="J81" i="2" s="1"/>
  <c r="J93" i="5"/>
  <c r="J64" i="5" s="1"/>
  <c r="BK92" i="5"/>
  <c r="J92" i="5" s="1"/>
  <c r="J99" i="3"/>
  <c r="J64" i="3" s="1"/>
  <c r="BK98" i="3"/>
  <c r="J98" i="3" s="1"/>
  <c r="J86" i="7"/>
  <c r="J60" i="7" s="1"/>
  <c r="BK85" i="7"/>
  <c r="J85" i="7" s="1"/>
  <c r="BK87" i="4"/>
  <c r="J87" i="4" s="1"/>
  <c r="J88" i="4"/>
  <c r="J64" i="4" s="1"/>
  <c r="AZ56" i="1"/>
  <c r="AV56" i="1" s="1"/>
  <c r="AT56" i="1" s="1"/>
  <c r="AY54" i="1"/>
  <c r="W32" i="1"/>
  <c r="BB54" i="1"/>
  <c r="BK87" i="6"/>
  <c r="J87" i="6" s="1"/>
  <c r="J88" i="6"/>
  <c r="J64" i="6" s="1"/>
  <c r="BA56" i="1"/>
  <c r="AW56" i="1" s="1"/>
  <c r="AZ54" i="1" l="1"/>
  <c r="J63" i="4"/>
  <c r="J32" i="4"/>
  <c r="J63" i="6"/>
  <c r="J32" i="6"/>
  <c r="J30" i="7"/>
  <c r="J59" i="7"/>
  <c r="W31" i="1"/>
  <c r="AX54" i="1"/>
  <c r="J63" i="3"/>
  <c r="J32" i="3"/>
  <c r="J63" i="5"/>
  <c r="J32" i="5"/>
  <c r="BA54" i="1"/>
  <c r="J59" i="2"/>
  <c r="J30" i="2"/>
  <c r="AG57" i="1" l="1"/>
  <c r="J41" i="3"/>
  <c r="J39" i="2"/>
  <c r="AG55" i="1"/>
  <c r="AG58" i="1"/>
  <c r="AN58" i="1" s="1"/>
  <c r="J41" i="4"/>
  <c r="AG61" i="1"/>
  <c r="AN61" i="1" s="1"/>
  <c r="J39" i="7"/>
  <c r="W30" i="1"/>
  <c r="AW54" i="1"/>
  <c r="AK30" i="1" s="1"/>
  <c r="AG60" i="1"/>
  <c r="AN60" i="1" s="1"/>
  <c r="J41" i="6"/>
  <c r="J41" i="5"/>
  <c r="AG59" i="1"/>
  <c r="AN59" i="1" s="1"/>
  <c r="AV54" i="1"/>
  <c r="W29" i="1"/>
  <c r="AN55" i="1" l="1"/>
  <c r="AT54" i="1"/>
  <c r="AK29" i="1"/>
  <c r="AN57" i="1"/>
  <c r="AG56" i="1"/>
  <c r="AN56" i="1" s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<sst xmlns="http://schemas.openxmlformats.org/spreadsheetml/2006/main" count="6182" uniqueCount="1018">
  <si>
    <t>Export Komplet</t>
  </si>
  <si>
    <t>VZ</t>
  </si>
  <si>
    <t>2.0</t>
  </si>
  <si>
    <t>ZAMOK</t>
  </si>
  <si>
    <t>False</t>
  </si>
  <si>
    <t>{64765813-6b63-40fe-a3dc-5e5e28a38883}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</si>
  <si>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</si>
  <si>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</si>
  <si>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</si>
  <si>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</si>
  <si>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</si>
  <si>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</si>
  <si>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</si>
  <si>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4462-19-4</t>
  </si>
  <si>
    <t>Stavba:</t>
  </si>
  <si>
    <t>Automatické parkovací zařízení pro kola v Berouně</t>
  </si>
  <si>
    <t>KSO:</t>
  </si>
  <si>
    <t/>
  </si>
  <si>
    <t>CC-CZ:</t>
  </si>
  <si>
    <t>Místo:</t>
  </si>
  <si>
    <t>Beroun</t>
  </si>
  <si>
    <t>Datum:</t>
  </si>
  <si>
    <t>10. 10. 2019</t>
  </si>
  <si>
    <t>Zadavatel:</t>
  </si>
  <si>
    <t>IČ:</t>
  </si>
  <si>
    <t>00233129</t>
  </si>
  <si>
    <t>Město Beroun, Husovo nám. 68, 266 01 Beroun</t>
  </si>
  <si>
    <t>DIČ:</t>
  </si>
  <si>
    <t>CZ00233129</t>
  </si>
  <si>
    <t>Zhotovitel:</t>
  </si>
  <si>
    <t xml:space="preserve"> </t>
  </si>
  <si>
    <t>Projektant:</t>
  </si>
  <si>
    <t>15030709</t>
  </si>
  <si>
    <t>OPTIMA, s.r.o., Žižkova 738/IV, 566 01 Vys. Mýto</t>
  </si>
  <si>
    <t>CZ15030709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</si>
  <si>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</si>
  <si>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</si>
  <si>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</si>
  <si>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_x000D_
Je-li v soupisu prací nebo v dokumentaci definován konkrétní výrobek (výrobky) nebo technologie, má se za to, že je tím definován minimální požadovaný standard a v nabídce může být nahrazen i výrobkem nebo technologií srovnatelnou._x000D_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</si>
  <si>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</si>
  <si>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</si>
  <si>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</si>
  <si>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</si>
  <si>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</si>
  <si>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</si>
  <si>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</si>
  <si>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</si>
  <si>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</si>
  <si>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</si>
  <si>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</si>
  <si>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</si>
  <si>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</si>
  <si>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</si>
  <si>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</si>
  <si>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</si>
  <si>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</si>
  <si>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</si>
  <si>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</si>
  <si>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</si>
  <si>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</si>
  <si>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</si>
  <si>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</si>
  <si>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</si>
  <si>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</si>
  <si>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</si>
  <si>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</si>
  <si>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</si>
  <si>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</si>
  <si>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</si>
  <si>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</si>
  <si>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</si>
  <si>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</si>
  <si>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</si>
  <si>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</si>
  <si>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</si>
  <si>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</si>
  <si>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</si>
  <si>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</si>
  <si>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</si>
  <si>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Automatická kolárna - provozní soubor technologie</t>
  </si>
  <si>
    <t>PRO</t>
  </si>
  <si>
    <t>1</t>
  </si>
  <si>
    <t>{b4e5b34e-56ab-404f-80c4-a6ca53a7bd81}</t>
  </si>
  <si>
    <t>2</t>
  </si>
  <si>
    <t>SO 01</t>
  </si>
  <si>
    <t>Automatická kolárna - stavební část</t>
  </si>
  <si>
    <t>STA</t>
  </si>
  <si>
    <t>{074ab38e-88ff-46c9-ac93-5d989cd5bee2}</t>
  </si>
  <si>
    <t>SO 01.a</t>
  </si>
  <si>
    <t>Automatická kolárna - spodní stavba</t>
  </si>
  <si>
    <t>Soupis</t>
  </si>
  <si>
    <t>{24bc1266-f510-4226-846e-1038a0bb2940}</t>
  </si>
  <si>
    <t>SO 01.b</t>
  </si>
  <si>
    <t>Elektroinstalace a přípojka NN</t>
  </si>
  <si>
    <t>{a0ef3e9f-91d3-4adb-b136-833047d049a3}</t>
  </si>
  <si>
    <t>SO 01.c</t>
  </si>
  <si>
    <t>Kanalizace</t>
  </si>
  <si>
    <t>{401914da-7958-453a-9387-db776fa36971}</t>
  </si>
  <si>
    <t>SO 01.d</t>
  </si>
  <si>
    <t>Slaboproud pro bezdrátové připojení internetu</t>
  </si>
  <si>
    <t>{438eb1f0-a21f-49ee-9b50-c696467ab977}</t>
  </si>
  <si>
    <t>VON</t>
  </si>
  <si>
    <t>Vedlejší a ostatní náklady</t>
  </si>
  <si>
    <t>{5880203f-7dae-4981-97fd-52310bacb898}</t>
  </si>
  <si>
    <t>KRYCÍ LIST SOUPISU PRACÍ</t>
  </si>
  <si>
    <t>Objekt:</t>
  </si>
  <si>
    <t>PS 01 - Automatická kolárna - provozní soubor technologie</t>
  </si>
  <si>
    <t>REKAPITULACE ČLENĚNÍ SOUPISU PRACÍ</t>
  </si>
  <si>
    <t>Kód dílu - Popis</t>
  </si>
  <si>
    <t>Cena celkem [CZK]</t>
  </si>
  <si>
    <t>-1</t>
  </si>
  <si>
    <t>PS - Provozní soubor</t>
  </si>
  <si>
    <t xml:space="preserve">    PS-01 - Dodávka a montáž technologie automatické kolárny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</si>
  <si>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</si>
  <si>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</si>
  <si>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</si>
  <si>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</si>
  <si>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</si>
  <si>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</si>
  <si>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</si>
  <si>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</si>
  <si>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</si>
  <si>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</si>
  <si>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</si>
  <si>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</si>
  <si>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</si>
  <si>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</t>
  </si>
  <si>
    <t>Provozní soubor</t>
  </si>
  <si>
    <t>ROZPOCET</t>
  </si>
  <si>
    <t>PS-01</t>
  </si>
  <si>
    <t>Dodávka a montáž technologie automatické kolárny</t>
  </si>
  <si>
    <t>K</t>
  </si>
  <si>
    <t>PS01-15.05</t>
  </si>
  <si>
    <t>Kompletní montáž parkovací věže</t>
  </si>
  <si>
    <t>kus</t>
  </si>
  <si>
    <t>R - položka</t>
  </si>
  <si>
    <t>4</t>
  </si>
  <si>
    <t>667487452</t>
  </si>
  <si>
    <t>M</t>
  </si>
  <si>
    <t>PS01-15.06</t>
  </si>
  <si>
    <t>Dodávka parkovací věže vč. grafické úpravy</t>
  </si>
  <si>
    <t>8</t>
  </si>
  <si>
    <t>1683732961</t>
  </si>
  <si>
    <t>3</t>
  </si>
  <si>
    <t>PS01-20.07</t>
  </si>
  <si>
    <t>Inkarta</t>
  </si>
  <si>
    <t>1984512955</t>
  </si>
  <si>
    <t>PS01-20.09</t>
  </si>
  <si>
    <t>Osvětlení věže (dekorativní)</t>
  </si>
  <si>
    <t>1050627650</t>
  </si>
  <si>
    <t>5</t>
  </si>
  <si>
    <t>PS01-20.13</t>
  </si>
  <si>
    <t>Montážní stojan na opravu kol v terénu s pumpou PCD</t>
  </si>
  <si>
    <t>1028273595</t>
  </si>
  <si>
    <t>6</t>
  </si>
  <si>
    <t>PS01-20.15</t>
  </si>
  <si>
    <t>Zařízení staveniště pro montáž technologie</t>
  </si>
  <si>
    <t>kpl</t>
  </si>
  <si>
    <t>-1409724223</t>
  </si>
  <si>
    <t>SO 01 - Automatická kolárna - stavební část</t>
  </si>
  <si>
    <t>Soupis:</t>
  </si>
  <si>
    <t>SO 01.a - Automatická kolárna - spodní stavba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</si>
  <si>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</si>
  <si>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</si>
  <si>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</si>
  <si>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18.1 - Terénní úpravy a výsadba zeleně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</si>
  <si>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</si>
  <si>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</si>
  <si>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</si>
  <si>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povrchu</t>
  </si>
  <si>
    <t xml:space="preserve">    9 - Ostatní konstrukce a práce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</si>
  <si>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</si>
  <si>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</si>
  <si>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</si>
  <si>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</si>
  <si>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HSV</t>
  </si>
  <si>
    <t>Práce a dodávky HSV</t>
  </si>
  <si>
    <t>Zemní práce</t>
  </si>
  <si>
    <t>122201101</t>
  </si>
  <si>
    <t>Odkopávky a prokopávky nezapažené s přehozením výkopku na vzdálenost do 3 m nebo s naložením na dopravní prostředek v hornině tř. 3 do 100 m3</t>
  </si>
  <si>
    <t>m3</t>
  </si>
  <si>
    <t>CS ÚRS 2019 01</t>
  </si>
  <si>
    <t>10</t>
  </si>
  <si>
    <t>VV</t>
  </si>
  <si>
    <t xml:space="preserve">Stávající travnatá část a ornice v místě stavby a terénních úprav - celá plocha </t>
  </si>
  <si>
    <t>192,2*0,2</t>
  </si>
  <si>
    <t xml:space="preserve">Prohloubení v místě nové dlažby mimo výkop jámy </t>
  </si>
  <si>
    <t>(18,95+1,5)*0,2</t>
  </si>
  <si>
    <t>-------------------------------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</si>
  <si>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</si>
  <si>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</si>
  <si>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</si>
  <si>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-950365106</t>
  </si>
  <si>
    <t>131201101</t>
  </si>
  <si>
    <t>Hloubení nezapažených jam a zářezů s urovnáním dna do předepsaného profilu a spádu v hornině tř. 3 do 100 m3</t>
  </si>
  <si>
    <t>14</t>
  </si>
  <si>
    <t>výkop pro betonovou kci věže</t>
  </si>
  <si>
    <t>(5,2*5,2)*Pi*1,05</t>
  </si>
  <si>
    <t>prohloubení podkl. betonu pod obvodovou stěnou</t>
  </si>
  <si>
    <t>((4,8*4,8*Pi)-(3,0*3,0*Pi))*0,37</t>
  </si>
  <si>
    <t>---------------------------------------</t>
  </si>
  <si>
    <t>131201109</t>
  </si>
  <si>
    <t>Hloubení nezapažených jam a zářezů s urovnáním dna do předepsaného profilu a spádu Příplatek k cenám za lepivost horniny tř. 3</t>
  </si>
  <si>
    <t>16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</si>
  <si>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</si>
  <si>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</si>
  <si>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22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</si>
  <si>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</si>
  <si>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</si>
  <si>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24</t>
  </si>
  <si>
    <t>"pro terénní úpravy v travnaté ploše (na meziskládku a zpět)" (105,5*0,2)*2</t>
  </si>
  <si>
    <t>"materiál na zpětný zásyp kolem věže - viz pol. 174101101" 32,871</t>
  </si>
  <si>
    <t>-----------------------------------------------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</si>
  <si>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</si>
  <si>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</si>
  <si>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</si>
  <si>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26</t>
  </si>
  <si>
    <t>přebývající zemina</t>
  </si>
  <si>
    <t>"celkem výkopy" 42,53+105,516</t>
  </si>
  <si>
    <t>"odpočet ponechané zeminy na ter. úpravy" -105,5*0,2</t>
  </si>
  <si>
    <t>---------------------------------------------</t>
  </si>
  <si>
    <t>167101102</t>
  </si>
  <si>
    <t>Nakládání, skládání a překládání neulehlého výkopku nebo sypaniny nakládání, množství přes 100 m3, z hornin tř. 1 až 4</t>
  </si>
  <si>
    <t>30</t>
  </si>
  <si>
    <t>"zemina pro terénní úpravy v travnaté ploše" 105,5*0,2</t>
  </si>
  <si>
    <t>"zpětné obsypy  - dle pol. č. 174101101" 32,871</t>
  </si>
  <si>
    <t>---------------------------------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</si>
  <si>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</si>
  <si>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</si>
  <si>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</si>
  <si>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</si>
  <si>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32</t>
  </si>
  <si>
    <t>viz pol. 162701105</t>
  </si>
  <si>
    <t>126,946*1,9</t>
  </si>
  <si>
    <t>174101101</t>
  </si>
  <si>
    <t>Zásyp sypaninou z jakékoliv horniny s uložením výkopku ve vrstvách se zhutněním jam, šachet, rýh nebo kolem objektů v těchto vykopávkách</t>
  </si>
  <si>
    <t>34</t>
  </si>
  <si>
    <t xml:space="preserve">Obsyp stěn </t>
  </si>
  <si>
    <t>Celý objem výkopu jámy od pláně pod ornici nebo chodník</t>
  </si>
  <si>
    <t>Mezisoučet - celkový objem výkopu</t>
  </si>
  <si>
    <t xml:space="preserve">odpočet objemu podklad. betonu - dle pol. č. 273313511; </t>
  </si>
  <si>
    <t>-23,818</t>
  </si>
  <si>
    <t>odpočet objemu polštáře - dle pol. 213311142</t>
  </si>
  <si>
    <t>-2,734</t>
  </si>
  <si>
    <t xml:space="preserve">odpočet objemu desky a věže - dle v. č. D.1.2.3; </t>
  </si>
  <si>
    <t>"deska" -(10*(2,255*4,21/2)+(4,35*3,77/2)+(4,35*0,44))*0,5</t>
  </si>
  <si>
    <t>"věž" -(12*(2,148*4,01/2)+2*(1,975*0,38/2))*0,33</t>
  </si>
  <si>
    <t>------------------------------------------</t>
  </si>
  <si>
    <t>Mezisoučet odpočet vytlačeného objemu všech konstrukcí</t>
  </si>
  <si>
    <t>-----------------------------------------</t>
  </si>
  <si>
    <t>11</t>
  </si>
  <si>
    <t>58344197</t>
  </si>
  <si>
    <t>štěrkodrť frakce 0/63</t>
  </si>
  <si>
    <t>1645718844</t>
  </si>
  <si>
    <t>obsyp stěn - celý objem jámy po ornici nebo komunikaci - hutnitelný materiál pro pojezd montážní plošiny</t>
  </si>
  <si>
    <t>32,871*1,85*1,05</t>
  </si>
  <si>
    <t>12</t>
  </si>
  <si>
    <t>181951102</t>
  </si>
  <si>
    <t>Úprava pláně vyrovnáním výškových rozdílů v hornině tř. 1 až 4 se zhutněním</t>
  </si>
  <si>
    <t>m2</t>
  </si>
  <si>
    <t>-752218766</t>
  </si>
  <si>
    <t>"pod základovou desku věže" (4,62*4,62)*Pi</t>
  </si>
  <si>
    <t>"pod novou zámkovou dlažbu" 54,63</t>
  </si>
  <si>
    <t>"přeložka stávající zámkové dlažby" 82,54</t>
  </si>
  <si>
    <t>13</t>
  </si>
  <si>
    <t>181999101.R</t>
  </si>
  <si>
    <t>Zkouška zhutnění pod desku</t>
  </si>
  <si>
    <t>1524611168</t>
  </si>
  <si>
    <t>"pod desku" 1</t>
  </si>
  <si>
    <t>"pod chodníky" 1</t>
  </si>
  <si>
    <t>------------------------------</t>
  </si>
  <si>
    <t>Zemní práce - přípravné a přidružené práce</t>
  </si>
  <si>
    <t>112151011</t>
  </si>
  <si>
    <t>Pokácení stromu volné v celku s odřezáním kmene a s odvětvením průměru kmene přes 100 do 200 mm</t>
  </si>
  <si>
    <t>603258315</t>
  </si>
  <si>
    <t>"stávající stromy v místě stavby" 4</t>
  </si>
  <si>
    <t>112201111</t>
  </si>
  <si>
    <t>Odstranění pařezu v rovině nebo na svahu do 1:5 o průměru pařezu na řezné ploše do 200 mm</t>
  </si>
  <si>
    <t>91448792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</si>
  <si>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</si>
  <si>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</si>
  <si>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 xml:space="preserve">Chodník ze zám. dlažby (přeložení) podél stávající obruby, výměny stožárů VO a v místě vjezdu na staveniště </t>
  </si>
  <si>
    <t>"celkem - měřeno CAD" 82,54</t>
  </si>
  <si>
    <t>17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</si>
  <si>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</si>
  <si>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</si>
  <si>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Výměna podél odstraněných stáv. obrub, výkopu kolem stožárů VO a části přejezdu na staveniště</t>
  </si>
  <si>
    <t>"celkem 50% z rozebrané plochy dlažby viz pol. 113106123" 82,54*0,5</t>
  </si>
  <si>
    <t>18</t>
  </si>
  <si>
    <t>113204111</t>
  </si>
  <si>
    <t>Vytrhání obrub s vybouráním lože, s přemístěním hmot na skládku na vzdálenost do 3 m nebo s naložením na dopravní prostředek záhonových</t>
  </si>
  <si>
    <t>m</t>
  </si>
  <si>
    <t>Stávající obrubníky v místě napojení nové dlažby</t>
  </si>
  <si>
    <t>"celkem" 28,92</t>
  </si>
  <si>
    <t>19</t>
  </si>
  <si>
    <t>162301401</t>
  </si>
  <si>
    <t>Vodorovné přemístění větví, kmenů nebo pařezů s naložením, složením a dopravou do 5000 m větví stromů listnatých, průměru kmene přes 100 do 300 mm</t>
  </si>
  <si>
    <t>1420261312</t>
  </si>
  <si>
    <t>20</t>
  </si>
  <si>
    <t>162301411</t>
  </si>
  <si>
    <t>Vodorovné přemístění větví, kmenů nebo pařezů s naložením, složením a dopravou do 5000 m kmenů stromů listnatých, průměru přes 100 do 300 mm</t>
  </si>
  <si>
    <t>899497906</t>
  </si>
  <si>
    <t>162301421</t>
  </si>
  <si>
    <t>Vodorovné přemístění větví, kmenů nebo pařezů s naložením, složením a dopravou do 5000 m pařezů kmenů, průměru přes 100 do 300 mm</t>
  </si>
  <si>
    <t>-2032196260</t>
  </si>
  <si>
    <t>162301901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</si>
  <si>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</si>
  <si>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1357875000</t>
  </si>
  <si>
    <t>"stávající stromy v místě stavby" 4*2</t>
  </si>
  <si>
    <t>23</t>
  </si>
  <si>
    <t>162301911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</si>
  <si>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</si>
  <si>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1343895223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</si>
  <si>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</si>
  <si>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</si>
  <si>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-2131782095</t>
  </si>
  <si>
    <t>25</t>
  </si>
  <si>
    <t>171201211.R</t>
  </si>
  <si>
    <t>Uložení zlikvidovaných stromů a keře na skládku vč. poplatku</t>
  </si>
  <si>
    <t>-6165192</t>
  </si>
  <si>
    <t>18.1</t>
  </si>
  <si>
    <t>Terénní úpravy a výsadba zeleně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</si>
  <si>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</si>
  <si>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</si>
  <si>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-1412591874</t>
  </si>
  <si>
    <t>"terénní úpravy v travnaté ploše" 105,5</t>
  </si>
  <si>
    <t>27</t>
  </si>
  <si>
    <t>181301103</t>
  </si>
  <si>
    <t>Rozprostření a urovnání ornice v rovině nebo ve svahu sklonu do 1:5 při souvislé ploše do 500 m2, tl. vrstvy přes 150 do 200 mm</t>
  </si>
  <si>
    <t>36</t>
  </si>
  <si>
    <t>"pro terénní úpravy v travnaté ploše" 105,5</t>
  </si>
  <si>
    <t>28</t>
  </si>
  <si>
    <t>181411131</t>
  </si>
  <si>
    <t>Založení trávníku na půdě předem připravené plochy do 1000 m2 výsevem včetně utažení parkového v rovině nebo na svahu do 1:5</t>
  </si>
  <si>
    <t>38</t>
  </si>
  <si>
    <t>29</t>
  </si>
  <si>
    <t>00572420</t>
  </si>
  <si>
    <t>osivo směs travní parková okrasná</t>
  </si>
  <si>
    <t>kg</t>
  </si>
  <si>
    <t>2145131014</t>
  </si>
  <si>
    <t>"terénní úpravy v travnaté ploše - 33 g / m2" (105,5*0,033)*1,05</t>
  </si>
  <si>
    <t>183101221</t>
  </si>
  <si>
    <t>Hloubení jamek pro vysazování rostlin v zemině tř.1 až 4 s výměnou půdy z 50% v rovině nebo na svahu do 1:5, objemu přes 0,40 do 1,00 m3</t>
  </si>
  <si>
    <t>-419988570</t>
  </si>
  <si>
    <t>"náhradní výsadba 4 stromů" 4</t>
  </si>
  <si>
    <t>31</t>
  </si>
  <si>
    <t>184102116</t>
  </si>
  <si>
    <t>Výsadba dřeviny s balem do předem vyhloubené jamky se zalitím v rovině nebo na svahu do 1:5, při průměru balu přes 600 do 800 mm</t>
  </si>
  <si>
    <t>-1252208489</t>
  </si>
  <si>
    <t>02650399.R</t>
  </si>
  <si>
    <t>Javor mléč /Acer platanoides/ 20-50cm</t>
  </si>
  <si>
    <t>2053237703</t>
  </si>
  <si>
    <t>"výsadba nových stromů" 4</t>
  </si>
  <si>
    <t>33</t>
  </si>
  <si>
    <t>184215133</t>
  </si>
  <si>
    <t>Ukotvení dřeviny kůly třemi kůly, délky přes 2 do 3 m</t>
  </si>
  <si>
    <t>1718609781</t>
  </si>
  <si>
    <t>60591257</t>
  </si>
  <si>
    <t>kůl vyvazovací dřevěný impregnovaný D 8cm dl 3m</t>
  </si>
  <si>
    <t>150762653</t>
  </si>
  <si>
    <t>"náhradní výsadba 4 stromů" 4*3</t>
  </si>
  <si>
    <t>35</t>
  </si>
  <si>
    <t>184215412</t>
  </si>
  <si>
    <t>Zhotovení závlahové mísy u solitérních dřevin v rovině nebo na svahu do 1:5, o průměru mísy přes 0,5 do 1 m</t>
  </si>
  <si>
    <t>-1829396247</t>
  </si>
  <si>
    <t>184501121</t>
  </si>
  <si>
    <t>Zhotovení obalu kmene a spodních částí větví stromu z juty v jedné vrstvě v rovině nebo na svahu do 1:5</t>
  </si>
  <si>
    <t>-1691320569</t>
  </si>
  <si>
    <t>37</t>
  </si>
  <si>
    <t>184911311</t>
  </si>
  <si>
    <t>Položení mulčovací textilie proti prorůstání plevelů kolem vysázených rostlin v rovině nebo na svahu do 1:5</t>
  </si>
  <si>
    <t>-1557717378</t>
  </si>
  <si>
    <t>"náhradní výsadba 4 stromů" 4*Pi*0,7*0,7</t>
  </si>
  <si>
    <t>69311081</t>
  </si>
  <si>
    <t>geotextilie netkaná separační, ochranná, filtrační, drenážní PES 300g/m2</t>
  </si>
  <si>
    <t>1800054365</t>
  </si>
  <si>
    <t>6,158*1,1</t>
  </si>
  <si>
    <t>39</t>
  </si>
  <si>
    <t>184911431</t>
  </si>
  <si>
    <t>Mulčování vysazených rostlin mulčovací kůrou, tl. přes 100 do 150 mm v rovině nebo na svahu do 1:5</t>
  </si>
  <si>
    <t>684824776</t>
  </si>
  <si>
    <t>40</t>
  </si>
  <si>
    <t>10391100</t>
  </si>
  <si>
    <t>kůra mulčovací VL</t>
  </si>
  <si>
    <t>70232747</t>
  </si>
  <si>
    <t>"náhradní výsadba 4 stromů" 4*Pi*0,7*0,7*0,15*1,05</t>
  </si>
  <si>
    <t>41</t>
  </si>
  <si>
    <t>185804311</t>
  </si>
  <si>
    <t>Zalití rostlin vodou plochy záhonů jednotlivě do 20 m2</t>
  </si>
  <si>
    <t>600932247</t>
  </si>
  <si>
    <t>"voda uvažovaná dodávkou investora" (4*100,0)/1000</t>
  </si>
  <si>
    <t>Zakládání</t>
  </si>
  <si>
    <t>42</t>
  </si>
  <si>
    <t>211571121</t>
  </si>
  <si>
    <t>Výplň kamenivem do rýh odvodňovacích žeber nebo trativodů bez zhutnění, s úpravou povrchu výplně kamenivem drobným těženým</t>
  </si>
  <si>
    <t>604854122</t>
  </si>
  <si>
    <t xml:space="preserve">drenáž po obvodu cyklověže </t>
  </si>
  <si>
    <t>(Pi*9,3)*0,4*0,4</t>
  </si>
  <si>
    <t>43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</si>
  <si>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</si>
  <si>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</si>
  <si>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-1136487988</t>
  </si>
  <si>
    <t>(Pi*9,3)*(4*0,5+0,5)</t>
  </si>
  <si>
    <t>44</t>
  </si>
  <si>
    <t>69311070</t>
  </si>
  <si>
    <t>geotextilie netkaná separační, ochranná, filtrační, drenážní PP 400g/m2</t>
  </si>
  <si>
    <t>-1349081820</t>
  </si>
  <si>
    <t>(Pi*9,3)*(4*0,5+0,5)*1,05</t>
  </si>
  <si>
    <t>45</t>
  </si>
  <si>
    <t>212532111</t>
  </si>
  <si>
    <t>Lože pro trativody z kameniva hrubého drceného</t>
  </si>
  <si>
    <t>-62150301</t>
  </si>
  <si>
    <t>(Pi*9,3)*0,4*0,1</t>
  </si>
  <si>
    <t>46</t>
  </si>
  <si>
    <t>212752214</t>
  </si>
  <si>
    <t>Trativody z drenážních trubek se zřízením štěrkopískového lože pod trubky a s jejich obsypem v průměrném celkovém množství do 0,15 m3/m v otevřeném výkopu z trubek plastových flexibilních D přes 160 do 200 mm</t>
  </si>
  <si>
    <t>229848822</t>
  </si>
  <si>
    <t>Pi*9,3</t>
  </si>
  <si>
    <t>47</t>
  </si>
  <si>
    <t>213311142</t>
  </si>
  <si>
    <t>Polštáře zhutněné pod základy ze štěrkopísku netříděného</t>
  </si>
  <si>
    <t>-1426025942</t>
  </si>
  <si>
    <t>Násyp pod podkladní beton tl. 100 mm</t>
  </si>
  <si>
    <t>(Pi*2,95*2,95)*0,1</t>
  </si>
  <si>
    <t>48</t>
  </si>
  <si>
    <t>273313511</t>
  </si>
  <si>
    <t>Základy z betonu prostého desky z betonu kamenem neprokládaného tř. C 12/15</t>
  </si>
  <si>
    <t>Podkladní beton tl. 100 mm</t>
  </si>
  <si>
    <t>(Pi*4,95*4,95)*0,1</t>
  </si>
  <si>
    <t>odpočet základu pod středový čep</t>
  </si>
  <si>
    <t>-1*1*0,2</t>
  </si>
  <si>
    <t>49</t>
  </si>
  <si>
    <t>275313811</t>
  </si>
  <si>
    <t>Základy z betonu prostého patky a bloky z betonu kamenem neprokládaného tř. C 25/30</t>
  </si>
  <si>
    <t>66</t>
  </si>
  <si>
    <t>pro středový čep - dle výkresu půdorysu (tvaru)</t>
  </si>
  <si>
    <t>(1,0*1,0)*0,4</t>
  </si>
  <si>
    <t>50</t>
  </si>
  <si>
    <t>275351121</t>
  </si>
  <si>
    <t>Bednění základů patek zřízení</t>
  </si>
  <si>
    <t>68</t>
  </si>
  <si>
    <t xml:space="preserve">pro středový čep - dle výkresu půdorysu (tvaru); </t>
  </si>
  <si>
    <t>(4*1,0)*0,4</t>
  </si>
  <si>
    <t>51</t>
  </si>
  <si>
    <t>275351122</t>
  </si>
  <si>
    <t>Bednění základů patek odstranění</t>
  </si>
  <si>
    <t>70</t>
  </si>
  <si>
    <t>52</t>
  </si>
  <si>
    <t>278311213</t>
  </si>
  <si>
    <t>Zálivka kotevních otvorů z cementové zálivkové malty do 0,25 m3</t>
  </si>
  <si>
    <t>-1506700517</t>
  </si>
  <si>
    <t>"středový čep montážní prohlubeň" 0,4*0,4*0,2</t>
  </si>
  <si>
    <t>53</t>
  </si>
  <si>
    <t>278383113</t>
  </si>
  <si>
    <t>Zálivka pod stroje nebo technologická zařízení s bedněním a odbedněním, s úpravou povrchu z cementové zálivkové hmoty půdorysná plocha základu do 1 m2, tloušťka vrstvy přes 25 do 50 mm</t>
  </si>
  <si>
    <t>-580895281</t>
  </si>
  <si>
    <t>Zálivka pod platle sloupů OK uvnitř věže</t>
  </si>
  <si>
    <t>36*0,25*0,25</t>
  </si>
  <si>
    <t>Středový čep pod rám nad deskou</t>
  </si>
  <si>
    <t>1,3*1,3</t>
  </si>
  <si>
    <t>-------------------------</t>
  </si>
  <si>
    <t>54</t>
  </si>
  <si>
    <t>279999101.R</t>
  </si>
  <si>
    <t>Trubka elektroinstalační ohebná Kopoflex, HDPE+LDPE KF 09075 - D+M</t>
  </si>
  <si>
    <t>1974266934</t>
  </si>
  <si>
    <t xml:space="preserve">po obvodu základové desky pro elektroinstalaci; </t>
  </si>
  <si>
    <t>(Pi*9,1)*1,05</t>
  </si>
  <si>
    <t>Svislé a kompletní konstrukce</t>
  </si>
  <si>
    <t>55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</si>
  <si>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</si>
  <si>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</si>
  <si>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2016103655</t>
  </si>
  <si>
    <t>obvodové stěny šíře 0,23 m, výška 1,43 m</t>
  </si>
  <si>
    <t>((10*2,1+2*0,1)*1,43)*0,23</t>
  </si>
  <si>
    <t xml:space="preserve">obvodové stěny snížené, výška 0,53 m </t>
  </si>
  <si>
    <t>((3,5+2*0,55)*0,53)*0,22</t>
  </si>
  <si>
    <t>-----------------------------</t>
  </si>
  <si>
    <t>56</t>
  </si>
  <si>
    <t>380326123</t>
  </si>
  <si>
    <t>Kompletní konstrukce čistíren odpadních vod, nádrží, vodojemů, kanálů z betonu železového bez výztuže a bednění se zvýšenými nároky na prostředí tř. C 25/30, tl. přes 300 mm</t>
  </si>
  <si>
    <t>-1824988989</t>
  </si>
  <si>
    <t>Deska cyklověže prům. výšky 0,52 m, obrys rozšířen o 20 cm přes stěny</t>
  </si>
  <si>
    <t>"deska" (10*(2,255*4,21/2)+(4,35*3,77/2)+(4,35*0,44))*0,52*1,03</t>
  </si>
  <si>
    <t>57</t>
  </si>
  <si>
    <t>380356211</t>
  </si>
  <si>
    <t>Bednění kompletních konstrukcí čistíren odpadních vod, nádrží, vodojemů, kanálů konstrukcí omítaných z betonu prostého nebo železového ploch rovinných zřízení</t>
  </si>
  <si>
    <t>-1443528551</t>
  </si>
  <si>
    <t xml:space="preserve">Deska cyklověže </t>
  </si>
  <si>
    <t>(10*2,255+4,35+2*0,44)*0,55</t>
  </si>
  <si>
    <t>prohlubeň pro středový čep</t>
  </si>
  <si>
    <t>3*0,4*0,15+0,4*0,4</t>
  </si>
  <si>
    <t>------------------------</t>
  </si>
  <si>
    <t>58</t>
  </si>
  <si>
    <t>380356212</t>
  </si>
  <si>
    <t>Bednění kompletních konstrukcí čistíren odpadních vod, nádrží, vodojemů, kanálů konstrukcí omítaných z betonu prostého nebo železového ploch rovinných odstranění</t>
  </si>
  <si>
    <t>421234858</t>
  </si>
  <si>
    <t>59</t>
  </si>
  <si>
    <t>380356231</t>
  </si>
  <si>
    <t>Bednění kompletních konstrukcí čistíren odpadních vod, nádrží, vodojemů, kanálů konstrukcí neomítaných z betonu prostého nebo železového ploch rovinných zřízení</t>
  </si>
  <si>
    <t>-96979899</t>
  </si>
  <si>
    <t xml:space="preserve">obvodové stěny základní, výška 1,43 m </t>
  </si>
  <si>
    <t>(10*2,15+4*0,1+2*0,23+10*2,03)*1,43</t>
  </si>
  <si>
    <t>(3,95+3,51+2*0,38+2*0,33+2*0,11)*0,53</t>
  </si>
  <si>
    <t>60</t>
  </si>
  <si>
    <t>380356232</t>
  </si>
  <si>
    <t>Bednění kompletních konstrukcí čistíren odpadních vod, nádrží, vodojemů, kanálů konstrukcí neomítaných z betonu prostého nebo železového ploch rovinných odstranění</t>
  </si>
  <si>
    <t>106330626</t>
  </si>
  <si>
    <t>61</t>
  </si>
  <si>
    <t>380361006</t>
  </si>
  <si>
    <t>Výztuž kompletních konstrukcí čistíren odpadních vod, nádrží, vodojemů, kanálů z oceli 10 505 (R) nebo BSt 500</t>
  </si>
  <si>
    <t>-319298579</t>
  </si>
  <si>
    <t>výztuž dle statiky</t>
  </si>
  <si>
    <t>"základová deska" 1392,8/1000</t>
  </si>
  <si>
    <t>"stěny" (509,2+133,5)/1000</t>
  </si>
  <si>
    <t>Mezisoučet</t>
  </si>
  <si>
    <t>"dist. podložky, prořez - 5%" 2,036*0,05</t>
  </si>
  <si>
    <t>62</t>
  </si>
  <si>
    <t>389999101.R</t>
  </si>
  <si>
    <t>-1562048202</t>
  </si>
  <si>
    <t>"prostupy základem pro elektroinstalaci" 3*2</t>
  </si>
  <si>
    <t>Komunikace</t>
  </si>
  <si>
    <t>63</t>
  </si>
  <si>
    <t>564871111</t>
  </si>
  <si>
    <t>Podklad ze štěrkodrti ŠD s rozprostřením a zhutněním, po zhutnění tl. 250 mm</t>
  </si>
  <si>
    <t>94</t>
  </si>
  <si>
    <t>Část plochy přeložky stávající dlažby</t>
  </si>
  <si>
    <t>Nová zámková dlažba - rozšíření stávající</t>
  </si>
  <si>
    <t>"nová zámková dlažba - měřeno CAD" 54,63</t>
  </si>
  <si>
    <t>----------------------------------------</t>
  </si>
  <si>
    <t>64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</si>
  <si>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</si>
  <si>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</si>
  <si>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98</t>
  </si>
  <si>
    <t xml:space="preserve">Přeložka stávající zám. dlažby </t>
  </si>
  <si>
    <t xml:space="preserve">podél stávající obruby, výměny stožárů VO a v místě vjezdu na staveniště </t>
  </si>
  <si>
    <t>65</t>
  </si>
  <si>
    <t>59245016</t>
  </si>
  <si>
    <t>dlažba skladebná betonová 100x100x60mm přírodní</t>
  </si>
  <si>
    <t>339207902</t>
  </si>
  <si>
    <t>Přeložka stávající zám. dlažby - předpokládaná výměna poškozené dlažby 20%</t>
  </si>
  <si>
    <t>"celkem - měřeno CAD" 82,54*0,2*1,03</t>
  </si>
  <si>
    <t>"nová zámková dlažba - měřeno CAD" 54,63*1,03</t>
  </si>
  <si>
    <t>Úpravy povrchu</t>
  </si>
  <si>
    <t>633811111</t>
  </si>
  <si>
    <t>Broušení betonových podlah nerovností do 2 mm (stržení šlemu)</t>
  </si>
  <si>
    <t>-1809940571</t>
  </si>
  <si>
    <t>Obroušení povrchu desky po betonáži</t>
  </si>
  <si>
    <t xml:space="preserve">vnitřní plochy - dno; </t>
  </si>
  <si>
    <t>10*2,03*3,8/2+3,95*3,4/2+3,5*0,38</t>
  </si>
  <si>
    <t>Ostatní konstrukce a práce</t>
  </si>
  <si>
    <t>67</t>
  </si>
  <si>
    <t>916331112</t>
  </si>
  <si>
    <t>Osazení zahradního obrubníku betonového s ložem tl. od 50 do 100 mm z betonu prostého tř. C 12/15 s boční opěrou z betonu prostého tř. C 12/15</t>
  </si>
  <si>
    <t>114</t>
  </si>
  <si>
    <t>"dle výkresu situace - měřeno CAD" 20,62</t>
  </si>
  <si>
    <t>59217003</t>
  </si>
  <si>
    <t>obrubník betonový zahradní 500x50x250mm</t>
  </si>
  <si>
    <t>-218681761</t>
  </si>
  <si>
    <t>"dle pol. č. 916331112" (20,62*2)*1,05</t>
  </si>
  <si>
    <t>69</t>
  </si>
  <si>
    <t>935932114</t>
  </si>
  <si>
    <t>Odvodňovací plastový žlab pro třídu zatížení A 15 vnitřní šířky 100 mm s krycím roštem můstkovým z nerezové oceli</t>
  </si>
  <si>
    <t>116</t>
  </si>
  <si>
    <t>"u vstupu do věže - dle výkresu situace" 4,0+2*1,0</t>
  </si>
  <si>
    <t>939941112</t>
  </si>
  <si>
    <t>Zřízení těsnění pracovní spáry ocelovým plechem mezi dnem a stěnou</t>
  </si>
  <si>
    <t>-155923543</t>
  </si>
  <si>
    <t xml:space="preserve">spára mezi základovou deskou a svislou stěnou - dle výkresu půdorysu (tvaru); </t>
  </si>
  <si>
    <t>10*2,1+2*0,1+2*0,4+3,75</t>
  </si>
  <si>
    <t>71</t>
  </si>
  <si>
    <t>56284699</t>
  </si>
  <si>
    <t>plech těsnící s nožičkou a oboustranným bitumenem do pracovních spar betonových konstrukcí š 160mm</t>
  </si>
  <si>
    <t>-1139299865</t>
  </si>
  <si>
    <t xml:space="preserve">Utěsnění pracovní spáry mezi deskou a stěnami </t>
  </si>
  <si>
    <t>25,75*1,15</t>
  </si>
  <si>
    <t>72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</si>
  <si>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</si>
  <si>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</si>
  <si>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 xml:space="preserve">chodník ze zám. dlažby (přeložení) - 80% dlaždic (20% uvažováno nových); </t>
  </si>
  <si>
    <t>"očištění 80% dlažby rozebrané při přeložení stáv. chodníku" 82,54*0,8</t>
  </si>
  <si>
    <t>73</t>
  </si>
  <si>
    <t>999.PHP01.R</t>
  </si>
  <si>
    <t>D+M PHP práškový s hasící schopností 21A - dle zprávy PBŘ</t>
  </si>
  <si>
    <t>R položka</t>
  </si>
  <si>
    <t>-115799717</t>
  </si>
  <si>
    <t>997</t>
  </si>
  <si>
    <t>Přesun sutě</t>
  </si>
  <si>
    <t>74</t>
  </si>
  <si>
    <t>997013501</t>
  </si>
  <si>
    <t>Odvoz suti a vybouraných hmot na skládku nebo meziskládku se složením, na vzdálenost do 1 km</t>
  </si>
  <si>
    <t>122</t>
  </si>
  <si>
    <t>"rozebraná poškozená zám. dlažba 20%" 21,46*0,2</t>
  </si>
  <si>
    <t>"obrubníky" 1,157</t>
  </si>
  <si>
    <t>"odstraněné kamenivo" 18,159</t>
  </si>
  <si>
    <t>75</t>
  </si>
  <si>
    <t>997013509</t>
  </si>
  <si>
    <t>Odvoz suti a vybouraných hmot na skládku nebo meziskládku se složením, na vzdálenost Příplatek k ceně za každý další i započatý 1 km přes 1 km</t>
  </si>
  <si>
    <t>124</t>
  </si>
  <si>
    <t>"dle pol. č. 997013501 - uvažováno celkem 10 km" 23,608*9</t>
  </si>
  <si>
    <t>76</t>
  </si>
  <si>
    <t>997013801</t>
  </si>
  <si>
    <t>Poplatek za uložení stavebního odpadu na skládce (skládkovné) z prostého betonu zatříděného do Katalogu odpadů pod kódem 170 101</t>
  </si>
  <si>
    <t>126</t>
  </si>
  <si>
    <t>77</t>
  </si>
  <si>
    <t>997223855</t>
  </si>
  <si>
    <t>1952723960</t>
  </si>
  <si>
    <t>998</t>
  </si>
  <si>
    <t>Přesun hmot</t>
  </si>
  <si>
    <t>78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</si>
  <si>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</si>
  <si>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</si>
  <si>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130</t>
  </si>
  <si>
    <t>PSV</t>
  </si>
  <si>
    <t>Práce a dodávky PSV</t>
  </si>
  <si>
    <t>783</t>
  </si>
  <si>
    <t>Dokončovací práce - nátěry</t>
  </si>
  <si>
    <t>79</t>
  </si>
  <si>
    <t>783801201</t>
  </si>
  <si>
    <t>Příprava podkladu omítek před provedením nátěru obroušení</t>
  </si>
  <si>
    <t>370371799</t>
  </si>
  <si>
    <t xml:space="preserve">vnitřní plochy - stěny; </t>
  </si>
  <si>
    <t>10*(2,05*1,43)+2*(0,1*1,43)+(2*0,1+2*0,35+3,51)*0,53</t>
  </si>
  <si>
    <t>80</t>
  </si>
  <si>
    <t>783801505</t>
  </si>
  <si>
    <t>Příprava podkladu omítek před provedením nátěru omytí s odmaštěním a následným opláchnutím</t>
  </si>
  <si>
    <t>1354636263</t>
  </si>
  <si>
    <t>81</t>
  </si>
  <si>
    <t>783813101</t>
  </si>
  <si>
    <t>Penetrační nátěr omítek hladkých betonových povrchů syntetický</t>
  </si>
  <si>
    <t>-437834926</t>
  </si>
  <si>
    <t>"vnitřní stěny" 31,938</t>
  </si>
  <si>
    <t>82</t>
  </si>
  <si>
    <t>783817401</t>
  </si>
  <si>
    <t>Krycí (ochranný ) nátěr omítek dvojnásobný hladkých betonových povrchů nebo povrchů z desek na bázi dřeva (dřevovláknitých apod.) syntetický</t>
  </si>
  <si>
    <t>1574251676</t>
  </si>
  <si>
    <t>83</t>
  </si>
  <si>
    <t>783933151</t>
  </si>
  <si>
    <t>Penetrační nátěr betonových podlah hladkých (z pohledového nebo gletovaného betonu, stěrky apod.) epoxidový</t>
  </si>
  <si>
    <t>-480742677</t>
  </si>
  <si>
    <t>84</t>
  </si>
  <si>
    <t>783937161</t>
  </si>
  <si>
    <t>Krycí (uzavírací) nátěr betonových podlah dvojnásobný epoxidový vodou ředitelný</t>
  </si>
  <si>
    <t>-1811621610</t>
  </si>
  <si>
    <t>SO 01.b - Elektroinstalace a přípojka NN</t>
  </si>
  <si>
    <t xml:space="preserve">    741 - Elektroinstalace - silnoproud</t>
  </si>
  <si>
    <t>741</t>
  </si>
  <si>
    <t>Elektroinstalace - silnoproud</t>
  </si>
  <si>
    <t>X74304.03</t>
  </si>
  <si>
    <t>Přípojka NN</t>
  </si>
  <si>
    <t>soubor</t>
  </si>
  <si>
    <t>-156628883</t>
  </si>
  <si>
    <t>X74305.03</t>
  </si>
  <si>
    <t>D+M uzemňovací soustavy</t>
  </si>
  <si>
    <t>233945062</t>
  </si>
  <si>
    <t>X74306.03</t>
  </si>
  <si>
    <t>D+M elektroměr. rozvaděče vč. propojení s pojistkovou skříní parkovací věže</t>
  </si>
  <si>
    <t>-27499549</t>
  </si>
  <si>
    <t>X.79905.Z01</t>
  </si>
  <si>
    <t>Přemístění sloupu VO</t>
  </si>
  <si>
    <t>-627343806</t>
  </si>
  <si>
    <t>SO 01.c - Kanalizace</t>
  </si>
  <si>
    <t xml:space="preserve">    4 - Vodorovné konstrukce</t>
  </si>
  <si>
    <t xml:space="preserve">    8 - Trubní vedení</t>
  </si>
  <si>
    <t xml:space="preserve">    721 - Vnitřní kanalizace</t>
  </si>
  <si>
    <t>131201201</t>
  </si>
  <si>
    <t>Hloubení zapažených jam a zářezů s urovnáním dna do předepsaného profilu a spádu v hornině tř. 3 do 100 m3</t>
  </si>
  <si>
    <t xml:space="preserve">Pro osazení nové RŠ </t>
  </si>
  <si>
    <t>3*3*2,1</t>
  </si>
  <si>
    <t>132201101</t>
  </si>
  <si>
    <t>Hloubení zapažených i nezapažených rýh šířky do 600 mm s urovnáním dna do předepsaného profilu a spádu v hornině tř. 3 do 100 m3</t>
  </si>
  <si>
    <t xml:space="preserve">Hloubení pro kanalizaci </t>
  </si>
  <si>
    <t>(10,9+0,75+1,5)*0,6*1,7</t>
  </si>
  <si>
    <t>151101102</t>
  </si>
  <si>
    <t>Zřízení pažení a rozepření stěn rýh pro podzemní vedení pro všechny šířky rýhy příložné pro jakoukoliv mezerovitost, hloubky do 4 m</t>
  </si>
  <si>
    <t>Pažení jam</t>
  </si>
  <si>
    <t>4*3*2,1</t>
  </si>
  <si>
    <t>Pažení rýh</t>
  </si>
  <si>
    <t>13,15*1,8*2</t>
  </si>
  <si>
    <t>------------------------------------</t>
  </si>
  <si>
    <t>151101112</t>
  </si>
  <si>
    <t>Odstranění pažení a rozepření stěn rýh pro podzemní vedení s uložením materiálu na vzdálenost do 3 m od kraje výkopu příložné, hloubky přes 2 do 4 m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</si>
  <si>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</si>
  <si>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</si>
  <si>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18,9+13,413</t>
  </si>
  <si>
    <t>-1782233482</t>
  </si>
  <si>
    <t>"materiály na zásyp a obsyp - manipulace na staveništi" 14,114+19,637</t>
  </si>
  <si>
    <t>odvoz vytěžené zeminy na skládku</t>
  </si>
  <si>
    <t>"vytěžená zemina" 18,9+13,413</t>
  </si>
  <si>
    <t>"materiály na zásyp a obsyp" 14,114+19,637</t>
  </si>
  <si>
    <t>171201201</t>
  </si>
  <si>
    <t>Uložení sypaniny na skládky</t>
  </si>
  <si>
    <t>"vytěžená zemina" (18,9+13,413)*1,9</t>
  </si>
  <si>
    <t>Zásyp kolem revizní šachty</t>
  </si>
  <si>
    <t>3*3*2,1-(pi*1,2*1,2)*1,8-(1,4*1,4*0,3)</t>
  </si>
  <si>
    <t>Zásyp potrubí</t>
  </si>
  <si>
    <t>(10,9+0,75+1,5)*0,6*1,2</t>
  </si>
  <si>
    <t>----------------------------</t>
  </si>
  <si>
    <t>"zásypy jámy a rýh" 19,637*1,9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</si>
  <si>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</si>
  <si>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</si>
  <si>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Obsyp revizní šachty</t>
  </si>
  <si>
    <t>Obsyp potrubí</t>
  </si>
  <si>
    <t>(10,9+0,75+1,5)*0,6*0,5</t>
  </si>
  <si>
    <t>58337310</t>
  </si>
  <si>
    <t>štěrkopísek frakce 0/4</t>
  </si>
  <si>
    <t>"obsyp potrubí" 14,114*1,9</t>
  </si>
  <si>
    <t>Vodorovné konstrukce</t>
  </si>
  <si>
    <t>451573111</t>
  </si>
  <si>
    <t>Lože pod potrubí, stoky a drobné objekty v otevřeném výkopu z písku a štěrkopísku do 63 mm</t>
  </si>
  <si>
    <t>Pod revizní šachtu</t>
  </si>
  <si>
    <t>1,5*1,5*0,2</t>
  </si>
  <si>
    <t>Pod kanalizaci</t>
  </si>
  <si>
    <t>(10,9+0,75+1,5)*0,6*0,1</t>
  </si>
  <si>
    <t>Trubní vedení</t>
  </si>
  <si>
    <t>871265211</t>
  </si>
  <si>
    <t>Kanalizační potrubí z tvrdého PVC v otevřeném výkopu ve sklonu do 20 %, hladkého plnostěnného jednovrstvého, tuhost třídy SN 4 DN 110</t>
  </si>
  <si>
    <t>524118416</t>
  </si>
  <si>
    <t>Od podlahových vpustí do revizní šachty</t>
  </si>
  <si>
    <t>(10,9+0,75+1,5)</t>
  </si>
  <si>
    <t>877260310</t>
  </si>
  <si>
    <t>Montáž tvarovek na kanalizačním plastovém potrubí z polypropylenu PP hladkého plnostěnného kolen DN 100</t>
  </si>
  <si>
    <t>-700962162</t>
  </si>
  <si>
    <t>28617180</t>
  </si>
  <si>
    <t>koleno kanalizační PP SN 16 45 ° DN 100</t>
  </si>
  <si>
    <t>757224276</t>
  </si>
  <si>
    <t>28617190</t>
  </si>
  <si>
    <t>koleno kanalizační PP SN 16 87 ° DN 100</t>
  </si>
  <si>
    <t>-1875632408</t>
  </si>
  <si>
    <t>877260320</t>
  </si>
  <si>
    <t>Montáž tvarovek na kanalizačním plastovém potrubí z polypropylenu PP hladkého plnostěnného odboček DN 100</t>
  </si>
  <si>
    <t>-1795959320</t>
  </si>
  <si>
    <t>"napojení drenážního potrubí" 2</t>
  </si>
  <si>
    <t>28617200</t>
  </si>
  <si>
    <t>odbočka kanalizační PP SN 16 45° DN 100/DN100</t>
  </si>
  <si>
    <t>681727903</t>
  </si>
  <si>
    <t>894118001</t>
  </si>
  <si>
    <t>Šachty kanalizační zděné Příplatek k cenám za každých dalších 0,60 m výšky vstupu</t>
  </si>
  <si>
    <t>-1657344266</t>
  </si>
  <si>
    <t>894411111</t>
  </si>
  <si>
    <t>Zřízení šachet kanalizačních z betonových dílců výšky vstupu do 1,50 m s obložením dna betonem tř. C 25/30, na potrubí DN do 200</t>
  </si>
  <si>
    <t>"nová revizní šachta pro zaústění kanalizace" 1</t>
  </si>
  <si>
    <t>59224050</t>
  </si>
  <si>
    <t>skruž pro kanalizační šachty se zabudovanými stupadly 100 x 25 x 12 cm</t>
  </si>
  <si>
    <t>-807017792</t>
  </si>
  <si>
    <t>"nová revizní šachta" 1</t>
  </si>
  <si>
    <t>59224162</t>
  </si>
  <si>
    <t>skruž kanalizační s ocelovými stupadly 100 x 100 x 12 cm</t>
  </si>
  <si>
    <t>1073659156</t>
  </si>
  <si>
    <t>59224168</t>
  </si>
  <si>
    <t>skruž betonová přechodová 62,5/100x60x12 cm, stupadla poplastovaná kapsová</t>
  </si>
  <si>
    <t>1579534820</t>
  </si>
  <si>
    <t>59224188</t>
  </si>
  <si>
    <t>prstenec šachtový vyrovnávací betonový 625x120x120mm</t>
  </si>
  <si>
    <t>721132233</t>
  </si>
  <si>
    <t>59224348</t>
  </si>
  <si>
    <t>těsnění elastomerové pro spojení šachetních dílů DN 1000</t>
  </si>
  <si>
    <t>-528665462</t>
  </si>
  <si>
    <t>"mezi skruže revizní šachty" 3</t>
  </si>
  <si>
    <t>899304111</t>
  </si>
  <si>
    <t>Osazení poklopů železobetonových včetně rámů jakékoliv hmotnosti</t>
  </si>
  <si>
    <t>55241011</t>
  </si>
  <si>
    <t>poklop třída B 125, kruhový rám, vstup 600 mm bez ventilace</t>
  </si>
  <si>
    <t>1465453352</t>
  </si>
  <si>
    <t>998276101</t>
  </si>
  <si>
    <t>Přesun hmot pro trubní vedení hloubené z trub z plastických hmot nebo sklolaminátových pro vodovody nebo kanalizace v otevřeném výkopu dopravní vzdálenost do 15 m</t>
  </si>
  <si>
    <t>721</t>
  </si>
  <si>
    <t>Vnitřní kanalizace</t>
  </si>
  <si>
    <t>721194109</t>
  </si>
  <si>
    <t>Vyměření přípojek na potrubí vyvedení a upevnění odpadních výpustek DN 100</t>
  </si>
  <si>
    <t>939695600</t>
  </si>
  <si>
    <t>"podlahové vpusti" 2</t>
  </si>
  <si>
    <t>721211501</t>
  </si>
  <si>
    <t>Podlahové vpusti sklepní vpusti s vodorovným odtokem DN 110 mřížka plast 170x240</t>
  </si>
  <si>
    <t>-1419795298</t>
  </si>
  <si>
    <t>"Do desky cyklověže" 2</t>
  </si>
  <si>
    <t>721290111</t>
  </si>
  <si>
    <t>Zkouška těsnosti kanalizace v objektech vodou do DN 125</t>
  </si>
  <si>
    <t>SO 01.d - Slaboproud pro bezdrátové připojení internetu</t>
  </si>
  <si>
    <t xml:space="preserve">    742 - Elektroinstalace - slaboproud</t>
  </si>
  <si>
    <t>742</t>
  </si>
  <si>
    <t>Elektroinstalace - slaboproud</t>
  </si>
  <si>
    <t>742999101.R</t>
  </si>
  <si>
    <t>Přípojka slaboproudu</t>
  </si>
  <si>
    <t>1840489623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</si>
  <si>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</si>
  <si>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</si>
  <si>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</si>
  <si>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</si>
  <si>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</si>
  <si>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</si>
  <si>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</si>
  <si>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</si>
  <si>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01150301X</t>
  </si>
  <si>
    <t>Stavební průzkum - vytyčení stávajících inž. sítí</t>
  </si>
  <si>
    <t>262144</t>
  </si>
  <si>
    <t>012103000</t>
  </si>
  <si>
    <t>Geodetické práce před výstavbou</t>
  </si>
  <si>
    <t>012203000</t>
  </si>
  <si>
    <t>Geodetické práce při provádění stavby</t>
  </si>
  <si>
    <t>1024</t>
  </si>
  <si>
    <t>1256350847</t>
  </si>
  <si>
    <t>012303000</t>
  </si>
  <si>
    <t>Geodetické práce po výstavbě</t>
  </si>
  <si>
    <t>013244000</t>
  </si>
  <si>
    <t>Dokumentace pro provádění stavby</t>
  </si>
  <si>
    <t>013254000</t>
  </si>
  <si>
    <t>Dokumentace skutečného provedení stavby</t>
  </si>
  <si>
    <t>VRN3</t>
  </si>
  <si>
    <t>Zařízení staveniště</t>
  </si>
  <si>
    <t>030001000</t>
  </si>
  <si>
    <t>033103000</t>
  </si>
  <si>
    <t>Připojení energií</t>
  </si>
  <si>
    <t>1610500920</t>
  </si>
  <si>
    <t>034103000</t>
  </si>
  <si>
    <t>Oplocení staveniště</t>
  </si>
  <si>
    <t>034203000</t>
  </si>
  <si>
    <t>Opatření na ochranu pozemků sousedních se staveništěm</t>
  </si>
  <si>
    <t>034303000</t>
  </si>
  <si>
    <t>Dopravní značení na staveništi</t>
  </si>
  <si>
    <t>557334015</t>
  </si>
  <si>
    <t>034503000</t>
  </si>
  <si>
    <t>Informační tabule na staveništi</t>
  </si>
  <si>
    <t>-1347466856</t>
  </si>
  <si>
    <t>VRN4</t>
  </si>
  <si>
    <t>Inženýrská činnost</t>
  </si>
  <si>
    <t>045002000</t>
  </si>
  <si>
    <t>Kompletační a koordinační činnost</t>
  </si>
  <si>
    <t>VRN6</t>
  </si>
  <si>
    <t>Územní vlivy</t>
  </si>
  <si>
    <t>062002000</t>
  </si>
  <si>
    <t>Ztížené dopravní podmínky</t>
  </si>
  <si>
    <t>319060881</t>
  </si>
  <si>
    <t>VRN7</t>
  </si>
  <si>
    <t>Provozní vlivy</t>
  </si>
  <si>
    <t>071002000</t>
  </si>
  <si>
    <t>Provoz investora, třetích osob</t>
  </si>
  <si>
    <t>-733363447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</si>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</sst>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8" xfId="0" applyFont="1" applyFill="1" applyBorder="1" applyAlignment="1" applyProtection="1">
      <alignment horizontal="right"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0" fillId="3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346" t="s">
        <v>13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3"/>
      <c r="AQ5" s="23"/>
      <c r="AR5" s="21"/>
      <c r="BS5" s="18" t="s">
        <v>6</v>
      </c>
    </row>
    <row r="6" spans="1:74" ht="36.950000000000003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348" t="s">
        <v>15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3"/>
      <c r="AQ6" s="23"/>
      <c r="AR6" s="21"/>
      <c r="BS6" s="18" t="s">
        <v>6</v>
      </c>
    </row>
    <row r="7" spans="1:74" ht="12" customHeight="1">
      <c r="B7" s="22"/>
      <c r="C7" s="23"/>
      <c r="D7" s="29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pans="1:74" ht="12" customHeight="1">
      <c r="B8" s="22"/>
      <c r="C8" s="23"/>
      <c r="D8" s="29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pans="1:74" ht="12" customHeight="1">
      <c r="B10" s="22"/>
      <c r="C10" s="23"/>
      <c r="D10" s="29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24</v>
      </c>
      <c r="AL10" s="23"/>
      <c r="AM10" s="23"/>
      <c r="AN10" s="27" t="s">
        <v>25</v>
      </c>
      <c r="AO10" s="23"/>
      <c r="AP10" s="23"/>
      <c r="AQ10" s="23"/>
      <c r="AR10" s="21"/>
      <c r="BS10" s="18" t="s">
        <v>6</v>
      </c>
    </row>
    <row r="11" spans="1:74" ht="18.5" customHeight="1">
      <c r="B11" s="22"/>
      <c r="C11" s="23"/>
      <c r="D11" s="23"/>
      <c r="E11" s="27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27</v>
      </c>
      <c r="AL11" s="23"/>
      <c r="AM11" s="23"/>
      <c r="AN11" s="27" t="s">
        <v>28</v>
      </c>
      <c r="AO11" s="23"/>
      <c r="AP11" s="23"/>
      <c r="AQ11" s="23"/>
      <c r="AR11" s="21"/>
      <c r="BS11" s="18" t="s">
        <v>6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pans="1:74" ht="12" customHeight="1">
      <c r="B13" s="22"/>
      <c r="C13" s="23"/>
      <c r="D13" s="29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 spans="1:74" ht="12.75">
      <c r="B14" s="22"/>
      <c r="C14" s="23"/>
      <c r="D14" s="23"/>
      <c r="E14" s="27" t="s">
        <v>30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27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ht="12" customHeight="1">
      <c r="B16" s="22"/>
      <c r="C16" s="23"/>
      <c r="D16" s="29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24</v>
      </c>
      <c r="AL16" s="23"/>
      <c r="AM16" s="23"/>
      <c r="AN16" s="27" t="s">
        <v>32</v>
      </c>
      <c r="AO16" s="23"/>
      <c r="AP16" s="23"/>
      <c r="AQ16" s="23"/>
      <c r="AR16" s="21"/>
      <c r="BS16" s="18" t="s">
        <v>4</v>
      </c>
    </row>
    <row r="17" spans="2:71" ht="18.5" customHeight="1">
      <c r="B17" s="22"/>
      <c r="C17" s="23"/>
      <c r="D17" s="23"/>
      <c r="E17" s="27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27</v>
      </c>
      <c r="AL17" s="23"/>
      <c r="AM17" s="23"/>
      <c r="AN17" s="27" t="s">
        <v>34</v>
      </c>
      <c r="AO17" s="23"/>
      <c r="AP17" s="23"/>
      <c r="AQ17" s="23"/>
      <c r="AR17" s="21"/>
      <c r="BS17" s="18" t="s">
        <v>35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2:71" ht="12" customHeight="1">
      <c r="B19" s="22"/>
      <c r="C19" s="23"/>
      <c r="D19" s="29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pans="2:71" ht="18.5" customHeight="1">
      <c r="B20" s="22"/>
      <c r="C20" s="23"/>
      <c r="D20" s="23"/>
      <c r="E20" s="27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27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2:71" ht="12" customHeight="1">
      <c r="B22" s="22"/>
      <c r="C22" s="23"/>
      <c r="D22" s="29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2:71" ht="89.25" customHeight="1">
      <c r="B23" s="22"/>
      <c r="C23" s="23"/>
      <c r="D23" s="23"/>
      <c r="E23" s="350" t="s">
        <v>38</v>
      </c>
      <c r="F23" s="350"/>
      <c r="G23" s="35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350"/>
      <c r="S23" s="350"/>
      <c r="T23" s="350"/>
      <c r="U23" s="350"/>
      <c r="V23" s="350"/>
      <c r="W23" s="350"/>
      <c r="X23" s="350"/>
      <c r="Y23" s="350"/>
      <c r="Z23" s="350"/>
      <c r="AA23" s="350"/>
      <c r="AB23" s="350"/>
      <c r="AC23" s="350"/>
      <c r="AD23" s="350"/>
      <c r="AE23" s="350"/>
      <c r="AF23" s="350"/>
      <c r="AG23" s="350"/>
      <c r="AH23" s="350"/>
      <c r="AI23" s="350"/>
      <c r="AJ23" s="350"/>
      <c r="AK23" s="350"/>
      <c r="AL23" s="350"/>
      <c r="AM23" s="350"/>
      <c r="AN23" s="350"/>
      <c r="AO23" s="23"/>
      <c r="AP23" s="23"/>
      <c r="AQ23" s="23"/>
      <c r="AR23" s="21"/>
    </row>
    <row r="24" spans="2:7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2:71" ht="6.95" customHeight="1">
      <c r="B25" s="22"/>
      <c r="C25" s="2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3"/>
      <c r="AQ25" s="23"/>
      <c r="AR25" s="21"/>
    </row>
    <row r="26" spans="2:71" s="1" customFormat="1" ht="25.9" customHeight="1"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1">
        <f>ROUND(AG54,2)</f>
        <v>12936673.779999999</v>
      </c>
      <c r="AL26" s="352"/>
      <c r="AM26" s="352"/>
      <c r="AN26" s="352"/>
      <c r="AO26" s="352"/>
      <c r="AP26" s="33"/>
      <c r="AQ26" s="33"/>
      <c r="AR26" s="36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</row>
    <row r="28" spans="2:71" s="1" customFormat="1" ht="12.7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53" t="s">
        <v>40</v>
      </c>
      <c r="M28" s="353"/>
      <c r="N28" s="353"/>
      <c r="O28" s="353"/>
      <c r="P28" s="353"/>
      <c r="Q28" s="33"/>
      <c r="R28" s="33"/>
      <c r="S28" s="33"/>
      <c r="T28" s="33"/>
      <c r="U28" s="33"/>
      <c r="V28" s="33"/>
      <c r="W28" s="353" t="s">
        <v>41</v>
      </c>
      <c r="X28" s="353"/>
      <c r="Y28" s="353"/>
      <c r="Z28" s="353"/>
      <c r="AA28" s="353"/>
      <c r="AB28" s="353"/>
      <c r="AC28" s="353"/>
      <c r="AD28" s="353"/>
      <c r="AE28" s="353"/>
      <c r="AF28" s="33"/>
      <c r="AG28" s="33"/>
      <c r="AH28" s="33"/>
      <c r="AI28" s="33"/>
      <c r="AJ28" s="33"/>
      <c r="AK28" s="353" t="s">
        <v>42</v>
      </c>
      <c r="AL28" s="353"/>
      <c r="AM28" s="353"/>
      <c r="AN28" s="353"/>
      <c r="AO28" s="353"/>
      <c r="AP28" s="33"/>
      <c r="AQ28" s="33"/>
      <c r="AR28" s="36"/>
    </row>
    <row r="29" spans="2:71" s="2" customFormat="1" ht="14.45" customHeight="1">
      <c r="B29" s="37"/>
      <c r="C29" s="38"/>
      <c r="D29" s="29" t="s">
        <v>43</v>
      </c>
      <c r="E29" s="38"/>
      <c r="F29" s="29" t="s">
        <v>44</v>
      </c>
      <c r="G29" s="38"/>
      <c r="H29" s="38"/>
      <c r="I29" s="38"/>
      <c r="J29" s="38"/>
      <c r="K29" s="38"/>
      <c r="L29" s="344">
        <v>0.21</v>
      </c>
      <c r="M29" s="343"/>
      <c r="N29" s="343"/>
      <c r="O29" s="343"/>
      <c r="P29" s="343"/>
      <c r="Q29" s="38"/>
      <c r="R29" s="38"/>
      <c r="S29" s="38"/>
      <c r="T29" s="38"/>
      <c r="U29" s="38"/>
      <c r="V29" s="38"/>
      <c r="W29" s="342">
        <f>ROUND(AZ54, 2)</f>
        <v>12936673.779999999</v>
      </c>
      <c r="X29" s="343"/>
      <c r="Y29" s="343"/>
      <c r="Z29" s="343"/>
      <c r="AA29" s="343"/>
      <c r="AB29" s="343"/>
      <c r="AC29" s="343"/>
      <c r="AD29" s="343"/>
      <c r="AE29" s="343"/>
      <c r="AF29" s="38"/>
      <c r="AG29" s="38"/>
      <c r="AH29" s="38"/>
      <c r="AI29" s="38"/>
      <c r="AJ29" s="38"/>
      <c r="AK29" s="342">
        <f>ROUND(AV54, 2)</f>
        <v>2716701.49</v>
      </c>
      <c r="AL29" s="343"/>
      <c r="AM29" s="343"/>
      <c r="AN29" s="343"/>
      <c r="AO29" s="343"/>
      <c r="AP29" s="38"/>
      <c r="AQ29" s="38"/>
      <c r="AR29" s="39"/>
    </row>
    <row r="30" spans="2:71" s="2" customFormat="1" ht="14.45" customHeight="1">
      <c r="B30" s="37"/>
      <c r="C30" s="38"/>
      <c r="D30" s="38"/>
      <c r="E30" s="38"/>
      <c r="F30" s="29" t="s">
        <v>45</v>
      </c>
      <c r="G30" s="38"/>
      <c r="H30" s="38"/>
      <c r="I30" s="38"/>
      <c r="J30" s="38"/>
      <c r="K30" s="38"/>
      <c r="L30" s="344">
        <v>0.15</v>
      </c>
      <c r="M30" s="343"/>
      <c r="N30" s="343"/>
      <c r="O30" s="343"/>
      <c r="P30" s="343"/>
      <c r="Q30" s="38"/>
      <c r="R30" s="38"/>
      <c r="S30" s="38"/>
      <c r="T30" s="38"/>
      <c r="U30" s="38"/>
      <c r="V30" s="38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38"/>
      <c r="AG30" s="38"/>
      <c r="AH30" s="38"/>
      <c r="AI30" s="38"/>
      <c r="AJ30" s="38"/>
      <c r="AK30" s="342">
        <f>ROUND(AW54, 2)</f>
        <v>0</v>
      </c>
      <c r="AL30" s="343"/>
      <c r="AM30" s="343"/>
      <c r="AN30" s="343"/>
      <c r="AO30" s="343"/>
      <c r="AP30" s="38"/>
      <c r="AQ30" s="38"/>
      <c r="AR30" s="39"/>
    </row>
    <row r="31" spans="2:71" s="2" customFormat="1" ht="14.45" hidden="1" customHeight="1">
      <c r="B31" s="37"/>
      <c r="C31" s="38"/>
      <c r="D31" s="38"/>
      <c r="E31" s="38"/>
      <c r="F31" s="29" t="s">
        <v>46</v>
      </c>
      <c r="G31" s="38"/>
      <c r="H31" s="38"/>
      <c r="I31" s="38"/>
      <c r="J31" s="38"/>
      <c r="K31" s="38"/>
      <c r="L31" s="344">
        <v>0.21</v>
      </c>
      <c r="M31" s="343"/>
      <c r="N31" s="343"/>
      <c r="O31" s="343"/>
      <c r="P31" s="343"/>
      <c r="Q31" s="38"/>
      <c r="R31" s="38"/>
      <c r="S31" s="38"/>
      <c r="T31" s="38"/>
      <c r="U31" s="38"/>
      <c r="V31" s="38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38"/>
      <c r="AG31" s="38"/>
      <c r="AH31" s="38"/>
      <c r="AI31" s="38"/>
      <c r="AJ31" s="38"/>
      <c r="AK31" s="342">
        <v>0</v>
      </c>
      <c r="AL31" s="343"/>
      <c r="AM31" s="343"/>
      <c r="AN31" s="343"/>
      <c r="AO31" s="343"/>
      <c r="AP31" s="38"/>
      <c r="AQ31" s="38"/>
      <c r="AR31" s="39"/>
    </row>
    <row r="32" spans="2:71" s="2" customFormat="1" ht="14.45" hidden="1" customHeight="1">
      <c r="B32" s="37"/>
      <c r="C32" s="38"/>
      <c r="D32" s="38"/>
      <c r="E32" s="38"/>
      <c r="F32" s="29" t="s">
        <v>47</v>
      </c>
      <c r="G32" s="38"/>
      <c r="H32" s="38"/>
      <c r="I32" s="38"/>
      <c r="J32" s="38"/>
      <c r="K32" s="38"/>
      <c r="L32" s="344">
        <v>0.15</v>
      </c>
      <c r="M32" s="343"/>
      <c r="N32" s="343"/>
      <c r="O32" s="343"/>
      <c r="P32" s="343"/>
      <c r="Q32" s="38"/>
      <c r="R32" s="38"/>
      <c r="S32" s="38"/>
      <c r="T32" s="38"/>
      <c r="U32" s="38"/>
      <c r="V32" s="38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38"/>
      <c r="AG32" s="38"/>
      <c r="AH32" s="38"/>
      <c r="AI32" s="38"/>
      <c r="AJ32" s="38"/>
      <c r="AK32" s="342">
        <v>0</v>
      </c>
      <c r="AL32" s="343"/>
      <c r="AM32" s="343"/>
      <c r="AN32" s="343"/>
      <c r="AO32" s="343"/>
      <c r="AP32" s="38"/>
      <c r="AQ32" s="38"/>
      <c r="AR32" s="39"/>
    </row>
    <row r="33" spans="2:44" s="2" customFormat="1" ht="14.45" hidden="1" customHeight="1">
      <c r="B33" s="37"/>
      <c r="C33" s="38"/>
      <c r="D33" s="38"/>
      <c r="E33" s="38"/>
      <c r="F33" s="29" t="s">
        <v>48</v>
      </c>
      <c r="G33" s="38"/>
      <c r="H33" s="38"/>
      <c r="I33" s="38"/>
      <c r="J33" s="38"/>
      <c r="K33" s="38"/>
      <c r="L33" s="344">
        <v>0</v>
      </c>
      <c r="M33" s="343"/>
      <c r="N33" s="343"/>
      <c r="O33" s="343"/>
      <c r="P33" s="343"/>
      <c r="Q33" s="38"/>
      <c r="R33" s="38"/>
      <c r="S33" s="38"/>
      <c r="T33" s="38"/>
      <c r="U33" s="38"/>
      <c r="V33" s="38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38"/>
      <c r="AG33" s="38"/>
      <c r="AH33" s="38"/>
      <c r="AI33" s="38"/>
      <c r="AJ33" s="38"/>
      <c r="AK33" s="342">
        <v>0</v>
      </c>
      <c r="AL33" s="343"/>
      <c r="AM33" s="343"/>
      <c r="AN33" s="343"/>
      <c r="AO33" s="343"/>
      <c r="AP33" s="38"/>
      <c r="AQ33" s="38"/>
      <c r="AR33" s="39"/>
    </row>
    <row r="34" spans="2:44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</row>
    <row r="35" spans="2:44" s="1" customFormat="1" ht="25.9" customHeight="1"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333" t="s">
        <v>51</v>
      </c>
      <c r="Y35" s="334"/>
      <c r="Z35" s="334"/>
      <c r="AA35" s="334"/>
      <c r="AB35" s="334"/>
      <c r="AC35" s="42"/>
      <c r="AD35" s="42"/>
      <c r="AE35" s="42"/>
      <c r="AF35" s="42"/>
      <c r="AG35" s="42"/>
      <c r="AH35" s="42"/>
      <c r="AI35" s="42"/>
      <c r="AJ35" s="42"/>
      <c r="AK35" s="335">
        <f>SUM(AK26:AK33)</f>
        <v>15653375.27</v>
      </c>
      <c r="AL35" s="334"/>
      <c r="AM35" s="334"/>
      <c r="AN35" s="334"/>
      <c r="AO35" s="336"/>
      <c r="AP35" s="40"/>
      <c r="AQ35" s="40"/>
      <c r="AR35" s="36"/>
    </row>
    <row r="36" spans="2:44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44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44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44" s="1" customFormat="1" ht="24.95" customHeight="1">
      <c r="B42" s="32"/>
      <c r="C42" s="24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44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44" s="3" customFormat="1" ht="12" customHeight="1">
      <c r="B44" s="48"/>
      <c r="C44" s="29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4462-19-4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2:44" s="4" customFormat="1" ht="36.950000000000003" customHeight="1">
      <c r="B45" s="51"/>
      <c r="C45" s="52" t="s">
        <v>14</v>
      </c>
      <c r="D45" s="53"/>
      <c r="E45" s="53"/>
      <c r="F45" s="53"/>
      <c r="G45" s="53"/>
      <c r="H45" s="53"/>
      <c r="I45" s="53"/>
      <c r="J45" s="53"/>
      <c r="K45" s="53"/>
      <c r="L45" s="339" t="str">
        <f>K6</f>
        <v>Automatické parkovací zařízení pro kola v Berouně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3"/>
      <c r="AQ45" s="53"/>
      <c r="AR45" s="54"/>
    </row>
    <row r="46" spans="2:44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44" s="1" customFormat="1" ht="12" customHeight="1">
      <c r="B47" s="32"/>
      <c r="C47" s="29" t="s">
        <v>19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Beroun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9" t="s">
        <v>21</v>
      </c>
      <c r="AJ47" s="33"/>
      <c r="AK47" s="33"/>
      <c r="AL47" s="33"/>
      <c r="AM47" s="341" t="str">
        <f>IF(AN8= "","",AN8)</f>
        <v>10. 10. 2019</v>
      </c>
      <c r="AN47" s="341"/>
      <c r="AO47" s="33"/>
      <c r="AP47" s="33"/>
      <c r="AQ47" s="33"/>
      <c r="AR47" s="36"/>
    </row>
    <row r="48" spans="2:44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27.95" customHeight="1">
      <c r="B49" s="32"/>
      <c r="C49" s="29" t="s">
        <v>23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Město Beroun, Husovo nám. 68, 266 01 Beroun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9" t="s">
        <v>31</v>
      </c>
      <c r="AJ49" s="33"/>
      <c r="AK49" s="33"/>
      <c r="AL49" s="33"/>
      <c r="AM49" s="316" t="str">
        <f>IF(E17="","",E17)</f>
        <v>OPTIMA, s.r.o., Žižkova 738/IV, 566 01 Vys. Mýto</v>
      </c>
      <c r="AN49" s="317"/>
      <c r="AO49" s="317"/>
      <c r="AP49" s="317"/>
      <c r="AQ49" s="33"/>
      <c r="AR49" s="36"/>
      <c r="AS49" s="318" t="s">
        <v>53</v>
      </c>
      <c r="AT49" s="319"/>
      <c r="AU49" s="57"/>
      <c r="AV49" s="57"/>
      <c r="AW49" s="57"/>
      <c r="AX49" s="57"/>
      <c r="AY49" s="57"/>
      <c r="AZ49" s="57"/>
      <c r="BA49" s="57"/>
      <c r="BB49" s="57"/>
      <c r="BC49" s="57"/>
      <c r="BD49" s="58"/>
    </row>
    <row r="50" spans="1:91" s="1" customFormat="1" ht="15.2" customHeight="1">
      <c r="B50" s="32"/>
      <c r="C50" s="29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9" t="s">
        <v>36</v>
      </c>
      <c r="AJ50" s="33"/>
      <c r="AK50" s="33"/>
      <c r="AL50" s="33"/>
      <c r="AM50" s="316" t="str">
        <f>IF(E20="","",E20)</f>
        <v xml:space="preserve"> </v>
      </c>
      <c r="AN50" s="317"/>
      <c r="AO50" s="317"/>
      <c r="AP50" s="317"/>
      <c r="AQ50" s="33"/>
      <c r="AR50" s="36"/>
      <c r="AS50" s="320"/>
      <c r="AT50" s="321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pans="1:91" s="1" customFormat="1" ht="10.8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22"/>
      <c r="AT51" s="323"/>
      <c r="AU51" s="61"/>
      <c r="AV51" s="61"/>
      <c r="AW51" s="61"/>
      <c r="AX51" s="61"/>
      <c r="AY51" s="61"/>
      <c r="AZ51" s="61"/>
      <c r="BA51" s="61"/>
      <c r="BB51" s="61"/>
      <c r="BC51" s="61"/>
      <c r="BD51" s="62"/>
    </row>
    <row r="52" spans="1:91" s="1" customFormat="1" ht="29.25" customHeight="1">
      <c r="B52" s="32"/>
      <c r="C52" s="338" t="s">
        <v>54</v>
      </c>
      <c r="D52" s="331"/>
      <c r="E52" s="331"/>
      <c r="F52" s="331"/>
      <c r="G52" s="331"/>
      <c r="H52" s="63"/>
      <c r="I52" s="330" t="s">
        <v>55</v>
      </c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2" t="s">
        <v>56</v>
      </c>
      <c r="AH52" s="331"/>
      <c r="AI52" s="331"/>
      <c r="AJ52" s="331"/>
      <c r="AK52" s="331"/>
      <c r="AL52" s="331"/>
      <c r="AM52" s="331"/>
      <c r="AN52" s="330" t="s">
        <v>57</v>
      </c>
      <c r="AO52" s="331"/>
      <c r="AP52" s="331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</row>
    <row r="53" spans="1:91" s="1" customFormat="1" ht="10.8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</row>
    <row r="54" spans="1:91" s="5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29">
        <f>ROUND(AG55+AG56+AG61,2)</f>
        <v>12936673.779999999</v>
      </c>
      <c r="AH54" s="329"/>
      <c r="AI54" s="329"/>
      <c r="AJ54" s="329"/>
      <c r="AK54" s="329"/>
      <c r="AL54" s="329"/>
      <c r="AM54" s="329"/>
      <c r="AN54" s="345">
        <f t="shared" ref="AN54:AN61" si="0">SUM(AG54,AT54)</f>
        <v>15653375.27</v>
      </c>
      <c r="AO54" s="345"/>
      <c r="AP54" s="345"/>
      <c r="AQ54" s="75" t="s">
        <v>17</v>
      </c>
      <c r="AR54" s="76"/>
      <c r="AS54" s="77">
        <f>ROUND(AS55+AS56+AS61,2)</f>
        <v>0</v>
      </c>
      <c r="AT54" s="78">
        <f t="shared" ref="AT54:AT61" si="1">ROUND(SUM(AV54:AW54),2)</f>
        <v>2716701.49</v>
      </c>
      <c r="AU54" s="79">
        <f>ROUND(AU55+AU56+AU61,5)</f>
        <v>1234.7013899999999</v>
      </c>
      <c r="AV54" s="78">
        <f>ROUND(AZ54*L29,2)</f>
        <v>2716701.49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ROUND(AZ55+AZ56+AZ61,2)</f>
        <v>12936673.779999999</v>
      </c>
      <c r="BA54" s="78">
        <f>ROUND(BA55+BA56+BA61,2)</f>
        <v>0</v>
      </c>
      <c r="BB54" s="78">
        <f>ROUND(BB55+BB56+BB61,2)</f>
        <v>0</v>
      </c>
      <c r="BC54" s="78">
        <f>ROUND(BC55+BC56+BC61,2)</f>
        <v>0</v>
      </c>
      <c r="BD54" s="80">
        <f>ROUND(BD55+BD56+BD61,2)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17</v>
      </c>
    </row>
    <row r="55" spans="1:91" s="6" customFormat="1" ht="27" customHeight="1">
      <c r="A55" s="83" t="s">
        <v>77</v>
      </c>
      <c r="B55" s="84"/>
      <c r="C55" s="85"/>
      <c r="D55" s="315" t="s">
        <v>78</v>
      </c>
      <c r="E55" s="315"/>
      <c r="F55" s="315"/>
      <c r="G55" s="315"/>
      <c r="H55" s="315"/>
      <c r="I55" s="86"/>
      <c r="J55" s="315" t="s">
        <v>79</v>
      </c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24">
        <f>'PS 01 - Automatická kolár...'!J30</f>
        <v>11432500</v>
      </c>
      <c r="AH55" s="325"/>
      <c r="AI55" s="325"/>
      <c r="AJ55" s="325"/>
      <c r="AK55" s="325"/>
      <c r="AL55" s="325"/>
      <c r="AM55" s="325"/>
      <c r="AN55" s="324">
        <f t="shared" si="0"/>
        <v>13833325</v>
      </c>
      <c r="AO55" s="325"/>
      <c r="AP55" s="325"/>
      <c r="AQ55" s="87" t="s">
        <v>80</v>
      </c>
      <c r="AR55" s="88"/>
      <c r="AS55" s="89">
        <v>0</v>
      </c>
      <c r="AT55" s="90">
        <f t="shared" si="1"/>
        <v>2400825</v>
      </c>
      <c r="AU55" s="91">
        <f>'PS 01 - Automatická kolár...'!P81</f>
        <v>0</v>
      </c>
      <c r="AV55" s="90">
        <f>'PS 01 - Automatická kolár...'!J33</f>
        <v>2400825</v>
      </c>
      <c r="AW55" s="90">
        <f>'PS 01 - Automatická kolár...'!J34</f>
        <v>0</v>
      </c>
      <c r="AX55" s="90">
        <f>'PS 01 - Automatická kolár...'!J35</f>
        <v>0</v>
      </c>
      <c r="AY55" s="90">
        <f>'PS 01 - Automatická kolár...'!J36</f>
        <v>0</v>
      </c>
      <c r="AZ55" s="90">
        <f>'PS 01 - Automatická kolár...'!F33</f>
        <v>11432500</v>
      </c>
      <c r="BA55" s="90">
        <f>'PS 01 - Automatická kolár...'!F34</f>
        <v>0</v>
      </c>
      <c r="BB55" s="90">
        <f>'PS 01 - Automatická kolár...'!F35</f>
        <v>0</v>
      </c>
      <c r="BC55" s="90">
        <f>'PS 01 - Automatická kolár...'!F36</f>
        <v>0</v>
      </c>
      <c r="BD55" s="92">
        <f>'PS 01 - Automatická kolár...'!F37</f>
        <v>0</v>
      </c>
      <c r="BT55" s="93" t="s">
        <v>81</v>
      </c>
      <c r="BV55" s="93" t="s">
        <v>75</v>
      </c>
      <c r="BW55" s="93" t="s">
        <v>82</v>
      </c>
      <c r="BX55" s="93" t="s">
        <v>5</v>
      </c>
      <c r="CL55" s="93" t="s">
        <v>17</v>
      </c>
      <c r="CM55" s="93" t="s">
        <v>83</v>
      </c>
    </row>
    <row r="56" spans="1:91" s="6" customFormat="1" ht="16.5" customHeight="1">
      <c r="B56" s="84"/>
      <c r="C56" s="85"/>
      <c r="D56" s="315" t="s">
        <v>84</v>
      </c>
      <c r="E56" s="315"/>
      <c r="F56" s="315"/>
      <c r="G56" s="315"/>
      <c r="H56" s="315"/>
      <c r="I56" s="86"/>
      <c r="J56" s="315" t="s">
        <v>85</v>
      </c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26">
        <f>ROUND(SUM(AG57:AG60),2)</f>
        <v>1209173.78</v>
      </c>
      <c r="AH56" s="325"/>
      <c r="AI56" s="325"/>
      <c r="AJ56" s="325"/>
      <c r="AK56" s="325"/>
      <c r="AL56" s="325"/>
      <c r="AM56" s="325"/>
      <c r="AN56" s="324">
        <f t="shared" si="0"/>
        <v>1463100.27</v>
      </c>
      <c r="AO56" s="325"/>
      <c r="AP56" s="325"/>
      <c r="AQ56" s="87" t="s">
        <v>86</v>
      </c>
      <c r="AR56" s="88"/>
      <c r="AS56" s="89">
        <f>ROUND(SUM(AS57:AS60),2)</f>
        <v>0</v>
      </c>
      <c r="AT56" s="90">
        <f t="shared" si="1"/>
        <v>253926.49</v>
      </c>
      <c r="AU56" s="91">
        <f>ROUND(SUM(AU57:AU60),5)</f>
        <v>1234.7013899999999</v>
      </c>
      <c r="AV56" s="90">
        <f>ROUND(AZ56*L29,2)</f>
        <v>253926.49</v>
      </c>
      <c r="AW56" s="90">
        <f>ROUND(BA56*L30,2)</f>
        <v>0</v>
      </c>
      <c r="AX56" s="90">
        <f>ROUND(BB56*L29,2)</f>
        <v>0</v>
      </c>
      <c r="AY56" s="90">
        <f>ROUND(BC56*L30,2)</f>
        <v>0</v>
      </c>
      <c r="AZ56" s="90">
        <f>ROUND(SUM(AZ57:AZ60),2)</f>
        <v>1209173.78</v>
      </c>
      <c r="BA56" s="90">
        <f>ROUND(SUM(BA57:BA60),2)</f>
        <v>0</v>
      </c>
      <c r="BB56" s="90">
        <f>ROUND(SUM(BB57:BB60),2)</f>
        <v>0</v>
      </c>
      <c r="BC56" s="90">
        <f>ROUND(SUM(BC57:BC60),2)</f>
        <v>0</v>
      </c>
      <c r="BD56" s="92">
        <f>ROUND(SUM(BD57:BD60),2)</f>
        <v>0</v>
      </c>
      <c r="BS56" s="93" t="s">
        <v>72</v>
      </c>
      <c r="BT56" s="93" t="s">
        <v>81</v>
      </c>
      <c r="BU56" s="93" t="s">
        <v>74</v>
      </c>
      <c r="BV56" s="93" t="s">
        <v>75</v>
      </c>
      <c r="BW56" s="93" t="s">
        <v>87</v>
      </c>
      <c r="BX56" s="93" t="s">
        <v>5</v>
      </c>
      <c r="CL56" s="93" t="s">
        <v>17</v>
      </c>
      <c r="CM56" s="93" t="s">
        <v>83</v>
      </c>
    </row>
    <row r="57" spans="1:91" s="3" customFormat="1" ht="16.5" customHeight="1">
      <c r="A57" s="83" t="s">
        <v>77</v>
      </c>
      <c r="B57" s="48"/>
      <c r="C57" s="94"/>
      <c r="D57" s="94"/>
      <c r="E57" s="337" t="s">
        <v>88</v>
      </c>
      <c r="F57" s="337"/>
      <c r="G57" s="337"/>
      <c r="H57" s="337"/>
      <c r="I57" s="337"/>
      <c r="J57" s="94"/>
      <c r="K57" s="337" t="s">
        <v>89</v>
      </c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27">
        <f>'SO 01.a - Automatická kol...'!J32</f>
        <v>853253.83</v>
      </c>
      <c r="AH57" s="328"/>
      <c r="AI57" s="328"/>
      <c r="AJ57" s="328"/>
      <c r="AK57" s="328"/>
      <c r="AL57" s="328"/>
      <c r="AM57" s="328"/>
      <c r="AN57" s="327">
        <f t="shared" si="0"/>
        <v>1032437.1299999999</v>
      </c>
      <c r="AO57" s="328"/>
      <c r="AP57" s="328"/>
      <c r="AQ57" s="95" t="s">
        <v>90</v>
      </c>
      <c r="AR57" s="50"/>
      <c r="AS57" s="96">
        <v>0</v>
      </c>
      <c r="AT57" s="97">
        <f t="shared" si="1"/>
        <v>179183.3</v>
      </c>
      <c r="AU57" s="98">
        <f>'SO 01.a - Automatická kol...'!P98</f>
        <v>1002.124379</v>
      </c>
      <c r="AV57" s="97">
        <f>'SO 01.a - Automatická kol...'!J35</f>
        <v>179183.3</v>
      </c>
      <c r="AW57" s="97">
        <f>'SO 01.a - Automatická kol...'!J36</f>
        <v>0</v>
      </c>
      <c r="AX57" s="97">
        <f>'SO 01.a - Automatická kol...'!J37</f>
        <v>0</v>
      </c>
      <c r="AY57" s="97">
        <f>'SO 01.a - Automatická kol...'!J38</f>
        <v>0</v>
      </c>
      <c r="AZ57" s="97">
        <f>'SO 01.a - Automatická kol...'!F35</f>
        <v>853253.83</v>
      </c>
      <c r="BA57" s="97">
        <f>'SO 01.a - Automatická kol...'!F36</f>
        <v>0</v>
      </c>
      <c r="BB57" s="97">
        <f>'SO 01.a - Automatická kol...'!F37</f>
        <v>0</v>
      </c>
      <c r="BC57" s="97">
        <f>'SO 01.a - Automatická kol...'!F38</f>
        <v>0</v>
      </c>
      <c r="BD57" s="99">
        <f>'SO 01.a - Automatická kol...'!F39</f>
        <v>0</v>
      </c>
      <c r="BT57" s="100" t="s">
        <v>83</v>
      </c>
      <c r="BV57" s="100" t="s">
        <v>75</v>
      </c>
      <c r="BW57" s="100" t="s">
        <v>91</v>
      </c>
      <c r="BX57" s="100" t="s">
        <v>87</v>
      </c>
      <c r="CL57" s="100" t="s">
        <v>17</v>
      </c>
    </row>
    <row r="58" spans="1:91" s="3" customFormat="1" ht="16.5" customHeight="1">
      <c r="A58" s="83" t="s">
        <v>77</v>
      </c>
      <c r="B58" s="48"/>
      <c r="C58" s="94"/>
      <c r="D58" s="94"/>
      <c r="E58" s="337" t="s">
        <v>92</v>
      </c>
      <c r="F58" s="337"/>
      <c r="G58" s="337"/>
      <c r="H58" s="337"/>
      <c r="I58" s="337"/>
      <c r="J58" s="94"/>
      <c r="K58" s="337" t="s">
        <v>93</v>
      </c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27">
        <f>'SO 01.b - Elektroinstalac...'!J32</f>
        <v>168000</v>
      </c>
      <c r="AH58" s="328"/>
      <c r="AI58" s="328"/>
      <c r="AJ58" s="328"/>
      <c r="AK58" s="328"/>
      <c r="AL58" s="328"/>
      <c r="AM58" s="328"/>
      <c r="AN58" s="327">
        <f t="shared" si="0"/>
        <v>203280</v>
      </c>
      <c r="AO58" s="328"/>
      <c r="AP58" s="328"/>
      <c r="AQ58" s="95" t="s">
        <v>90</v>
      </c>
      <c r="AR58" s="50"/>
      <c r="AS58" s="96">
        <v>0</v>
      </c>
      <c r="AT58" s="97">
        <f t="shared" si="1"/>
        <v>35280</v>
      </c>
      <c r="AU58" s="98">
        <f>'SO 01.b - Elektroinstalac...'!P87</f>
        <v>0</v>
      </c>
      <c r="AV58" s="97">
        <f>'SO 01.b - Elektroinstalac...'!J35</f>
        <v>35280</v>
      </c>
      <c r="AW58" s="97">
        <f>'SO 01.b - Elektroinstalac...'!J36</f>
        <v>0</v>
      </c>
      <c r="AX58" s="97">
        <f>'SO 01.b - Elektroinstalac...'!J37</f>
        <v>0</v>
      </c>
      <c r="AY58" s="97">
        <f>'SO 01.b - Elektroinstalac...'!J38</f>
        <v>0</v>
      </c>
      <c r="AZ58" s="97">
        <f>'SO 01.b - Elektroinstalac...'!F35</f>
        <v>168000</v>
      </c>
      <c r="BA58" s="97">
        <f>'SO 01.b - Elektroinstalac...'!F36</f>
        <v>0</v>
      </c>
      <c r="BB58" s="97">
        <f>'SO 01.b - Elektroinstalac...'!F37</f>
        <v>0</v>
      </c>
      <c r="BC58" s="97">
        <f>'SO 01.b - Elektroinstalac...'!F38</f>
        <v>0</v>
      </c>
      <c r="BD58" s="99">
        <f>'SO 01.b - Elektroinstalac...'!F39</f>
        <v>0</v>
      </c>
      <c r="BT58" s="100" t="s">
        <v>83</v>
      </c>
      <c r="BV58" s="100" t="s">
        <v>75</v>
      </c>
      <c r="BW58" s="100" t="s">
        <v>94</v>
      </c>
      <c r="BX58" s="100" t="s">
        <v>87</v>
      </c>
      <c r="CL58" s="100" t="s">
        <v>17</v>
      </c>
    </row>
    <row r="59" spans="1:91" s="3" customFormat="1" ht="16.5" customHeight="1">
      <c r="A59" s="83" t="s">
        <v>77</v>
      </c>
      <c r="B59" s="48"/>
      <c r="C59" s="94"/>
      <c r="D59" s="94"/>
      <c r="E59" s="337" t="s">
        <v>95</v>
      </c>
      <c r="F59" s="337"/>
      <c r="G59" s="337"/>
      <c r="H59" s="337"/>
      <c r="I59" s="337"/>
      <c r="J59" s="94"/>
      <c r="K59" s="337" t="s">
        <v>96</v>
      </c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F59" s="337"/>
      <c r="AG59" s="327">
        <f>'SO 01.c - Kanalizace'!J32</f>
        <v>137919.95000000001</v>
      </c>
      <c r="AH59" s="328"/>
      <c r="AI59" s="328"/>
      <c r="AJ59" s="328"/>
      <c r="AK59" s="328"/>
      <c r="AL59" s="328"/>
      <c r="AM59" s="328"/>
      <c r="AN59" s="327">
        <f t="shared" si="0"/>
        <v>166883.14000000001</v>
      </c>
      <c r="AO59" s="328"/>
      <c r="AP59" s="328"/>
      <c r="AQ59" s="95" t="s">
        <v>90</v>
      </c>
      <c r="AR59" s="50"/>
      <c r="AS59" s="96">
        <v>0</v>
      </c>
      <c r="AT59" s="97">
        <f t="shared" si="1"/>
        <v>28963.19</v>
      </c>
      <c r="AU59" s="98">
        <f>'SO 01.c - Kanalizace'!P92</f>
        <v>232.57701100000003</v>
      </c>
      <c r="AV59" s="97">
        <f>'SO 01.c - Kanalizace'!J35</f>
        <v>28963.19</v>
      </c>
      <c r="AW59" s="97">
        <f>'SO 01.c - Kanalizace'!J36</f>
        <v>0</v>
      </c>
      <c r="AX59" s="97">
        <f>'SO 01.c - Kanalizace'!J37</f>
        <v>0</v>
      </c>
      <c r="AY59" s="97">
        <f>'SO 01.c - Kanalizace'!J38</f>
        <v>0</v>
      </c>
      <c r="AZ59" s="97">
        <f>'SO 01.c - Kanalizace'!F35</f>
        <v>137919.95000000001</v>
      </c>
      <c r="BA59" s="97">
        <f>'SO 01.c - Kanalizace'!F36</f>
        <v>0</v>
      </c>
      <c r="BB59" s="97">
        <f>'SO 01.c - Kanalizace'!F37</f>
        <v>0</v>
      </c>
      <c r="BC59" s="97">
        <f>'SO 01.c - Kanalizace'!F38</f>
        <v>0</v>
      </c>
      <c r="BD59" s="99">
        <f>'SO 01.c - Kanalizace'!F39</f>
        <v>0</v>
      </c>
      <c r="BT59" s="100" t="s">
        <v>83</v>
      </c>
      <c r="BV59" s="100" t="s">
        <v>75</v>
      </c>
      <c r="BW59" s="100" t="s">
        <v>97</v>
      </c>
      <c r="BX59" s="100" t="s">
        <v>87</v>
      </c>
      <c r="CL59" s="100" t="s">
        <v>17</v>
      </c>
    </row>
    <row r="60" spans="1:91" s="3" customFormat="1" ht="25.5" customHeight="1">
      <c r="A60" s="83" t="s">
        <v>77</v>
      </c>
      <c r="B60" s="48"/>
      <c r="C60" s="94"/>
      <c r="D60" s="94"/>
      <c r="E60" s="337" t="s">
        <v>98</v>
      </c>
      <c r="F60" s="337"/>
      <c r="G60" s="337"/>
      <c r="H60" s="337"/>
      <c r="I60" s="337"/>
      <c r="J60" s="94"/>
      <c r="K60" s="337" t="s">
        <v>99</v>
      </c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7"/>
      <c r="W60" s="337"/>
      <c r="X60" s="337"/>
      <c r="Y60" s="337"/>
      <c r="Z60" s="337"/>
      <c r="AA60" s="337"/>
      <c r="AB60" s="337"/>
      <c r="AC60" s="337"/>
      <c r="AD60" s="337"/>
      <c r="AE60" s="337"/>
      <c r="AF60" s="337"/>
      <c r="AG60" s="327">
        <f>'SO 01.d - Slaboproud pro ...'!J32</f>
        <v>50000</v>
      </c>
      <c r="AH60" s="328"/>
      <c r="AI60" s="328"/>
      <c r="AJ60" s="328"/>
      <c r="AK60" s="328"/>
      <c r="AL60" s="328"/>
      <c r="AM60" s="328"/>
      <c r="AN60" s="327">
        <f t="shared" si="0"/>
        <v>60500</v>
      </c>
      <c r="AO60" s="328"/>
      <c r="AP60" s="328"/>
      <c r="AQ60" s="95" t="s">
        <v>90</v>
      </c>
      <c r="AR60" s="50"/>
      <c r="AS60" s="96">
        <v>0</v>
      </c>
      <c r="AT60" s="97">
        <f t="shared" si="1"/>
        <v>10500</v>
      </c>
      <c r="AU60" s="98">
        <f>'SO 01.d - Slaboproud pro ...'!P87</f>
        <v>0</v>
      </c>
      <c r="AV60" s="97">
        <f>'SO 01.d - Slaboproud pro ...'!J35</f>
        <v>10500</v>
      </c>
      <c r="AW60" s="97">
        <f>'SO 01.d - Slaboproud pro ...'!J36</f>
        <v>0</v>
      </c>
      <c r="AX60" s="97">
        <f>'SO 01.d - Slaboproud pro ...'!J37</f>
        <v>0</v>
      </c>
      <c r="AY60" s="97">
        <f>'SO 01.d - Slaboproud pro ...'!J38</f>
        <v>0</v>
      </c>
      <c r="AZ60" s="97">
        <f>'SO 01.d - Slaboproud pro ...'!F35</f>
        <v>50000</v>
      </c>
      <c r="BA60" s="97">
        <f>'SO 01.d - Slaboproud pro ...'!F36</f>
        <v>0</v>
      </c>
      <c r="BB60" s="97">
        <f>'SO 01.d - Slaboproud pro ...'!F37</f>
        <v>0</v>
      </c>
      <c r="BC60" s="97">
        <f>'SO 01.d - Slaboproud pro ...'!F38</f>
        <v>0</v>
      </c>
      <c r="BD60" s="99">
        <f>'SO 01.d - Slaboproud pro ...'!F39</f>
        <v>0</v>
      </c>
      <c r="BT60" s="100" t="s">
        <v>83</v>
      </c>
      <c r="BV60" s="100" t="s">
        <v>75</v>
      </c>
      <c r="BW60" s="100" t="s">
        <v>100</v>
      </c>
      <c r="BX60" s="100" t="s">
        <v>87</v>
      </c>
      <c r="CL60" s="100" t="s">
        <v>17</v>
      </c>
    </row>
    <row r="61" spans="1:91" s="6" customFormat="1" ht="16.5" customHeight="1">
      <c r="A61" s="83" t="s">
        <v>77</v>
      </c>
      <c r="B61" s="84"/>
      <c r="C61" s="85"/>
      <c r="D61" s="315" t="s">
        <v>101</v>
      </c>
      <c r="E61" s="315"/>
      <c r="F61" s="315"/>
      <c r="G61" s="315"/>
      <c r="H61" s="315"/>
      <c r="I61" s="86"/>
      <c r="J61" s="315" t="s">
        <v>102</v>
      </c>
      <c r="K61" s="315"/>
      <c r="L61" s="315"/>
      <c r="M61" s="315"/>
      <c r="N61" s="315"/>
      <c r="O61" s="315"/>
      <c r="P61" s="315"/>
      <c r="Q61" s="315"/>
      <c r="R61" s="315"/>
      <c r="S61" s="315"/>
      <c r="T61" s="315"/>
      <c r="U61" s="315"/>
      <c r="V61" s="315"/>
      <c r="W61" s="315"/>
      <c r="X61" s="315"/>
      <c r="Y61" s="315"/>
      <c r="Z61" s="315"/>
      <c r="AA61" s="315"/>
      <c r="AB61" s="315"/>
      <c r="AC61" s="315"/>
      <c r="AD61" s="315"/>
      <c r="AE61" s="315"/>
      <c r="AF61" s="315"/>
      <c r="AG61" s="324">
        <f>'VON - Vedlejší a ostatní ...'!J30</f>
        <v>295000</v>
      </c>
      <c r="AH61" s="325"/>
      <c r="AI61" s="325"/>
      <c r="AJ61" s="325"/>
      <c r="AK61" s="325"/>
      <c r="AL61" s="325"/>
      <c r="AM61" s="325"/>
      <c r="AN61" s="324">
        <f t="shared" si="0"/>
        <v>356950</v>
      </c>
      <c r="AO61" s="325"/>
      <c r="AP61" s="325"/>
      <c r="AQ61" s="87" t="s">
        <v>101</v>
      </c>
      <c r="AR61" s="88"/>
      <c r="AS61" s="101">
        <v>0</v>
      </c>
      <c r="AT61" s="102">
        <f t="shared" si="1"/>
        <v>61950</v>
      </c>
      <c r="AU61" s="103">
        <f>'VON - Vedlejší a ostatní ...'!P85</f>
        <v>0</v>
      </c>
      <c r="AV61" s="102">
        <f>'VON - Vedlejší a ostatní ...'!J33</f>
        <v>61950</v>
      </c>
      <c r="AW61" s="102">
        <f>'VON - Vedlejší a ostatní ...'!J34</f>
        <v>0</v>
      </c>
      <c r="AX61" s="102">
        <f>'VON - Vedlejší a ostatní ...'!J35</f>
        <v>0</v>
      </c>
      <c r="AY61" s="102">
        <f>'VON - Vedlejší a ostatní ...'!J36</f>
        <v>0</v>
      </c>
      <c r="AZ61" s="102">
        <f>'VON - Vedlejší a ostatní ...'!F33</f>
        <v>295000</v>
      </c>
      <c r="BA61" s="102">
        <f>'VON - Vedlejší a ostatní ...'!F34</f>
        <v>0</v>
      </c>
      <c r="BB61" s="102">
        <f>'VON - Vedlejší a ostatní ...'!F35</f>
        <v>0</v>
      </c>
      <c r="BC61" s="102">
        <f>'VON - Vedlejší a ostatní ...'!F36</f>
        <v>0</v>
      </c>
      <c r="BD61" s="104">
        <f>'VON - Vedlejší a ostatní ...'!F37</f>
        <v>0</v>
      </c>
      <c r="BT61" s="93" t="s">
        <v>81</v>
      </c>
      <c r="BV61" s="93" t="s">
        <v>75</v>
      </c>
      <c r="BW61" s="93" t="s">
        <v>103</v>
      </c>
      <c r="BX61" s="93" t="s">
        <v>5</v>
      </c>
      <c r="CL61" s="93" t="s">
        <v>17</v>
      </c>
      <c r="CM61" s="93" t="s">
        <v>83</v>
      </c>
    </row>
    <row r="62" spans="1:91" s="1" customFormat="1" ht="30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6"/>
    </row>
    <row r="63" spans="1:91" s="1" customFormat="1" ht="6.95" customHeight="1"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36"/>
    </row>
  </sheetData>
  <sheetProtection algorithmName="SHA-512" hashValue="JfhAPruAaOypxLtVrwpdXWKqLN9NGVU2BIFu4bPBFo0iQ7GNra+a0C4Tpr0JlpM5FhwVgmlDpXg2opRvveVYew==" saltValue="hFI/5JDRuz1Z+RX0/wg+q99q5jTuz8NFeHExxKwb/YhLkUO/EqpA052m1byKdXpdg2Y+F/IFa7B26Wbi85JddA==" spinCount="100000" sheet="1" objects="1" scenarios="1" formatColumns="0" formatRows="0"/>
  <mergeCells count="64">
    <mergeCell ref="AN60:AP60"/>
    <mergeCell ref="AN52:AP52"/>
    <mergeCell ref="AN55:AP55"/>
    <mergeCell ref="AN56:AP56"/>
    <mergeCell ref="AN57:AP57"/>
    <mergeCell ref="AN58:AP58"/>
    <mergeCell ref="AN59:AP59"/>
    <mergeCell ref="AN61:AP61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J56:AF56"/>
    <mergeCell ref="X35:AB35"/>
    <mergeCell ref="AK35:AO35"/>
    <mergeCell ref="E60:I60"/>
    <mergeCell ref="C52:G52"/>
    <mergeCell ref="D55:H55"/>
    <mergeCell ref="D56:H56"/>
    <mergeCell ref="E57:I57"/>
    <mergeCell ref="E58:I58"/>
    <mergeCell ref="E59:I59"/>
    <mergeCell ref="L45:AO45"/>
    <mergeCell ref="AM47:AN47"/>
    <mergeCell ref="K57:AF57"/>
    <mergeCell ref="K58:AF58"/>
    <mergeCell ref="K59:AF59"/>
    <mergeCell ref="K60:AF60"/>
    <mergeCell ref="J61:AF61"/>
    <mergeCell ref="D61:H61"/>
    <mergeCell ref="AM49:AP49"/>
    <mergeCell ref="AS49:AT51"/>
    <mergeCell ref="AM50:AP50"/>
    <mergeCell ref="AG55:AM55"/>
    <mergeCell ref="AG56:AM56"/>
    <mergeCell ref="AG57:AM57"/>
    <mergeCell ref="AG58:AM58"/>
    <mergeCell ref="AG59:AM59"/>
    <mergeCell ref="AG60:AM60"/>
    <mergeCell ref="AG61:AM61"/>
    <mergeCell ref="AG54:AM54"/>
    <mergeCell ref="I52:AF52"/>
    <mergeCell ref="AG52:AM52"/>
    <mergeCell ref="J55:AF55"/>
  </mergeCells>
  <hyperlinks>
    <hyperlink ref="A55" location="'PS 01 - Automatická kolár...'!C2" display="/" xr:uid="{00000000-0004-0000-0000-000000000000}"/>
    <hyperlink ref="A57" location="'SO 01.a - Automatická kol...'!C2" display="/" xr:uid="{00000000-0004-0000-0000-000001000000}"/>
    <hyperlink ref="A58" location="'SO 01.b - Elektroinstalac...'!C2" display="/" xr:uid="{00000000-0004-0000-0000-000002000000}"/>
    <hyperlink ref="A59" location="'SO 01.c - Kanalizace'!C2" display="/" xr:uid="{00000000-0004-0000-0000-000003000000}"/>
    <hyperlink ref="A60" location="'SO 01.d - Slaboproud pro ...'!C2" display="/" xr:uid="{00000000-0004-0000-0000-000004000000}"/>
    <hyperlink ref="A61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90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82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s="1" customFormat="1" ht="12" customHeight="1">
      <c r="B8" s="36"/>
      <c r="D8" s="109" t="s">
        <v>105</v>
      </c>
      <c r="L8" s="36"/>
    </row>
    <row r="9" spans="1:46" s="1" customFormat="1" ht="36.950000000000003" customHeight="1">
      <c r="B9" s="36"/>
      <c r="E9" s="359" t="s">
        <v>106</v>
      </c>
      <c r="F9" s="360"/>
      <c r="G9" s="360"/>
      <c r="H9" s="360"/>
      <c r="L9" s="36"/>
    </row>
    <row r="10" spans="1:46" s="1" customFormat="1">
      <c r="B10" s="36"/>
      <c r="L10" s="36"/>
    </row>
    <row r="11" spans="1:46" s="1" customFormat="1" ht="12" customHeight="1">
      <c r="B11" s="36"/>
      <c r="D11" s="109" t="s">
        <v>16</v>
      </c>
      <c r="F11" s="100" t="s">
        <v>17</v>
      </c>
      <c r="I11" s="109" t="s">
        <v>18</v>
      </c>
      <c r="J11" s="100" t="s">
        <v>17</v>
      </c>
      <c r="L11" s="36"/>
    </row>
    <row r="12" spans="1:46" s="1" customFormat="1" ht="12" customHeight="1">
      <c r="B12" s="36"/>
      <c r="D12" s="109" t="s">
        <v>19</v>
      </c>
      <c r="F12" s="100" t="s">
        <v>20</v>
      </c>
      <c r="I12" s="109" t="s">
        <v>21</v>
      </c>
      <c r="J12" s="110" t="str">
        <f>'Rekapitulace stavby'!AN8</f>
        <v>10. 10. 2019</v>
      </c>
      <c r="L12" s="36"/>
    </row>
    <row r="13" spans="1:46" s="1" customFormat="1" ht="10.8" customHeight="1">
      <c r="B13" s="36"/>
      <c r="L13" s="36"/>
    </row>
    <row r="14" spans="1:46" s="1" customFormat="1" ht="12" customHeight="1">
      <c r="B14" s="36"/>
      <c r="D14" s="109" t="s">
        <v>23</v>
      </c>
      <c r="I14" s="109" t="s">
        <v>24</v>
      </c>
      <c r="J14" s="100" t="s">
        <v>25</v>
      </c>
      <c r="L14" s="36"/>
    </row>
    <row r="15" spans="1:46" s="1" customFormat="1" ht="18" customHeight="1">
      <c r="B15" s="36"/>
      <c r="E15" s="100" t="s">
        <v>26</v>
      </c>
      <c r="I15" s="109" t="s">
        <v>27</v>
      </c>
      <c r="J15" s="100" t="s">
        <v>28</v>
      </c>
      <c r="L15" s="36"/>
    </row>
    <row r="16" spans="1:46" s="1" customFormat="1" ht="6.95" customHeight="1">
      <c r="B16" s="36"/>
      <c r="L16" s="36"/>
    </row>
    <row r="17" spans="2:12" s="1" customFormat="1" ht="12" customHeight="1">
      <c r="B17" s="36"/>
      <c r="D17" s="109" t="s">
        <v>29</v>
      </c>
      <c r="I17" s="109" t="s">
        <v>24</v>
      </c>
      <c r="J17" s="100" t="str">
        <f>'Rekapitulace stavby'!AN13</f>
        <v/>
      </c>
      <c r="L17" s="36"/>
    </row>
    <row r="18" spans="2:12" s="1" customFormat="1" ht="18" customHeight="1">
      <c r="B18" s="36"/>
      <c r="E18" s="361" t="str">
        <f>'Rekapitulace stavby'!E14</f>
        <v xml:space="preserve"> </v>
      </c>
      <c r="F18" s="361"/>
      <c r="G18" s="361"/>
      <c r="H18" s="361"/>
      <c r="I18" s="109" t="s">
        <v>27</v>
      </c>
      <c r="J18" s="100" t="str">
        <f>'Rekapitulace stavby'!AN14</f>
        <v/>
      </c>
      <c r="L18" s="36"/>
    </row>
    <row r="19" spans="2:12" s="1" customFormat="1" ht="6.95" customHeight="1">
      <c r="B19" s="36"/>
      <c r="L19" s="36"/>
    </row>
    <row r="20" spans="2:12" s="1" customFormat="1" ht="12" customHeight="1">
      <c r="B20" s="36"/>
      <c r="D20" s="109" t="s">
        <v>31</v>
      </c>
      <c r="I20" s="109" t="s">
        <v>24</v>
      </c>
      <c r="J20" s="100" t="s">
        <v>32</v>
      </c>
      <c r="L20" s="36"/>
    </row>
    <row r="21" spans="2:12" s="1" customFormat="1" ht="18" customHeight="1">
      <c r="B21" s="36"/>
      <c r="E21" s="100" t="s">
        <v>33</v>
      </c>
      <c r="I21" s="109" t="s">
        <v>27</v>
      </c>
      <c r="J21" s="100" t="s">
        <v>34</v>
      </c>
      <c r="L21" s="36"/>
    </row>
    <row r="22" spans="2:12" s="1" customFormat="1" ht="6.95" customHeight="1">
      <c r="B22" s="36"/>
      <c r="L22" s="36"/>
    </row>
    <row r="23" spans="2:12" s="1" customFormat="1" ht="12" customHeight="1">
      <c r="B23" s="36"/>
      <c r="D23" s="109" t="s">
        <v>36</v>
      </c>
      <c r="I23" s="109" t="s">
        <v>24</v>
      </c>
      <c r="J23" s="100" t="str">
        <f>IF('Rekapitulace stavby'!AN19="","",'Rekapitulace stavby'!AN19)</f>
        <v/>
      </c>
      <c r="L23" s="36"/>
    </row>
    <row r="24" spans="2:12" s="1" customFormat="1" ht="18" customHeight="1">
      <c r="B24" s="36"/>
      <c r="E24" s="100" t="str">
        <f>IF('Rekapitulace stavby'!E20="","",'Rekapitulace stavby'!E20)</f>
        <v xml:space="preserve"> </v>
      </c>
      <c r="I24" s="109" t="s">
        <v>27</v>
      </c>
      <c r="J24" s="100" t="str">
        <f>IF('Rekapitulace stavby'!AN20="","",'Rekapitulace stavby'!AN20)</f>
        <v/>
      </c>
      <c r="L24" s="36"/>
    </row>
    <row r="25" spans="2:12" s="1" customFormat="1" ht="6.95" customHeight="1">
      <c r="B25" s="36"/>
      <c r="L25" s="36"/>
    </row>
    <row r="26" spans="2:12" s="1" customFormat="1" ht="12" customHeight="1">
      <c r="B26" s="36"/>
      <c r="D26" s="109" t="s">
        <v>37</v>
      </c>
      <c r="L26" s="36"/>
    </row>
    <row r="27" spans="2:12" s="7" customFormat="1" ht="16.5" customHeight="1">
      <c r="B27" s="111"/>
      <c r="E27" s="362" t="s">
        <v>17</v>
      </c>
      <c r="F27" s="362"/>
      <c r="G27" s="362"/>
      <c r="H27" s="362"/>
      <c r="L27" s="111"/>
    </row>
    <row r="28" spans="2:12" s="1" customFormat="1" ht="6.95" customHeight="1">
      <c r="B28" s="36"/>
      <c r="L28" s="36"/>
    </row>
    <row r="29" spans="2:12" s="1" customFormat="1" ht="6.95" customHeight="1">
      <c r="B29" s="36"/>
      <c r="D29" s="57"/>
      <c r="E29" s="57"/>
      <c r="F29" s="57"/>
      <c r="G29" s="57"/>
      <c r="H29" s="57"/>
      <c r="I29" s="57"/>
      <c r="J29" s="57"/>
      <c r="K29" s="57"/>
      <c r="L29" s="36"/>
    </row>
    <row r="30" spans="2:12" s="1" customFormat="1" ht="25.45" customHeight="1">
      <c r="B30" s="36"/>
      <c r="D30" s="112" t="s">
        <v>39</v>
      </c>
      <c r="J30" s="113">
        <f>ROUND(J81, 2)</f>
        <v>11432500</v>
      </c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14.45" customHeight="1">
      <c r="B32" s="36"/>
      <c r="F32" s="114" t="s">
        <v>41</v>
      </c>
      <c r="I32" s="114" t="s">
        <v>40</v>
      </c>
      <c r="J32" s="114" t="s">
        <v>42</v>
      </c>
      <c r="L32" s="36"/>
    </row>
    <row r="33" spans="2:12" s="1" customFormat="1" ht="14.45" customHeight="1">
      <c r="B33" s="36"/>
      <c r="D33" s="115" t="s">
        <v>43</v>
      </c>
      <c r="E33" s="109" t="s">
        <v>44</v>
      </c>
      <c r="F33" s="116">
        <f>ROUND((SUM(BE81:BE89)),  2)</f>
        <v>11432500</v>
      </c>
      <c r="I33" s="117">
        <v>0.21</v>
      </c>
      <c r="J33" s="116">
        <f>ROUND(((SUM(BE81:BE89))*I33),  2)</f>
        <v>2400825</v>
      </c>
      <c r="L33" s="36"/>
    </row>
    <row r="34" spans="2:12" s="1" customFormat="1" ht="14.45" customHeight="1">
      <c r="B34" s="36"/>
      <c r="E34" s="109" t="s">
        <v>45</v>
      </c>
      <c r="F34" s="116">
        <f>ROUND((SUM(BF81:BF89)),  2)</f>
        <v>0</v>
      </c>
      <c r="I34" s="117">
        <v>0.15</v>
      </c>
      <c r="J34" s="116">
        <f>ROUND(((SUM(BF81:BF89))*I34),  2)</f>
        <v>0</v>
      </c>
      <c r="L34" s="36"/>
    </row>
    <row r="35" spans="2:12" s="1" customFormat="1" ht="14.45" hidden="1" customHeight="1">
      <c r="B35" s="36"/>
      <c r="E35" s="109" t="s">
        <v>46</v>
      </c>
      <c r="F35" s="116">
        <f>ROUND((SUM(BG81:BG89)),  2)</f>
        <v>0</v>
      </c>
      <c r="I35" s="117">
        <v>0.21</v>
      </c>
      <c r="J35" s="116">
        <f>0</f>
        <v>0</v>
      </c>
      <c r="L35" s="36"/>
    </row>
    <row r="36" spans="2:12" s="1" customFormat="1" ht="14.45" hidden="1" customHeight="1">
      <c r="B36" s="36"/>
      <c r="E36" s="109" t="s">
        <v>47</v>
      </c>
      <c r="F36" s="116">
        <f>ROUND((SUM(BH81:BH89)),  2)</f>
        <v>0</v>
      </c>
      <c r="I36" s="117">
        <v>0.15</v>
      </c>
      <c r="J36" s="116">
        <f>0</f>
        <v>0</v>
      </c>
      <c r="L36" s="36"/>
    </row>
    <row r="37" spans="2:12" s="1" customFormat="1" ht="14.45" hidden="1" customHeight="1">
      <c r="B37" s="36"/>
      <c r="E37" s="109" t="s">
        <v>48</v>
      </c>
      <c r="F37" s="116">
        <f>ROUND((SUM(BI81:BI89)),  2)</f>
        <v>0</v>
      </c>
      <c r="I37" s="117">
        <v>0</v>
      </c>
      <c r="J37" s="116">
        <f>0</f>
        <v>0</v>
      </c>
      <c r="L37" s="36"/>
    </row>
    <row r="38" spans="2:12" s="1" customFormat="1" ht="6.95" customHeight="1">
      <c r="B38" s="36"/>
      <c r="L38" s="36"/>
    </row>
    <row r="39" spans="2:12" s="1" customFormat="1" ht="25.45" customHeight="1">
      <c r="B39" s="36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13833325</v>
      </c>
      <c r="K39" s="124"/>
      <c r="L39" s="36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36"/>
    </row>
    <row r="44" spans="2:12" s="1" customFormat="1" ht="6.95" customHeight="1"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36"/>
    </row>
    <row r="45" spans="2:12" s="1" customFormat="1" ht="24.95" customHeight="1">
      <c r="B45" s="32"/>
      <c r="C45" s="24" t="s">
        <v>107</v>
      </c>
      <c r="D45" s="33"/>
      <c r="E45" s="33"/>
      <c r="F45" s="33"/>
      <c r="G45" s="33"/>
      <c r="H45" s="33"/>
      <c r="I45" s="33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6"/>
    </row>
    <row r="47" spans="2:12" s="1" customFormat="1" ht="12" customHeight="1">
      <c r="B47" s="32"/>
      <c r="C47" s="29" t="s">
        <v>14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16.5" customHeight="1">
      <c r="B48" s="32"/>
      <c r="C48" s="33"/>
      <c r="D48" s="33"/>
      <c r="E48" s="355" t="str">
        <f>E7</f>
        <v>Automatické parkovací zařízení pro kola v Berouně</v>
      </c>
      <c r="F48" s="356"/>
      <c r="G48" s="356"/>
      <c r="H48" s="356"/>
      <c r="I48" s="33"/>
      <c r="J48" s="33"/>
      <c r="K48" s="33"/>
      <c r="L48" s="36"/>
    </row>
    <row r="49" spans="2:47" s="1" customFormat="1" ht="12" customHeight="1">
      <c r="B49" s="32"/>
      <c r="C49" s="29" t="s">
        <v>105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39" t="str">
        <f>E9</f>
        <v>PS 01 - Automatická kolárna - provozní soubor technologie</v>
      </c>
      <c r="F50" s="354"/>
      <c r="G50" s="354"/>
      <c r="H50" s="354"/>
      <c r="I50" s="33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6"/>
    </row>
    <row r="52" spans="2:47" s="1" customFormat="1" ht="12" customHeight="1">
      <c r="B52" s="32"/>
      <c r="C52" s="29" t="s">
        <v>19</v>
      </c>
      <c r="D52" s="33"/>
      <c r="E52" s="33"/>
      <c r="F52" s="27" t="str">
        <f>F12</f>
        <v>Beroun</v>
      </c>
      <c r="G52" s="33"/>
      <c r="H52" s="33"/>
      <c r="I52" s="29" t="s">
        <v>21</v>
      </c>
      <c r="J52" s="56" t="str">
        <f>IF(J12="","",J12)</f>
        <v>10. 10. 2019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43.05" customHeight="1">
      <c r="B54" s="32"/>
      <c r="C54" s="29" t="s">
        <v>23</v>
      </c>
      <c r="D54" s="33"/>
      <c r="E54" s="33"/>
      <c r="F54" s="27" t="str">
        <f>E15</f>
        <v>Město Beroun, Husovo nám. 68, 266 01 Beroun</v>
      </c>
      <c r="G54" s="33"/>
      <c r="H54" s="33"/>
      <c r="I54" s="29" t="s">
        <v>31</v>
      </c>
      <c r="J54" s="30" t="str">
        <f>E21</f>
        <v>OPTIMA, s.r.o., Žižkova 738/IV, 566 01 Vys. Mýto</v>
      </c>
      <c r="K54" s="33"/>
      <c r="L54" s="36"/>
    </row>
    <row r="55" spans="2:47" s="1" customFormat="1" ht="15.2" customHeight="1">
      <c r="B55" s="32"/>
      <c r="C55" s="29" t="s">
        <v>29</v>
      </c>
      <c r="D55" s="33"/>
      <c r="E55" s="33"/>
      <c r="F55" s="27" t="str">
        <f>IF(E18="","",E18)</f>
        <v xml:space="preserve"> </v>
      </c>
      <c r="G55" s="33"/>
      <c r="H55" s="33"/>
      <c r="I55" s="29" t="s">
        <v>36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6"/>
    </row>
    <row r="57" spans="2:47" s="1" customFormat="1" ht="29.25" customHeight="1">
      <c r="B57" s="32"/>
      <c r="C57" s="129" t="s">
        <v>108</v>
      </c>
      <c r="D57" s="130"/>
      <c r="E57" s="130"/>
      <c r="F57" s="130"/>
      <c r="G57" s="130"/>
      <c r="H57" s="130"/>
      <c r="I57" s="130"/>
      <c r="J57" s="131" t="s">
        <v>109</v>
      </c>
      <c r="K57" s="130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6"/>
    </row>
    <row r="59" spans="2:47" s="1" customFormat="1" ht="22.8" customHeight="1">
      <c r="B59" s="32"/>
      <c r="C59" s="132" t="s">
        <v>71</v>
      </c>
      <c r="D59" s="33"/>
      <c r="E59" s="33"/>
      <c r="F59" s="33"/>
      <c r="G59" s="33"/>
      <c r="H59" s="33"/>
      <c r="I59" s="33"/>
      <c r="J59" s="74">
        <f>J81</f>
        <v>11432500</v>
      </c>
      <c r="K59" s="33"/>
      <c r="L59" s="36"/>
      <c r="AU59" s="18" t="s">
        <v>110</v>
      </c>
    </row>
    <row r="60" spans="2:47" s="8" customFormat="1" ht="24.95" customHeight="1">
      <c r="B60" s="133"/>
      <c r="C60" s="134"/>
      <c r="D60" s="135" t="s">
        <v>111</v>
      </c>
      <c r="E60" s="136"/>
      <c r="F60" s="136"/>
      <c r="G60" s="136"/>
      <c r="H60" s="136"/>
      <c r="I60" s="136"/>
      <c r="J60" s="137">
        <f>J82</f>
        <v>11432500</v>
      </c>
      <c r="K60" s="134"/>
      <c r="L60" s="138"/>
    </row>
    <row r="61" spans="2:47" s="9" customFormat="1" ht="19.899999999999999" customHeight="1">
      <c r="B61" s="139"/>
      <c r="C61" s="94"/>
      <c r="D61" s="140" t="s">
        <v>112</v>
      </c>
      <c r="E61" s="141"/>
      <c r="F61" s="141"/>
      <c r="G61" s="141"/>
      <c r="H61" s="141"/>
      <c r="I61" s="141"/>
      <c r="J61" s="142">
        <f>J83</f>
        <v>11432500</v>
      </c>
      <c r="K61" s="94"/>
      <c r="L61" s="143"/>
    </row>
    <row r="62" spans="2:47" s="1" customFormat="1" ht="21.85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36"/>
    </row>
    <row r="68" spans="2:20" s="1" customFormat="1" ht="24.95" customHeight="1">
      <c r="B68" s="32"/>
      <c r="C68" s="24" t="s">
        <v>113</v>
      </c>
      <c r="D68" s="33"/>
      <c r="E68" s="33"/>
      <c r="F68" s="33"/>
      <c r="G68" s="33"/>
      <c r="H68" s="33"/>
      <c r="I68" s="33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6"/>
    </row>
    <row r="70" spans="2:20" s="1" customFormat="1" ht="12" customHeight="1">
      <c r="B70" s="32"/>
      <c r="C70" s="29" t="s">
        <v>14</v>
      </c>
      <c r="D70" s="33"/>
      <c r="E70" s="33"/>
      <c r="F70" s="33"/>
      <c r="G70" s="33"/>
      <c r="H70" s="33"/>
      <c r="I70" s="33"/>
      <c r="J70" s="33"/>
      <c r="K70" s="33"/>
      <c r="L70" s="36"/>
    </row>
    <row r="71" spans="2:20" s="1" customFormat="1" ht="16.5" customHeight="1">
      <c r="B71" s="32"/>
      <c r="C71" s="33"/>
      <c r="D71" s="33"/>
      <c r="E71" s="355" t="str">
        <f>E7</f>
        <v>Automatické parkovací zařízení pro kola v Berouně</v>
      </c>
      <c r="F71" s="356"/>
      <c r="G71" s="356"/>
      <c r="H71" s="356"/>
      <c r="I71" s="33"/>
      <c r="J71" s="33"/>
      <c r="K71" s="33"/>
      <c r="L71" s="36"/>
    </row>
    <row r="72" spans="2:20" s="1" customFormat="1" ht="12" customHeight="1">
      <c r="B72" s="32"/>
      <c r="C72" s="29" t="s">
        <v>105</v>
      </c>
      <c r="D72" s="33"/>
      <c r="E72" s="33"/>
      <c r="F72" s="33"/>
      <c r="G72" s="33"/>
      <c r="H72" s="33"/>
      <c r="I72" s="33"/>
      <c r="J72" s="33"/>
      <c r="K72" s="33"/>
      <c r="L72" s="36"/>
    </row>
    <row r="73" spans="2:20" s="1" customFormat="1" ht="16.5" customHeight="1">
      <c r="B73" s="32"/>
      <c r="C73" s="33"/>
      <c r="D73" s="33"/>
      <c r="E73" s="339" t="str">
        <f>E9</f>
        <v>PS 01 - Automatická kolárna - provozní soubor technologie</v>
      </c>
      <c r="F73" s="354"/>
      <c r="G73" s="354"/>
      <c r="H73" s="354"/>
      <c r="I73" s="33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6"/>
    </row>
    <row r="75" spans="2:20" s="1" customFormat="1" ht="12" customHeight="1">
      <c r="B75" s="32"/>
      <c r="C75" s="29" t="s">
        <v>19</v>
      </c>
      <c r="D75" s="33"/>
      <c r="E75" s="33"/>
      <c r="F75" s="27" t="str">
        <f>F12</f>
        <v>Beroun</v>
      </c>
      <c r="G75" s="33"/>
      <c r="H75" s="33"/>
      <c r="I75" s="29" t="s">
        <v>21</v>
      </c>
      <c r="J75" s="56" t="str">
        <f>IF(J12="","",J12)</f>
        <v>10. 10. 2019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6"/>
    </row>
    <row r="77" spans="2:20" s="1" customFormat="1" ht="43.05" customHeight="1">
      <c r="B77" s="32"/>
      <c r="C77" s="29" t="s">
        <v>23</v>
      </c>
      <c r="D77" s="33"/>
      <c r="E77" s="33"/>
      <c r="F77" s="27" t="str">
        <f>E15</f>
        <v>Město Beroun, Husovo nám. 68, 266 01 Beroun</v>
      </c>
      <c r="G77" s="33"/>
      <c r="H77" s="33"/>
      <c r="I77" s="29" t="s">
        <v>31</v>
      </c>
      <c r="J77" s="30" t="str">
        <f>E21</f>
        <v>OPTIMA, s.r.o., Žižkova 738/IV, 566 01 Vys. Mýto</v>
      </c>
      <c r="K77" s="33"/>
      <c r="L77" s="36"/>
    </row>
    <row r="78" spans="2:20" s="1" customFormat="1" ht="15.2" customHeight="1">
      <c r="B78" s="32"/>
      <c r="C78" s="29" t="s">
        <v>29</v>
      </c>
      <c r="D78" s="33"/>
      <c r="E78" s="33"/>
      <c r="F78" s="27" t="str">
        <f>IF(E18="","",E18)</f>
        <v xml:space="preserve"> </v>
      </c>
      <c r="G78" s="33"/>
      <c r="H78" s="33"/>
      <c r="I78" s="29" t="s">
        <v>36</v>
      </c>
      <c r="J78" s="30" t="str">
        <f>E24</f>
        <v xml:space="preserve"> 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6"/>
    </row>
    <row r="80" spans="2:20" s="10" customFormat="1" ht="29.25" customHeight="1">
      <c r="B80" s="144"/>
      <c r="C80" s="145" t="s">
        <v>114</v>
      </c>
      <c r="D80" s="146" t="s">
        <v>58</v>
      </c>
      <c r="E80" s="146" t="s">
        <v>54</v>
      </c>
      <c r="F80" s="146" t="s">
        <v>55</v>
      </c>
      <c r="G80" s="146" t="s">
        <v>115</v>
      </c>
      <c r="H80" s="146" t="s">
        <v>116</v>
      </c>
      <c r="I80" s="146" t="s">
        <v>117</v>
      </c>
      <c r="J80" s="147" t="s">
        <v>109</v>
      </c>
      <c r="K80" s="148" t="s">
        <v>118</v>
      </c>
      <c r="L80" s="149"/>
      <c r="M80" s="65" t="s">
        <v>17</v>
      </c>
      <c r="N80" s="66" t="s">
        <v>43</v>
      </c>
      <c r="O80" s="66" t="s">
        <v>119</v>
      </c>
      <c r="P80" s="66" t="s">
        <v>120</v>
      </c>
      <c r="Q80" s="66" t="s">
        <v>121</v>
      </c>
      <c r="R80" s="66" t="s">
        <v>122</v>
      </c>
      <c r="S80" s="66" t="s">
        <v>123</v>
      </c>
      <c r="T80" s="67" t="s">
        <v>124</v>
      </c>
    </row>
    <row r="81" spans="2:65" s="1" customFormat="1" ht="22.8" customHeight="1">
      <c r="B81" s="32"/>
      <c r="C81" s="72" t="s">
        <v>125</v>
      </c>
      <c r="D81" s="33"/>
      <c r="E81" s="33"/>
      <c r="F81" s="33"/>
      <c r="G81" s="33"/>
      <c r="H81" s="33"/>
      <c r="I81" s="33"/>
      <c r="J81" s="150">
        <f>BK81</f>
        <v>11432500</v>
      </c>
      <c r="K81" s="33"/>
      <c r="L81" s="36"/>
      <c r="M81" s="68"/>
      <c r="N81" s="69"/>
      <c r="O81" s="69"/>
      <c r="P81" s="151">
        <f>P82</f>
        <v>0</v>
      </c>
      <c r="Q81" s="69"/>
      <c r="R81" s="151">
        <f>R82</f>
        <v>1.3999999999999999E-4</v>
      </c>
      <c r="S81" s="69"/>
      <c r="T81" s="152">
        <f>T82</f>
        <v>0</v>
      </c>
      <c r="AT81" s="18" t="s">
        <v>72</v>
      </c>
      <c r="AU81" s="18" t="s">
        <v>110</v>
      </c>
      <c r="BK81" s="153">
        <f>BK82</f>
        <v>11432500</v>
      </c>
    </row>
    <row r="82" spans="2:65" s="11" customFormat="1" ht="25.9" customHeight="1">
      <c r="B82" s="154"/>
      <c r="C82" s="155"/>
      <c r="D82" s="156" t="s">
        <v>72</v>
      </c>
      <c r="E82" s="157" t="s">
        <v>126</v>
      </c>
      <c r="F82" s="157" t="s">
        <v>127</v>
      </c>
      <c r="G82" s="155"/>
      <c r="H82" s="155"/>
      <c r="I82" s="155"/>
      <c r="J82" s="158">
        <f>BK82</f>
        <v>11432500</v>
      </c>
      <c r="K82" s="155"/>
      <c r="L82" s="159"/>
      <c r="M82" s="160"/>
      <c r="N82" s="161"/>
      <c r="O82" s="161"/>
      <c r="P82" s="162">
        <f>P83</f>
        <v>0</v>
      </c>
      <c r="Q82" s="161"/>
      <c r="R82" s="162">
        <f>R83</f>
        <v>1.3999999999999999E-4</v>
      </c>
      <c r="S82" s="161"/>
      <c r="T82" s="163">
        <f>T83</f>
        <v>0</v>
      </c>
      <c r="AR82" s="164" t="s">
        <v>83</v>
      </c>
      <c r="AT82" s="165" t="s">
        <v>72</v>
      </c>
      <c r="AU82" s="165" t="s">
        <v>73</v>
      </c>
      <c r="AY82" s="164" t="s">
        <v>128</v>
      </c>
      <c r="BK82" s="166">
        <f>BK83</f>
        <v>11432500</v>
      </c>
    </row>
    <row r="83" spans="2:65" s="11" customFormat="1" ht="22.8" customHeight="1">
      <c r="B83" s="154"/>
      <c r="C83" s="155"/>
      <c r="D83" s="156" t="s">
        <v>72</v>
      </c>
      <c r="E83" s="167" t="s">
        <v>129</v>
      </c>
      <c r="F83" s="167" t="s">
        <v>130</v>
      </c>
      <c r="G83" s="155"/>
      <c r="H83" s="155"/>
      <c r="I83" s="155"/>
      <c r="J83" s="168">
        <f>BK83</f>
        <v>11432500</v>
      </c>
      <c r="K83" s="155"/>
      <c r="L83" s="159"/>
      <c r="M83" s="160"/>
      <c r="N83" s="161"/>
      <c r="O83" s="161"/>
      <c r="P83" s="162">
        <f>SUM(P84:P89)</f>
        <v>0</v>
      </c>
      <c r="Q83" s="161"/>
      <c r="R83" s="162">
        <f>SUM(R84:R89)</f>
        <v>1.3999999999999999E-4</v>
      </c>
      <c r="S83" s="161"/>
      <c r="T83" s="163">
        <f>SUM(T84:T89)</f>
        <v>0</v>
      </c>
      <c r="AR83" s="164" t="s">
        <v>83</v>
      </c>
      <c r="AT83" s="165" t="s">
        <v>72</v>
      </c>
      <c r="AU83" s="165" t="s">
        <v>81</v>
      </c>
      <c r="AY83" s="164" t="s">
        <v>128</v>
      </c>
      <c r="BK83" s="166">
        <f>SUM(BK84:BK89)</f>
        <v>11432500</v>
      </c>
    </row>
    <row r="84" spans="2:65" s="1" customFormat="1" ht="16.5" customHeight="1">
      <c r="B84" s="32"/>
      <c r="C84" s="169" t="s">
        <v>81</v>
      </c>
      <c r="D84" s="169" t="s">
        <v>131</v>
      </c>
      <c r="E84" s="170" t="s">
        <v>132</v>
      </c>
      <c r="F84" s="171" t="s">
        <v>133</v>
      </c>
      <c r="G84" s="172" t="s">
        <v>134</v>
      </c>
      <c r="H84" s="173">
        <v>1</v>
      </c>
      <c r="I84" s="174">
        <v>1500000</v>
      </c>
      <c r="J84" s="174">
        <f t="shared" ref="J84:J89" si="0">ROUND(I84*H84,2)</f>
        <v>1500000</v>
      </c>
      <c r="K84" s="171" t="s">
        <v>135</v>
      </c>
      <c r="L84" s="36"/>
      <c r="M84" s="175" t="s">
        <v>17</v>
      </c>
      <c r="N84" s="176" t="s">
        <v>44</v>
      </c>
      <c r="O84" s="177">
        <v>0</v>
      </c>
      <c r="P84" s="177">
        <f t="shared" ref="P84:P89" si="1">O84*H84</f>
        <v>0</v>
      </c>
      <c r="Q84" s="177">
        <v>6.9999999999999994E-5</v>
      </c>
      <c r="R84" s="177">
        <f t="shared" ref="R84:R89" si="2">Q84*H84</f>
        <v>6.9999999999999994E-5</v>
      </c>
      <c r="S84" s="177">
        <v>0</v>
      </c>
      <c r="T84" s="178">
        <f t="shared" ref="T84:T89" si="3">S84*H84</f>
        <v>0</v>
      </c>
      <c r="AR84" s="179" t="s">
        <v>136</v>
      </c>
      <c r="AT84" s="179" t="s">
        <v>131</v>
      </c>
      <c r="AU84" s="179" t="s">
        <v>83</v>
      </c>
      <c r="AY84" s="18" t="s">
        <v>128</v>
      </c>
      <c r="BE84" s="180">
        <f t="shared" ref="BE84:BE89" si="4">IF(N84="základní",J84,0)</f>
        <v>1500000</v>
      </c>
      <c r="BF84" s="180">
        <f t="shared" ref="BF84:BF89" si="5">IF(N84="snížená",J84,0)</f>
        <v>0</v>
      </c>
      <c r="BG84" s="180">
        <f t="shared" ref="BG84:BG89" si="6">IF(N84="zákl. přenesená",J84,0)</f>
        <v>0</v>
      </c>
      <c r="BH84" s="180">
        <f t="shared" ref="BH84:BH89" si="7">IF(N84="sníž. přenesená",J84,0)</f>
        <v>0</v>
      </c>
      <c r="BI84" s="180">
        <f t="shared" ref="BI84:BI89" si="8">IF(N84="nulová",J84,0)</f>
        <v>0</v>
      </c>
      <c r="BJ84" s="18" t="s">
        <v>81</v>
      </c>
      <c r="BK84" s="180">
        <f t="shared" ref="BK84:BK89" si="9">ROUND(I84*H84,2)</f>
        <v>1500000</v>
      </c>
      <c r="BL84" s="18" t="s">
        <v>136</v>
      </c>
      <c r="BM84" s="179" t="s">
        <v>137</v>
      </c>
    </row>
    <row r="85" spans="2:65" s="1" customFormat="1" ht="16.5" customHeight="1">
      <c r="B85" s="32"/>
      <c r="C85" s="181" t="s">
        <v>83</v>
      </c>
      <c r="D85" s="181" t="s">
        <v>138</v>
      </c>
      <c r="E85" s="182" t="s">
        <v>139</v>
      </c>
      <c r="F85" s="183" t="s">
        <v>140</v>
      </c>
      <c r="G85" s="184" t="s">
        <v>134</v>
      </c>
      <c r="H85" s="185">
        <v>1</v>
      </c>
      <c r="I85" s="186">
        <v>9640000</v>
      </c>
      <c r="J85" s="186">
        <f t="shared" si="0"/>
        <v>9640000</v>
      </c>
      <c r="K85" s="183" t="s">
        <v>135</v>
      </c>
      <c r="L85" s="187"/>
      <c r="M85" s="188" t="s">
        <v>17</v>
      </c>
      <c r="N85" s="189" t="s">
        <v>44</v>
      </c>
      <c r="O85" s="177">
        <v>0</v>
      </c>
      <c r="P85" s="177">
        <f t="shared" si="1"/>
        <v>0</v>
      </c>
      <c r="Q85" s="177">
        <v>6.9999999999999994E-5</v>
      </c>
      <c r="R85" s="177">
        <f t="shared" si="2"/>
        <v>6.9999999999999994E-5</v>
      </c>
      <c r="S85" s="177">
        <v>0</v>
      </c>
      <c r="T85" s="178">
        <f t="shared" si="3"/>
        <v>0</v>
      </c>
      <c r="AR85" s="179" t="s">
        <v>141</v>
      </c>
      <c r="AT85" s="179" t="s">
        <v>138</v>
      </c>
      <c r="AU85" s="179" t="s">
        <v>83</v>
      </c>
      <c r="AY85" s="18" t="s">
        <v>128</v>
      </c>
      <c r="BE85" s="180">
        <f t="shared" si="4"/>
        <v>9640000</v>
      </c>
      <c r="BF85" s="180">
        <f t="shared" si="5"/>
        <v>0</v>
      </c>
      <c r="BG85" s="180">
        <f t="shared" si="6"/>
        <v>0</v>
      </c>
      <c r="BH85" s="180">
        <f t="shared" si="7"/>
        <v>0</v>
      </c>
      <c r="BI85" s="180">
        <f t="shared" si="8"/>
        <v>0</v>
      </c>
      <c r="BJ85" s="18" t="s">
        <v>81</v>
      </c>
      <c r="BK85" s="180">
        <f t="shared" si="9"/>
        <v>9640000</v>
      </c>
      <c r="BL85" s="18" t="s">
        <v>136</v>
      </c>
      <c r="BM85" s="179" t="s">
        <v>142</v>
      </c>
    </row>
    <row r="86" spans="2:65" s="1" customFormat="1" ht="16.5" customHeight="1">
      <c r="B86" s="32"/>
      <c r="C86" s="169" t="s">
        <v>143</v>
      </c>
      <c r="D86" s="169" t="s">
        <v>131</v>
      </c>
      <c r="E86" s="170" t="s">
        <v>144</v>
      </c>
      <c r="F86" s="171" t="s">
        <v>145</v>
      </c>
      <c r="G86" s="172" t="s">
        <v>134</v>
      </c>
      <c r="H86" s="173">
        <v>1</v>
      </c>
      <c r="I86" s="174">
        <v>48500</v>
      </c>
      <c r="J86" s="174">
        <f t="shared" si="0"/>
        <v>48500</v>
      </c>
      <c r="K86" s="171" t="s">
        <v>135</v>
      </c>
      <c r="L86" s="36"/>
      <c r="M86" s="175" t="s">
        <v>17</v>
      </c>
      <c r="N86" s="176" t="s">
        <v>44</v>
      </c>
      <c r="O86" s="177">
        <v>0</v>
      </c>
      <c r="P86" s="177">
        <f t="shared" si="1"/>
        <v>0</v>
      </c>
      <c r="Q86" s="177">
        <v>0</v>
      </c>
      <c r="R86" s="177">
        <f t="shared" si="2"/>
        <v>0</v>
      </c>
      <c r="S86" s="177">
        <v>0</v>
      </c>
      <c r="T86" s="178">
        <f t="shared" si="3"/>
        <v>0</v>
      </c>
      <c r="AR86" s="179" t="s">
        <v>136</v>
      </c>
      <c r="AT86" s="179" t="s">
        <v>131</v>
      </c>
      <c r="AU86" s="179" t="s">
        <v>83</v>
      </c>
      <c r="AY86" s="18" t="s">
        <v>128</v>
      </c>
      <c r="BE86" s="180">
        <f t="shared" si="4"/>
        <v>48500</v>
      </c>
      <c r="BF86" s="180">
        <f t="shared" si="5"/>
        <v>0</v>
      </c>
      <c r="BG86" s="180">
        <f t="shared" si="6"/>
        <v>0</v>
      </c>
      <c r="BH86" s="180">
        <f t="shared" si="7"/>
        <v>0</v>
      </c>
      <c r="BI86" s="180">
        <f t="shared" si="8"/>
        <v>0</v>
      </c>
      <c r="BJ86" s="18" t="s">
        <v>81</v>
      </c>
      <c r="BK86" s="180">
        <f t="shared" si="9"/>
        <v>48500</v>
      </c>
      <c r="BL86" s="18" t="s">
        <v>136</v>
      </c>
      <c r="BM86" s="179" t="s">
        <v>146</v>
      </c>
    </row>
    <row r="87" spans="2:65" s="1" customFormat="1" ht="16.5" customHeight="1">
      <c r="B87" s="32"/>
      <c r="C87" s="169" t="s">
        <v>136</v>
      </c>
      <c r="D87" s="169" t="s">
        <v>131</v>
      </c>
      <c r="E87" s="170" t="s">
        <v>147</v>
      </c>
      <c r="F87" s="171" t="s">
        <v>148</v>
      </c>
      <c r="G87" s="172" t="s">
        <v>134</v>
      </c>
      <c r="H87" s="173">
        <v>1</v>
      </c>
      <c r="I87" s="174">
        <v>99000</v>
      </c>
      <c r="J87" s="174">
        <f t="shared" si="0"/>
        <v>99000</v>
      </c>
      <c r="K87" s="171" t="s">
        <v>135</v>
      </c>
      <c r="L87" s="36"/>
      <c r="M87" s="175" t="s">
        <v>17</v>
      </c>
      <c r="N87" s="176" t="s">
        <v>44</v>
      </c>
      <c r="O87" s="177">
        <v>0</v>
      </c>
      <c r="P87" s="177">
        <f t="shared" si="1"/>
        <v>0</v>
      </c>
      <c r="Q87" s="177">
        <v>0</v>
      </c>
      <c r="R87" s="177">
        <f t="shared" si="2"/>
        <v>0</v>
      </c>
      <c r="S87" s="177">
        <v>0</v>
      </c>
      <c r="T87" s="178">
        <f t="shared" si="3"/>
        <v>0</v>
      </c>
      <c r="AR87" s="179" t="s">
        <v>136</v>
      </c>
      <c r="AT87" s="179" t="s">
        <v>131</v>
      </c>
      <c r="AU87" s="179" t="s">
        <v>83</v>
      </c>
      <c r="AY87" s="18" t="s">
        <v>128</v>
      </c>
      <c r="BE87" s="180">
        <f t="shared" si="4"/>
        <v>99000</v>
      </c>
      <c r="BF87" s="180">
        <f t="shared" si="5"/>
        <v>0</v>
      </c>
      <c r="BG87" s="180">
        <f t="shared" si="6"/>
        <v>0</v>
      </c>
      <c r="BH87" s="180">
        <f t="shared" si="7"/>
        <v>0</v>
      </c>
      <c r="BI87" s="180">
        <f t="shared" si="8"/>
        <v>0</v>
      </c>
      <c r="BJ87" s="18" t="s">
        <v>81</v>
      </c>
      <c r="BK87" s="180">
        <f t="shared" si="9"/>
        <v>99000</v>
      </c>
      <c r="BL87" s="18" t="s">
        <v>136</v>
      </c>
      <c r="BM87" s="179" t="s">
        <v>149</v>
      </c>
    </row>
    <row r="88" spans="2:65" s="1" customFormat="1" ht="16.5" customHeight="1">
      <c r="B88" s="32"/>
      <c r="C88" s="169" t="s">
        <v>150</v>
      </c>
      <c r="D88" s="169" t="s">
        <v>131</v>
      </c>
      <c r="E88" s="170" t="s">
        <v>151</v>
      </c>
      <c r="F88" s="171" t="s">
        <v>152</v>
      </c>
      <c r="G88" s="172" t="s">
        <v>134</v>
      </c>
      <c r="H88" s="173">
        <v>1</v>
      </c>
      <c r="I88" s="174">
        <v>45000</v>
      </c>
      <c r="J88" s="174">
        <f t="shared" si="0"/>
        <v>45000</v>
      </c>
      <c r="K88" s="171" t="s">
        <v>135</v>
      </c>
      <c r="L88" s="36"/>
      <c r="M88" s="175" t="s">
        <v>17</v>
      </c>
      <c r="N88" s="176" t="s">
        <v>44</v>
      </c>
      <c r="O88" s="177">
        <v>0</v>
      </c>
      <c r="P88" s="177">
        <f t="shared" si="1"/>
        <v>0</v>
      </c>
      <c r="Q88" s="177">
        <v>0</v>
      </c>
      <c r="R88" s="177">
        <f t="shared" si="2"/>
        <v>0</v>
      </c>
      <c r="S88" s="177">
        <v>0</v>
      </c>
      <c r="T88" s="178">
        <f t="shared" si="3"/>
        <v>0</v>
      </c>
      <c r="AR88" s="179" t="s">
        <v>136</v>
      </c>
      <c r="AT88" s="179" t="s">
        <v>131</v>
      </c>
      <c r="AU88" s="179" t="s">
        <v>83</v>
      </c>
      <c r="AY88" s="18" t="s">
        <v>128</v>
      </c>
      <c r="BE88" s="180">
        <f t="shared" si="4"/>
        <v>45000</v>
      </c>
      <c r="BF88" s="180">
        <f t="shared" si="5"/>
        <v>0</v>
      </c>
      <c r="BG88" s="180">
        <f t="shared" si="6"/>
        <v>0</v>
      </c>
      <c r="BH88" s="180">
        <f t="shared" si="7"/>
        <v>0</v>
      </c>
      <c r="BI88" s="180">
        <f t="shared" si="8"/>
        <v>0</v>
      </c>
      <c r="BJ88" s="18" t="s">
        <v>81</v>
      </c>
      <c r="BK88" s="180">
        <f t="shared" si="9"/>
        <v>45000</v>
      </c>
      <c r="BL88" s="18" t="s">
        <v>136</v>
      </c>
      <c r="BM88" s="179" t="s">
        <v>153</v>
      </c>
    </row>
    <row r="89" spans="2:65" s="1" customFormat="1" ht="16.5" customHeight="1">
      <c r="B89" s="32"/>
      <c r="C89" s="169" t="s">
        <v>154</v>
      </c>
      <c r="D89" s="169" t="s">
        <v>131</v>
      </c>
      <c r="E89" s="170" t="s">
        <v>155</v>
      </c>
      <c r="F89" s="171" t="s">
        <v>156</v>
      </c>
      <c r="G89" s="172" t="s">
        <v>157</v>
      </c>
      <c r="H89" s="173">
        <v>1</v>
      </c>
      <c r="I89" s="174">
        <v>100000</v>
      </c>
      <c r="J89" s="174">
        <f t="shared" si="0"/>
        <v>100000</v>
      </c>
      <c r="K89" s="171" t="s">
        <v>135</v>
      </c>
      <c r="L89" s="36"/>
      <c r="M89" s="190" t="s">
        <v>17</v>
      </c>
      <c r="N89" s="191" t="s">
        <v>44</v>
      </c>
      <c r="O89" s="192">
        <v>0</v>
      </c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179" t="s">
        <v>136</v>
      </c>
      <c r="AT89" s="179" t="s">
        <v>131</v>
      </c>
      <c r="AU89" s="179" t="s">
        <v>83</v>
      </c>
      <c r="AY89" s="18" t="s">
        <v>128</v>
      </c>
      <c r="BE89" s="180">
        <f t="shared" si="4"/>
        <v>100000</v>
      </c>
      <c r="BF89" s="180">
        <f t="shared" si="5"/>
        <v>0</v>
      </c>
      <c r="BG89" s="180">
        <f t="shared" si="6"/>
        <v>0</v>
      </c>
      <c r="BH89" s="180">
        <f t="shared" si="7"/>
        <v>0</v>
      </c>
      <c r="BI89" s="180">
        <f t="shared" si="8"/>
        <v>0</v>
      </c>
      <c r="BJ89" s="18" t="s">
        <v>81</v>
      </c>
      <c r="BK89" s="180">
        <f t="shared" si="9"/>
        <v>100000</v>
      </c>
      <c r="BL89" s="18" t="s">
        <v>136</v>
      </c>
      <c r="BM89" s="179" t="s">
        <v>158</v>
      </c>
    </row>
    <row r="90" spans="2:65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6"/>
    </row>
  </sheetData>
  <sheetProtection algorithmName="SHA-512" hashValue="uua5OV7EnziexrQkHKQU85uy4Oeh8H+IUO2nLIKEPjBQCTOwlCxQZA8s8IeYDLsE3eOsHWb7XnS55285imI97Q==" saltValue="lx+ubJ+DU8bV8FqWEXLmPtp02RJw4SeZ9rbPJO56DdJ2Whn5yxoXSUn4BGVBea32vSsfeG7/RA/fxadSPTmFBA==" spinCount="100000" sheet="1" objects="1" scenarios="1" formatColumns="0" formatRows="0" autoFilter="0"/>
  <autoFilter ref="C80:K89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411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91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ht="12" customHeight="1">
      <c r="B8" s="21"/>
      <c r="D8" s="109" t="s">
        <v>105</v>
      </c>
      <c r="L8" s="21"/>
    </row>
    <row r="9" spans="1:46" s="1" customFormat="1" ht="16.5" customHeight="1">
      <c r="B9" s="36"/>
      <c r="E9" s="357" t="s">
        <v>159</v>
      </c>
      <c r="F9" s="360"/>
      <c r="G9" s="360"/>
      <c r="H9" s="360"/>
      <c r="L9" s="36"/>
    </row>
    <row r="10" spans="1:46" s="1" customFormat="1" ht="12" customHeight="1">
      <c r="B10" s="36"/>
      <c r="D10" s="109" t="s">
        <v>160</v>
      </c>
      <c r="L10" s="36"/>
    </row>
    <row r="11" spans="1:46" s="1" customFormat="1" ht="36.950000000000003" customHeight="1">
      <c r="B11" s="36"/>
      <c r="E11" s="359" t="s">
        <v>161</v>
      </c>
      <c r="F11" s="360"/>
      <c r="G11" s="360"/>
      <c r="H11" s="360"/>
      <c r="L11" s="36"/>
    </row>
    <row r="12" spans="1:46" s="1" customFormat="1">
      <c r="B12" s="36"/>
      <c r="L12" s="36"/>
    </row>
    <row r="13" spans="1:46" s="1" customFormat="1" ht="12" customHeight="1">
      <c r="B13" s="36"/>
      <c r="D13" s="109" t="s">
        <v>16</v>
      </c>
      <c r="F13" s="100" t="s">
        <v>17</v>
      </c>
      <c r="I13" s="109" t="s">
        <v>18</v>
      </c>
      <c r="J13" s="100" t="s">
        <v>17</v>
      </c>
      <c r="L13" s="36"/>
    </row>
    <row r="14" spans="1:46" s="1" customFormat="1" ht="12" customHeight="1">
      <c r="B14" s="36"/>
      <c r="D14" s="109" t="s">
        <v>19</v>
      </c>
      <c r="F14" s="100" t="s">
        <v>20</v>
      </c>
      <c r="I14" s="109" t="s">
        <v>21</v>
      </c>
      <c r="J14" s="110" t="str">
        <f>'Rekapitulace stavby'!AN8</f>
        <v>10. 10. 2019</v>
      </c>
      <c r="L14" s="36"/>
    </row>
    <row r="15" spans="1:46" s="1" customFormat="1" ht="10.8" customHeight="1">
      <c r="B15" s="36"/>
      <c r="L15" s="36"/>
    </row>
    <row r="16" spans="1:46" s="1" customFormat="1" ht="12" customHeight="1">
      <c r="B16" s="36"/>
      <c r="D16" s="109" t="s">
        <v>23</v>
      </c>
      <c r="I16" s="109" t="s">
        <v>24</v>
      </c>
      <c r="J16" s="100" t="s">
        <v>25</v>
      </c>
      <c r="L16" s="36"/>
    </row>
    <row r="17" spans="2:12" s="1" customFormat="1" ht="18" customHeight="1">
      <c r="B17" s="36"/>
      <c r="E17" s="100" t="s">
        <v>26</v>
      </c>
      <c r="I17" s="109" t="s">
        <v>27</v>
      </c>
      <c r="J17" s="100" t="s">
        <v>28</v>
      </c>
      <c r="L17" s="36"/>
    </row>
    <row r="18" spans="2:12" s="1" customFormat="1" ht="6.95" customHeight="1">
      <c r="B18" s="36"/>
      <c r="L18" s="36"/>
    </row>
    <row r="19" spans="2:12" s="1" customFormat="1" ht="12" customHeight="1">
      <c r="B19" s="36"/>
      <c r="D19" s="109" t="s">
        <v>29</v>
      </c>
      <c r="I19" s="109" t="s">
        <v>24</v>
      </c>
      <c r="J19" s="100" t="str">
        <f>'Rekapitulace stavby'!AN13</f>
        <v/>
      </c>
      <c r="L19" s="36"/>
    </row>
    <row r="20" spans="2:12" s="1" customFormat="1" ht="18" customHeight="1">
      <c r="B20" s="36"/>
      <c r="E20" s="361" t="str">
        <f>'Rekapitulace stavby'!E14</f>
        <v xml:space="preserve"> </v>
      </c>
      <c r="F20" s="361"/>
      <c r="G20" s="361"/>
      <c r="H20" s="361"/>
      <c r="I20" s="109" t="s">
        <v>27</v>
      </c>
      <c r="J20" s="100" t="str">
        <f>'Rekapitulace stavby'!AN14</f>
        <v/>
      </c>
      <c r="L20" s="36"/>
    </row>
    <row r="21" spans="2:12" s="1" customFormat="1" ht="6.95" customHeight="1">
      <c r="B21" s="36"/>
      <c r="L21" s="36"/>
    </row>
    <row r="22" spans="2:12" s="1" customFormat="1" ht="12" customHeight="1">
      <c r="B22" s="36"/>
      <c r="D22" s="109" t="s">
        <v>31</v>
      </c>
      <c r="I22" s="109" t="s">
        <v>24</v>
      </c>
      <c r="J22" s="100" t="s">
        <v>32</v>
      </c>
      <c r="L22" s="36"/>
    </row>
    <row r="23" spans="2:12" s="1" customFormat="1" ht="18" customHeight="1">
      <c r="B23" s="36"/>
      <c r="E23" s="100" t="s">
        <v>33</v>
      </c>
      <c r="I23" s="109" t="s">
        <v>27</v>
      </c>
      <c r="J23" s="100" t="s">
        <v>34</v>
      </c>
      <c r="L23" s="36"/>
    </row>
    <row r="24" spans="2:12" s="1" customFormat="1" ht="6.95" customHeight="1">
      <c r="B24" s="36"/>
      <c r="L24" s="36"/>
    </row>
    <row r="25" spans="2:12" s="1" customFormat="1" ht="12" customHeight="1">
      <c r="B25" s="36"/>
      <c r="D25" s="109" t="s">
        <v>36</v>
      </c>
      <c r="I25" s="109" t="s">
        <v>24</v>
      </c>
      <c r="J25" s="100" t="str">
        <f>IF('Rekapitulace stavby'!AN19="","",'Rekapitulace stavby'!AN19)</f>
        <v/>
      </c>
      <c r="L25" s="36"/>
    </row>
    <row r="26" spans="2:12" s="1" customFormat="1" ht="18" customHeight="1">
      <c r="B26" s="36"/>
      <c r="E26" s="100" t="str">
        <f>IF('Rekapitulace stavby'!E20="","",'Rekapitulace stavby'!E20)</f>
        <v xml:space="preserve"> </v>
      </c>
      <c r="I26" s="109" t="s">
        <v>27</v>
      </c>
      <c r="J26" s="100" t="str">
        <f>IF('Rekapitulace stavby'!AN20="","",'Rekapitulace stavby'!AN20)</f>
        <v/>
      </c>
      <c r="L26" s="36"/>
    </row>
    <row r="27" spans="2:12" s="1" customFormat="1" ht="6.95" customHeight="1">
      <c r="B27" s="36"/>
      <c r="L27" s="36"/>
    </row>
    <row r="28" spans="2:12" s="1" customFormat="1" ht="12" customHeight="1">
      <c r="B28" s="36"/>
      <c r="D28" s="109" t="s">
        <v>37</v>
      </c>
      <c r="L28" s="36"/>
    </row>
    <row r="29" spans="2:12" s="7" customFormat="1" ht="16.5" customHeight="1">
      <c r="B29" s="111"/>
      <c r="E29" s="362" t="s">
        <v>17</v>
      </c>
      <c r="F29" s="362"/>
      <c r="G29" s="362"/>
      <c r="H29" s="362"/>
      <c r="L29" s="111"/>
    </row>
    <row r="30" spans="2:12" s="1" customFormat="1" ht="6.95" customHeight="1">
      <c r="B30" s="36"/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25.45" customHeight="1">
      <c r="B32" s="36"/>
      <c r="D32" s="112" t="s">
        <v>39</v>
      </c>
      <c r="J32" s="113">
        <f>ROUND(J98, 2)</f>
        <v>853253.83</v>
      </c>
      <c r="L32" s="36"/>
    </row>
    <row r="33" spans="2:12" s="1" customFormat="1" ht="6.95" customHeight="1">
      <c r="B33" s="36"/>
      <c r="D33" s="57"/>
      <c r="E33" s="57"/>
      <c r="F33" s="57"/>
      <c r="G33" s="57"/>
      <c r="H33" s="57"/>
      <c r="I33" s="57"/>
      <c r="J33" s="57"/>
      <c r="K33" s="57"/>
      <c r="L33" s="36"/>
    </row>
    <row r="34" spans="2:12" s="1" customFormat="1" ht="14.45" customHeight="1">
      <c r="B34" s="36"/>
      <c r="F34" s="114" t="s">
        <v>41</v>
      </c>
      <c r="I34" s="114" t="s">
        <v>40</v>
      </c>
      <c r="J34" s="114" t="s">
        <v>42</v>
      </c>
      <c r="L34" s="36"/>
    </row>
    <row r="35" spans="2:12" s="1" customFormat="1" ht="14.45" customHeight="1">
      <c r="B35" s="36"/>
      <c r="D35" s="115" t="s">
        <v>43</v>
      </c>
      <c r="E35" s="109" t="s">
        <v>44</v>
      </c>
      <c r="F35" s="116">
        <f>ROUND((SUM(BE98:BE410)),  2)</f>
        <v>853253.83</v>
      </c>
      <c r="I35" s="117">
        <v>0.21</v>
      </c>
      <c r="J35" s="116">
        <f>ROUND(((SUM(BE98:BE410))*I35),  2)</f>
        <v>179183.3</v>
      </c>
      <c r="L35" s="36"/>
    </row>
    <row r="36" spans="2:12" s="1" customFormat="1" ht="14.45" customHeight="1">
      <c r="B36" s="36"/>
      <c r="E36" s="109" t="s">
        <v>45</v>
      </c>
      <c r="F36" s="116">
        <f>ROUND((SUM(BF98:BF410)),  2)</f>
        <v>0</v>
      </c>
      <c r="I36" s="117">
        <v>0.15</v>
      </c>
      <c r="J36" s="116">
        <f>ROUND(((SUM(BF98:BF410))*I36),  2)</f>
        <v>0</v>
      </c>
      <c r="L36" s="36"/>
    </row>
    <row r="37" spans="2:12" s="1" customFormat="1" ht="14.45" hidden="1" customHeight="1">
      <c r="B37" s="36"/>
      <c r="E37" s="109" t="s">
        <v>46</v>
      </c>
      <c r="F37" s="116">
        <f>ROUND((SUM(BG98:BG410)),  2)</f>
        <v>0</v>
      </c>
      <c r="I37" s="117">
        <v>0.21</v>
      </c>
      <c r="J37" s="116">
        <f>0</f>
        <v>0</v>
      </c>
      <c r="L37" s="36"/>
    </row>
    <row r="38" spans="2:12" s="1" customFormat="1" ht="14.45" hidden="1" customHeight="1">
      <c r="B38" s="36"/>
      <c r="E38" s="109" t="s">
        <v>47</v>
      </c>
      <c r="F38" s="116">
        <f>ROUND((SUM(BH98:BH410)),  2)</f>
        <v>0</v>
      </c>
      <c r="I38" s="117">
        <v>0.15</v>
      </c>
      <c r="J38" s="116">
        <f>0</f>
        <v>0</v>
      </c>
      <c r="L38" s="36"/>
    </row>
    <row r="39" spans="2:12" s="1" customFormat="1" ht="14.45" hidden="1" customHeight="1">
      <c r="B39" s="36"/>
      <c r="E39" s="109" t="s">
        <v>48</v>
      </c>
      <c r="F39" s="116">
        <f>ROUND((SUM(BI98:BI410)),  2)</f>
        <v>0</v>
      </c>
      <c r="I39" s="117">
        <v>0</v>
      </c>
      <c r="J39" s="116">
        <f>0</f>
        <v>0</v>
      </c>
      <c r="L39" s="36"/>
    </row>
    <row r="40" spans="2:12" s="1" customFormat="1" ht="6.95" customHeight="1">
      <c r="B40" s="36"/>
      <c r="L40" s="36"/>
    </row>
    <row r="41" spans="2:12" s="1" customFormat="1" ht="25.45" customHeight="1">
      <c r="B41" s="36"/>
      <c r="C41" s="118"/>
      <c r="D41" s="119" t="s">
        <v>49</v>
      </c>
      <c r="E41" s="120"/>
      <c r="F41" s="120"/>
      <c r="G41" s="121" t="s">
        <v>50</v>
      </c>
      <c r="H41" s="122" t="s">
        <v>51</v>
      </c>
      <c r="I41" s="120"/>
      <c r="J41" s="123">
        <f>SUM(J32:J39)</f>
        <v>1032437.1299999999</v>
      </c>
      <c r="K41" s="124"/>
      <c r="L41" s="36"/>
    </row>
    <row r="42" spans="2:12" s="1" customFormat="1" ht="14.45" customHeight="1"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36"/>
    </row>
    <row r="46" spans="2:12" s="1" customFormat="1" ht="6.95" customHeight="1"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36"/>
    </row>
    <row r="47" spans="2:12" s="1" customFormat="1" ht="24.95" customHeight="1">
      <c r="B47" s="32"/>
      <c r="C47" s="24" t="s">
        <v>107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6"/>
    </row>
    <row r="49" spans="2:47" s="1" customFormat="1" ht="12" customHeight="1">
      <c r="B49" s="32"/>
      <c r="C49" s="29" t="s">
        <v>14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55" t="str">
        <f>E7</f>
        <v>Automatické parkovací zařízení pro kola v Berouně</v>
      </c>
      <c r="F50" s="356"/>
      <c r="G50" s="356"/>
      <c r="H50" s="356"/>
      <c r="I50" s="33"/>
      <c r="J50" s="33"/>
      <c r="K50" s="33"/>
      <c r="L50" s="36"/>
    </row>
    <row r="51" spans="2:47" ht="12" customHeight="1">
      <c r="B51" s="22"/>
      <c r="C51" s="29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2:47" s="1" customFormat="1" ht="16.5" customHeight="1">
      <c r="B52" s="32"/>
      <c r="C52" s="33"/>
      <c r="D52" s="33"/>
      <c r="E52" s="355" t="s">
        <v>159</v>
      </c>
      <c r="F52" s="354"/>
      <c r="G52" s="354"/>
      <c r="H52" s="354"/>
      <c r="I52" s="33"/>
      <c r="J52" s="33"/>
      <c r="K52" s="33"/>
      <c r="L52" s="36"/>
    </row>
    <row r="53" spans="2:47" s="1" customFormat="1" ht="12" customHeight="1">
      <c r="B53" s="32"/>
      <c r="C53" s="29" t="s">
        <v>160</v>
      </c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16.5" customHeight="1">
      <c r="B54" s="32"/>
      <c r="C54" s="33"/>
      <c r="D54" s="33"/>
      <c r="E54" s="339" t="str">
        <f>E11</f>
        <v>SO 01.a - Automatická kolárna - spodní stavba</v>
      </c>
      <c r="F54" s="354"/>
      <c r="G54" s="354"/>
      <c r="H54" s="354"/>
      <c r="I54" s="33"/>
      <c r="J54" s="33"/>
      <c r="K54" s="33"/>
      <c r="L54" s="36"/>
    </row>
    <row r="55" spans="2:47" s="1" customFormat="1" ht="6.95" customHeight="1"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6"/>
    </row>
    <row r="56" spans="2:47" s="1" customFormat="1" ht="12" customHeight="1">
      <c r="B56" s="32"/>
      <c r="C56" s="29" t="s">
        <v>19</v>
      </c>
      <c r="D56" s="33"/>
      <c r="E56" s="33"/>
      <c r="F56" s="27" t="str">
        <f>F14</f>
        <v>Beroun</v>
      </c>
      <c r="G56" s="33"/>
      <c r="H56" s="33"/>
      <c r="I56" s="29" t="s">
        <v>21</v>
      </c>
      <c r="J56" s="56" t="str">
        <f>IF(J14="","",J14)</f>
        <v>10. 10. 2019</v>
      </c>
      <c r="K56" s="33"/>
      <c r="L56" s="36"/>
    </row>
    <row r="57" spans="2:47" s="1" customFormat="1" ht="6.95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6"/>
    </row>
    <row r="58" spans="2:47" s="1" customFormat="1" ht="43.05" customHeight="1">
      <c r="B58" s="32"/>
      <c r="C58" s="29" t="s">
        <v>23</v>
      </c>
      <c r="D58" s="33"/>
      <c r="E58" s="33"/>
      <c r="F58" s="27" t="str">
        <f>E17</f>
        <v>Město Beroun, Husovo nám. 68, 266 01 Beroun</v>
      </c>
      <c r="G58" s="33"/>
      <c r="H58" s="33"/>
      <c r="I58" s="29" t="s">
        <v>31</v>
      </c>
      <c r="J58" s="30" t="str">
        <f>E23</f>
        <v>OPTIMA, s.r.o., Žižkova 738/IV, 566 01 Vys. Mýto</v>
      </c>
      <c r="K58" s="33"/>
      <c r="L58" s="36"/>
    </row>
    <row r="59" spans="2:47" s="1" customFormat="1" ht="15.2" customHeight="1">
      <c r="B59" s="32"/>
      <c r="C59" s="29" t="s">
        <v>29</v>
      </c>
      <c r="D59" s="33"/>
      <c r="E59" s="33"/>
      <c r="F59" s="27" t="str">
        <f>IF(E20="","",E20)</f>
        <v xml:space="preserve"> </v>
      </c>
      <c r="G59" s="33"/>
      <c r="H59" s="33"/>
      <c r="I59" s="29" t="s">
        <v>36</v>
      </c>
      <c r="J59" s="30" t="str">
        <f>E26</f>
        <v xml:space="preserve"> </v>
      </c>
      <c r="K59" s="33"/>
      <c r="L59" s="36"/>
    </row>
    <row r="60" spans="2:47" s="1" customFormat="1" ht="10.35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6"/>
    </row>
    <row r="61" spans="2:47" s="1" customFormat="1" ht="29.25" customHeight="1">
      <c r="B61" s="32"/>
      <c r="C61" s="129" t="s">
        <v>108</v>
      </c>
      <c r="D61" s="130"/>
      <c r="E61" s="130"/>
      <c r="F61" s="130"/>
      <c r="G61" s="130"/>
      <c r="H61" s="130"/>
      <c r="I61" s="130"/>
      <c r="J61" s="131" t="s">
        <v>109</v>
      </c>
      <c r="K61" s="130"/>
      <c r="L61" s="36"/>
    </row>
    <row r="62" spans="2:47" s="1" customFormat="1" ht="10.35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6"/>
    </row>
    <row r="63" spans="2:47" s="1" customFormat="1" ht="22.8" customHeight="1">
      <c r="B63" s="32"/>
      <c r="C63" s="132" t="s">
        <v>71</v>
      </c>
      <c r="D63" s="33"/>
      <c r="E63" s="33"/>
      <c r="F63" s="33"/>
      <c r="G63" s="33"/>
      <c r="H63" s="33"/>
      <c r="I63" s="33"/>
      <c r="J63" s="74">
        <f>J98</f>
        <v>853253.82999999984</v>
      </c>
      <c r="K63" s="33"/>
      <c r="L63" s="36"/>
      <c r="AU63" s="18" t="s">
        <v>110</v>
      </c>
    </row>
    <row r="64" spans="2:47" s="8" customFormat="1" ht="24.95" customHeight="1">
      <c r="B64" s="133"/>
      <c r="C64" s="134"/>
      <c r="D64" s="135" t="s">
        <v>162</v>
      </c>
      <c r="E64" s="136"/>
      <c r="F64" s="136"/>
      <c r="G64" s="136"/>
      <c r="H64" s="136"/>
      <c r="I64" s="136"/>
      <c r="J64" s="137">
        <f>J99</f>
        <v>829540.61999999988</v>
      </c>
      <c r="K64" s="134"/>
      <c r="L64" s="138"/>
    </row>
    <row r="65" spans="2:12" s="9" customFormat="1" ht="19.899999999999999" customHeight="1">
      <c r="B65" s="139"/>
      <c r="C65" s="94"/>
      <c r="D65" s="140" t="s">
        <v>163</v>
      </c>
      <c r="E65" s="141"/>
      <c r="F65" s="141"/>
      <c r="G65" s="141"/>
      <c r="H65" s="141"/>
      <c r="I65" s="141"/>
      <c r="J65" s="142">
        <f>J100</f>
        <v>158973.06</v>
      </c>
      <c r="K65" s="94"/>
      <c r="L65" s="143"/>
    </row>
    <row r="66" spans="2:12" s="9" customFormat="1" ht="19.899999999999999" customHeight="1">
      <c r="B66" s="139"/>
      <c r="C66" s="94"/>
      <c r="D66" s="140" t="s">
        <v>164</v>
      </c>
      <c r="E66" s="141"/>
      <c r="F66" s="141"/>
      <c r="G66" s="141"/>
      <c r="H66" s="141"/>
      <c r="I66" s="141"/>
      <c r="J66" s="142">
        <f>J185</f>
        <v>17775.78</v>
      </c>
      <c r="K66" s="94"/>
      <c r="L66" s="143"/>
    </row>
    <row r="67" spans="2:12" s="9" customFormat="1" ht="19.899999999999999" customHeight="1">
      <c r="B67" s="139"/>
      <c r="C67" s="94"/>
      <c r="D67" s="140" t="s">
        <v>165</v>
      </c>
      <c r="E67" s="141"/>
      <c r="F67" s="141"/>
      <c r="G67" s="141"/>
      <c r="H67" s="141"/>
      <c r="I67" s="141"/>
      <c r="J67" s="142">
        <f>J213</f>
        <v>54898.100000000006</v>
      </c>
      <c r="K67" s="94"/>
      <c r="L67" s="143"/>
    </row>
    <row r="68" spans="2:12" s="9" customFormat="1" ht="19.899999999999999" customHeight="1">
      <c r="B68" s="139"/>
      <c r="C68" s="94"/>
      <c r="D68" s="140" t="s">
        <v>166</v>
      </c>
      <c r="E68" s="141"/>
      <c r="F68" s="141"/>
      <c r="G68" s="141"/>
      <c r="H68" s="141"/>
      <c r="I68" s="141"/>
      <c r="J68" s="142">
        <f>J246</f>
        <v>103815.46999999999</v>
      </c>
      <c r="K68" s="94"/>
      <c r="L68" s="143"/>
    </row>
    <row r="69" spans="2:12" s="9" customFormat="1" ht="19.899999999999999" customHeight="1">
      <c r="B69" s="139"/>
      <c r="C69" s="94"/>
      <c r="D69" s="140" t="s">
        <v>167</v>
      </c>
      <c r="E69" s="141"/>
      <c r="F69" s="141"/>
      <c r="G69" s="141"/>
      <c r="H69" s="141"/>
      <c r="I69" s="141"/>
      <c r="J69" s="142">
        <f>J293</f>
        <v>306942.54000000004</v>
      </c>
      <c r="K69" s="94"/>
      <c r="L69" s="143"/>
    </row>
    <row r="70" spans="2:12" s="9" customFormat="1" ht="19.899999999999999" customHeight="1">
      <c r="B70" s="139"/>
      <c r="C70" s="94"/>
      <c r="D70" s="140" t="s">
        <v>168</v>
      </c>
      <c r="E70" s="141"/>
      <c r="F70" s="141"/>
      <c r="G70" s="141"/>
      <c r="H70" s="141"/>
      <c r="I70" s="141"/>
      <c r="J70" s="142">
        <f>J330</f>
        <v>79782.459999999992</v>
      </c>
      <c r="K70" s="94"/>
      <c r="L70" s="143"/>
    </row>
    <row r="71" spans="2:12" s="9" customFormat="1" ht="19.899999999999999" customHeight="1">
      <c r="B71" s="139"/>
      <c r="C71" s="94"/>
      <c r="D71" s="140" t="s">
        <v>169</v>
      </c>
      <c r="E71" s="141"/>
      <c r="F71" s="141"/>
      <c r="G71" s="141"/>
      <c r="H71" s="141"/>
      <c r="I71" s="141"/>
      <c r="J71" s="142">
        <f>J353</f>
        <v>2922.76</v>
      </c>
      <c r="K71" s="94"/>
      <c r="L71" s="143"/>
    </row>
    <row r="72" spans="2:12" s="9" customFormat="1" ht="19.899999999999999" customHeight="1">
      <c r="B72" s="139"/>
      <c r="C72" s="94"/>
      <c r="D72" s="140" t="s">
        <v>170</v>
      </c>
      <c r="E72" s="141"/>
      <c r="F72" s="141"/>
      <c r="G72" s="141"/>
      <c r="H72" s="141"/>
      <c r="I72" s="141"/>
      <c r="J72" s="142">
        <f>J358</f>
        <v>43328.83</v>
      </c>
      <c r="K72" s="94"/>
      <c r="L72" s="143"/>
    </row>
    <row r="73" spans="2:12" s="9" customFormat="1" ht="19.899999999999999" customHeight="1">
      <c r="B73" s="139"/>
      <c r="C73" s="94"/>
      <c r="D73" s="140" t="s">
        <v>171</v>
      </c>
      <c r="E73" s="141"/>
      <c r="F73" s="141"/>
      <c r="G73" s="141"/>
      <c r="H73" s="141"/>
      <c r="I73" s="141"/>
      <c r="J73" s="142">
        <f>J375</f>
        <v>12323.7</v>
      </c>
      <c r="K73" s="94"/>
      <c r="L73" s="143"/>
    </row>
    <row r="74" spans="2:12" s="9" customFormat="1" ht="19.899999999999999" customHeight="1">
      <c r="B74" s="139"/>
      <c r="C74" s="94"/>
      <c r="D74" s="140" t="s">
        <v>172</v>
      </c>
      <c r="E74" s="141"/>
      <c r="F74" s="141"/>
      <c r="G74" s="141"/>
      <c r="H74" s="141"/>
      <c r="I74" s="141"/>
      <c r="J74" s="142">
        <f>J391</f>
        <v>48777.919999999998</v>
      </c>
      <c r="K74" s="94"/>
      <c r="L74" s="143"/>
    </row>
    <row r="75" spans="2:12" s="8" customFormat="1" ht="24.95" customHeight="1">
      <c r="B75" s="133"/>
      <c r="C75" s="134"/>
      <c r="D75" s="135" t="s">
        <v>173</v>
      </c>
      <c r="E75" s="136"/>
      <c r="F75" s="136"/>
      <c r="G75" s="136"/>
      <c r="H75" s="136"/>
      <c r="I75" s="136"/>
      <c r="J75" s="137">
        <f>J393</f>
        <v>23713.21</v>
      </c>
      <c r="K75" s="134"/>
      <c r="L75" s="138"/>
    </row>
    <row r="76" spans="2:12" s="9" customFormat="1" ht="19.899999999999999" customHeight="1">
      <c r="B76" s="139"/>
      <c r="C76" s="94"/>
      <c r="D76" s="140" t="s">
        <v>174</v>
      </c>
      <c r="E76" s="141"/>
      <c r="F76" s="141"/>
      <c r="G76" s="141"/>
      <c r="H76" s="141"/>
      <c r="I76" s="141"/>
      <c r="J76" s="142">
        <f>J394</f>
        <v>23713.21</v>
      </c>
      <c r="K76" s="94"/>
      <c r="L76" s="143"/>
    </row>
    <row r="77" spans="2:12" s="1" customFormat="1" ht="21.8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6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6"/>
    </row>
    <row r="82" spans="2:12" s="1" customFormat="1" ht="6.95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36"/>
    </row>
    <row r="83" spans="2:12" s="1" customFormat="1" ht="24.95" customHeight="1">
      <c r="B83" s="32"/>
      <c r="C83" s="24" t="s">
        <v>113</v>
      </c>
      <c r="D83" s="33"/>
      <c r="E83" s="33"/>
      <c r="F83" s="33"/>
      <c r="G83" s="33"/>
      <c r="H83" s="33"/>
      <c r="I83" s="33"/>
      <c r="J83" s="33"/>
      <c r="K83" s="33"/>
      <c r="L83" s="36"/>
    </row>
    <row r="84" spans="2:12" s="1" customFormat="1" ht="6.9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6"/>
    </row>
    <row r="85" spans="2:12" s="1" customFormat="1" ht="12" customHeight="1">
      <c r="B85" s="32"/>
      <c r="C85" s="29" t="s">
        <v>14</v>
      </c>
      <c r="D85" s="33"/>
      <c r="E85" s="33"/>
      <c r="F85" s="33"/>
      <c r="G85" s="33"/>
      <c r="H85" s="33"/>
      <c r="I85" s="33"/>
      <c r="J85" s="33"/>
      <c r="K85" s="33"/>
      <c r="L85" s="36"/>
    </row>
    <row r="86" spans="2:12" s="1" customFormat="1" ht="16.5" customHeight="1">
      <c r="B86" s="32"/>
      <c r="C86" s="33"/>
      <c r="D86" s="33"/>
      <c r="E86" s="355" t="str">
        <f>E7</f>
        <v>Automatické parkovací zařízení pro kola v Berouně</v>
      </c>
      <c r="F86" s="356"/>
      <c r="G86" s="356"/>
      <c r="H86" s="356"/>
      <c r="I86" s="33"/>
      <c r="J86" s="33"/>
      <c r="K86" s="33"/>
      <c r="L86" s="36"/>
    </row>
    <row r="87" spans="2:12" ht="12" customHeight="1">
      <c r="B87" s="22"/>
      <c r="C87" s="29" t="s">
        <v>105</v>
      </c>
      <c r="D87" s="23"/>
      <c r="E87" s="23"/>
      <c r="F87" s="23"/>
      <c r="G87" s="23"/>
      <c r="H87" s="23"/>
      <c r="I87" s="23"/>
      <c r="J87" s="23"/>
      <c r="K87" s="23"/>
      <c r="L87" s="21"/>
    </row>
    <row r="88" spans="2:12" s="1" customFormat="1" ht="16.5" customHeight="1">
      <c r="B88" s="32"/>
      <c r="C88" s="33"/>
      <c r="D88" s="33"/>
      <c r="E88" s="355" t="s">
        <v>159</v>
      </c>
      <c r="F88" s="354"/>
      <c r="G88" s="354"/>
      <c r="H88" s="354"/>
      <c r="I88" s="33"/>
      <c r="J88" s="33"/>
      <c r="K88" s="33"/>
      <c r="L88" s="36"/>
    </row>
    <row r="89" spans="2:12" s="1" customFormat="1" ht="12" customHeight="1">
      <c r="B89" s="32"/>
      <c r="C89" s="29" t="s">
        <v>160</v>
      </c>
      <c r="D89" s="33"/>
      <c r="E89" s="33"/>
      <c r="F89" s="33"/>
      <c r="G89" s="33"/>
      <c r="H89" s="33"/>
      <c r="I89" s="33"/>
      <c r="J89" s="33"/>
      <c r="K89" s="33"/>
      <c r="L89" s="36"/>
    </row>
    <row r="90" spans="2:12" s="1" customFormat="1" ht="16.5" customHeight="1">
      <c r="B90" s="32"/>
      <c r="C90" s="33"/>
      <c r="D90" s="33"/>
      <c r="E90" s="339" t="str">
        <f>E11</f>
        <v>SO 01.a - Automatická kolárna - spodní stavba</v>
      </c>
      <c r="F90" s="354"/>
      <c r="G90" s="354"/>
      <c r="H90" s="354"/>
      <c r="I90" s="33"/>
      <c r="J90" s="33"/>
      <c r="K90" s="33"/>
      <c r="L90" s="36"/>
    </row>
    <row r="91" spans="2:12" s="1" customFormat="1" ht="6.95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6"/>
    </row>
    <row r="92" spans="2:12" s="1" customFormat="1" ht="12" customHeight="1">
      <c r="B92" s="32"/>
      <c r="C92" s="29" t="s">
        <v>19</v>
      </c>
      <c r="D92" s="33"/>
      <c r="E92" s="33"/>
      <c r="F92" s="27" t="str">
        <f>F14</f>
        <v>Beroun</v>
      </c>
      <c r="G92" s="33"/>
      <c r="H92" s="33"/>
      <c r="I92" s="29" t="s">
        <v>21</v>
      </c>
      <c r="J92" s="56" t="str">
        <f>IF(J14="","",J14)</f>
        <v>10. 10. 2019</v>
      </c>
      <c r="K92" s="33"/>
      <c r="L92" s="36"/>
    </row>
    <row r="93" spans="2:12" s="1" customFormat="1" ht="6.95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6"/>
    </row>
    <row r="94" spans="2:12" s="1" customFormat="1" ht="43.05" customHeight="1">
      <c r="B94" s="32"/>
      <c r="C94" s="29" t="s">
        <v>23</v>
      </c>
      <c r="D94" s="33"/>
      <c r="E94" s="33"/>
      <c r="F94" s="27" t="str">
        <f>E17</f>
        <v>Město Beroun, Husovo nám. 68, 266 01 Beroun</v>
      </c>
      <c r="G94" s="33"/>
      <c r="H94" s="33"/>
      <c r="I94" s="29" t="s">
        <v>31</v>
      </c>
      <c r="J94" s="30" t="str">
        <f>E23</f>
        <v>OPTIMA, s.r.o., Žižkova 738/IV, 566 01 Vys. Mýto</v>
      </c>
      <c r="K94" s="33"/>
      <c r="L94" s="36"/>
    </row>
    <row r="95" spans="2:12" s="1" customFormat="1" ht="15.2" customHeight="1">
      <c r="B95" s="32"/>
      <c r="C95" s="29" t="s">
        <v>29</v>
      </c>
      <c r="D95" s="33"/>
      <c r="E95" s="33"/>
      <c r="F95" s="27" t="str">
        <f>IF(E20="","",E20)</f>
        <v xml:space="preserve"> </v>
      </c>
      <c r="G95" s="33"/>
      <c r="H95" s="33"/>
      <c r="I95" s="29" t="s">
        <v>36</v>
      </c>
      <c r="J95" s="30" t="str">
        <f>E26</f>
        <v xml:space="preserve"> </v>
      </c>
      <c r="K95" s="33"/>
      <c r="L95" s="36"/>
    </row>
    <row r="96" spans="2:12" s="1" customFormat="1" ht="10.35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6"/>
    </row>
    <row r="97" spans="2:65" s="10" customFormat="1" ht="29.25" customHeight="1">
      <c r="B97" s="144"/>
      <c r="C97" s="145" t="s">
        <v>114</v>
      </c>
      <c r="D97" s="146" t="s">
        <v>58</v>
      </c>
      <c r="E97" s="146" t="s">
        <v>54</v>
      </c>
      <c r="F97" s="146" t="s">
        <v>55</v>
      </c>
      <c r="G97" s="146" t="s">
        <v>115</v>
      </c>
      <c r="H97" s="146" t="s">
        <v>116</v>
      </c>
      <c r="I97" s="146" t="s">
        <v>117</v>
      </c>
      <c r="J97" s="147" t="s">
        <v>109</v>
      </c>
      <c r="K97" s="148" t="s">
        <v>118</v>
      </c>
      <c r="L97" s="149"/>
      <c r="M97" s="65" t="s">
        <v>17</v>
      </c>
      <c r="N97" s="66" t="s">
        <v>43</v>
      </c>
      <c r="O97" s="66" t="s">
        <v>119</v>
      </c>
      <c r="P97" s="66" t="s">
        <v>120</v>
      </c>
      <c r="Q97" s="66" t="s">
        <v>121</v>
      </c>
      <c r="R97" s="66" t="s">
        <v>122</v>
      </c>
      <c r="S97" s="66" t="s">
        <v>123</v>
      </c>
      <c r="T97" s="67" t="s">
        <v>124</v>
      </c>
    </row>
    <row r="98" spans="2:65" s="1" customFormat="1" ht="22.8" customHeight="1">
      <c r="B98" s="32"/>
      <c r="C98" s="72" t="s">
        <v>125</v>
      </c>
      <c r="D98" s="33"/>
      <c r="E98" s="33"/>
      <c r="F98" s="33"/>
      <c r="G98" s="33"/>
      <c r="H98" s="33"/>
      <c r="I98" s="33"/>
      <c r="J98" s="150">
        <f>BK98</f>
        <v>853253.82999999984</v>
      </c>
      <c r="K98" s="33"/>
      <c r="L98" s="36"/>
      <c r="M98" s="68"/>
      <c r="N98" s="69"/>
      <c r="O98" s="69"/>
      <c r="P98" s="151">
        <f>P99+P393</f>
        <v>1002.124379</v>
      </c>
      <c r="Q98" s="69"/>
      <c r="R98" s="151">
        <f>R99+R393</f>
        <v>202.54621065999999</v>
      </c>
      <c r="S98" s="69"/>
      <c r="T98" s="152">
        <f>T99+T393</f>
        <v>40.776000000000003</v>
      </c>
      <c r="AT98" s="18" t="s">
        <v>72</v>
      </c>
      <c r="AU98" s="18" t="s">
        <v>110</v>
      </c>
      <c r="BK98" s="153">
        <f>BK99+BK393</f>
        <v>853253.82999999984</v>
      </c>
    </row>
    <row r="99" spans="2:65" s="11" customFormat="1" ht="25.9" customHeight="1">
      <c r="B99" s="154"/>
      <c r="C99" s="155"/>
      <c r="D99" s="156" t="s">
        <v>72</v>
      </c>
      <c r="E99" s="157" t="s">
        <v>175</v>
      </c>
      <c r="F99" s="157" t="s">
        <v>176</v>
      </c>
      <c r="G99" s="155"/>
      <c r="H99" s="155"/>
      <c r="I99" s="155"/>
      <c r="J99" s="158">
        <f>BK99</f>
        <v>829540.61999999988</v>
      </c>
      <c r="K99" s="155"/>
      <c r="L99" s="159"/>
      <c r="M99" s="160"/>
      <c r="N99" s="161"/>
      <c r="O99" s="161"/>
      <c r="P99" s="162">
        <f>P100+P185+P213+P246+P293+P330+P353+P358+P375+P391</f>
        <v>972.33914800000002</v>
      </c>
      <c r="Q99" s="161"/>
      <c r="R99" s="162">
        <f>R100+R185+R213+R246+R293+R330+R353+R358+R375+R391</f>
        <v>202.39824056999998</v>
      </c>
      <c r="S99" s="161"/>
      <c r="T99" s="163">
        <f>T100+T185+T213+T246+T293+T330+T353+T358+T375+T391</f>
        <v>40.776000000000003</v>
      </c>
      <c r="AR99" s="164" t="s">
        <v>81</v>
      </c>
      <c r="AT99" s="165" t="s">
        <v>72</v>
      </c>
      <c r="AU99" s="165" t="s">
        <v>73</v>
      </c>
      <c r="AY99" s="164" t="s">
        <v>128</v>
      </c>
      <c r="BK99" s="166">
        <f>BK100+BK185+BK213+BK246+BK293+BK330+BK353+BK358+BK375+BK391</f>
        <v>829540.61999999988</v>
      </c>
    </row>
    <row r="100" spans="2:65" s="11" customFormat="1" ht="22.8" customHeight="1">
      <c r="B100" s="154"/>
      <c r="C100" s="155"/>
      <c r="D100" s="156" t="s">
        <v>72</v>
      </c>
      <c r="E100" s="167" t="s">
        <v>81</v>
      </c>
      <c r="F100" s="167" t="s">
        <v>177</v>
      </c>
      <c r="G100" s="155"/>
      <c r="H100" s="155"/>
      <c r="I100" s="155"/>
      <c r="J100" s="168">
        <f>BK100</f>
        <v>158973.06</v>
      </c>
      <c r="K100" s="155"/>
      <c r="L100" s="159"/>
      <c r="M100" s="160"/>
      <c r="N100" s="161"/>
      <c r="O100" s="161"/>
      <c r="P100" s="162">
        <f>SUM(P101:P184)</f>
        <v>183.247794</v>
      </c>
      <c r="Q100" s="161"/>
      <c r="R100" s="162">
        <f>SUM(R101:R184)</f>
        <v>0</v>
      </c>
      <c r="S100" s="161"/>
      <c r="T100" s="163">
        <f>SUM(T101:T184)</f>
        <v>0</v>
      </c>
      <c r="AR100" s="164" t="s">
        <v>81</v>
      </c>
      <c r="AT100" s="165" t="s">
        <v>72</v>
      </c>
      <c r="AU100" s="165" t="s">
        <v>81</v>
      </c>
      <c r="AY100" s="164" t="s">
        <v>128</v>
      </c>
      <c r="BK100" s="166">
        <f>SUM(BK101:BK184)</f>
        <v>158973.06</v>
      </c>
    </row>
    <row r="101" spans="2:65" s="1" customFormat="1" ht="36" customHeight="1">
      <c r="B101" s="32"/>
      <c r="C101" s="169" t="s">
        <v>81</v>
      </c>
      <c r="D101" s="169" t="s">
        <v>131</v>
      </c>
      <c r="E101" s="170" t="s">
        <v>178</v>
      </c>
      <c r="F101" s="171" t="s">
        <v>179</v>
      </c>
      <c r="G101" s="172" t="s">
        <v>180</v>
      </c>
      <c r="H101" s="173">
        <v>42.53</v>
      </c>
      <c r="I101" s="174">
        <v>144</v>
      </c>
      <c r="J101" s="174">
        <f>ROUND(I101*H101,2)</f>
        <v>6124.32</v>
      </c>
      <c r="K101" s="171" t="s">
        <v>181</v>
      </c>
      <c r="L101" s="36"/>
      <c r="M101" s="175" t="s">
        <v>17</v>
      </c>
      <c r="N101" s="176" t="s">
        <v>44</v>
      </c>
      <c r="O101" s="177">
        <v>0.36799999999999999</v>
      </c>
      <c r="P101" s="177">
        <f>O101*H101</f>
        <v>15.65104</v>
      </c>
      <c r="Q101" s="177">
        <v>0</v>
      </c>
      <c r="R101" s="177">
        <f>Q101*H101</f>
        <v>0</v>
      </c>
      <c r="S101" s="177">
        <v>0</v>
      </c>
      <c r="T101" s="178">
        <f>S101*H101</f>
        <v>0</v>
      </c>
      <c r="AR101" s="179" t="s">
        <v>136</v>
      </c>
      <c r="AT101" s="179" t="s">
        <v>131</v>
      </c>
      <c r="AU101" s="179" t="s">
        <v>83</v>
      </c>
      <c r="AY101" s="18" t="s">
        <v>128</v>
      </c>
      <c r="BE101" s="180">
        <f>IF(N101="základní",J101,0)</f>
        <v>6124.32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18" t="s">
        <v>81</v>
      </c>
      <c r="BK101" s="180">
        <f>ROUND(I101*H101,2)</f>
        <v>6124.32</v>
      </c>
      <c r="BL101" s="18" t="s">
        <v>136</v>
      </c>
      <c r="BM101" s="179" t="s">
        <v>182</v>
      </c>
    </row>
    <row r="102" spans="2:65" s="12" customFormat="1" ht="20.25">
      <c r="B102" s="194"/>
      <c r="C102" s="195"/>
      <c r="D102" s="196" t="s">
        <v>183</v>
      </c>
      <c r="E102" s="197" t="s">
        <v>17</v>
      </c>
      <c r="F102" s="198" t="s">
        <v>184</v>
      </c>
      <c r="G102" s="195"/>
      <c r="H102" s="197" t="s">
        <v>17</v>
      </c>
      <c r="I102" s="195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183</v>
      </c>
      <c r="AU102" s="203" t="s">
        <v>83</v>
      </c>
      <c r="AV102" s="12" t="s">
        <v>81</v>
      </c>
      <c r="AW102" s="12" t="s">
        <v>35</v>
      </c>
      <c r="AX102" s="12" t="s">
        <v>73</v>
      </c>
      <c r="AY102" s="203" t="s">
        <v>128</v>
      </c>
    </row>
    <row r="103" spans="2:65" s="13" customFormat="1">
      <c r="B103" s="204"/>
      <c r="C103" s="205"/>
      <c r="D103" s="196" t="s">
        <v>183</v>
      </c>
      <c r="E103" s="206" t="s">
        <v>17</v>
      </c>
      <c r="F103" s="207" t="s">
        <v>185</v>
      </c>
      <c r="G103" s="205"/>
      <c r="H103" s="208">
        <v>38.44</v>
      </c>
      <c r="I103" s="205"/>
      <c r="J103" s="205"/>
      <c r="K103" s="205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183</v>
      </c>
      <c r="AU103" s="213" t="s">
        <v>83</v>
      </c>
      <c r="AV103" s="13" t="s">
        <v>83</v>
      </c>
      <c r="AW103" s="13" t="s">
        <v>35</v>
      </c>
      <c r="AX103" s="13" t="s">
        <v>73</v>
      </c>
      <c r="AY103" s="213" t="s">
        <v>128</v>
      </c>
    </row>
    <row r="104" spans="2:65" s="12" customFormat="1">
      <c r="B104" s="194"/>
      <c r="C104" s="195"/>
      <c r="D104" s="196" t="s">
        <v>183</v>
      </c>
      <c r="E104" s="197" t="s">
        <v>17</v>
      </c>
      <c r="F104" s="198" t="s">
        <v>186</v>
      </c>
      <c r="G104" s="195"/>
      <c r="H104" s="197" t="s">
        <v>17</v>
      </c>
      <c r="I104" s="195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83</v>
      </c>
      <c r="AV104" s="12" t="s">
        <v>81</v>
      </c>
      <c r="AW104" s="12" t="s">
        <v>35</v>
      </c>
      <c r="AX104" s="12" t="s">
        <v>73</v>
      </c>
      <c r="AY104" s="203" t="s">
        <v>128</v>
      </c>
    </row>
    <row r="105" spans="2:65" s="13" customFormat="1">
      <c r="B105" s="204"/>
      <c r="C105" s="205"/>
      <c r="D105" s="196" t="s">
        <v>183</v>
      </c>
      <c r="E105" s="206" t="s">
        <v>17</v>
      </c>
      <c r="F105" s="207" t="s">
        <v>187</v>
      </c>
      <c r="G105" s="205"/>
      <c r="H105" s="208">
        <v>4.09</v>
      </c>
      <c r="I105" s="205"/>
      <c r="J105" s="205"/>
      <c r="K105" s="205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183</v>
      </c>
      <c r="AU105" s="213" t="s">
        <v>83</v>
      </c>
      <c r="AV105" s="13" t="s">
        <v>83</v>
      </c>
      <c r="AW105" s="13" t="s">
        <v>35</v>
      </c>
      <c r="AX105" s="13" t="s">
        <v>73</v>
      </c>
      <c r="AY105" s="213" t="s">
        <v>128</v>
      </c>
    </row>
    <row r="106" spans="2:65" s="12" customFormat="1">
      <c r="B106" s="194"/>
      <c r="C106" s="195"/>
      <c r="D106" s="196" t="s">
        <v>183</v>
      </c>
      <c r="E106" s="197" t="s">
        <v>17</v>
      </c>
      <c r="F106" s="198" t="s">
        <v>188</v>
      </c>
      <c r="G106" s="195"/>
      <c r="H106" s="197" t="s">
        <v>17</v>
      </c>
      <c r="I106" s="195"/>
      <c r="J106" s="195"/>
      <c r="K106" s="195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183</v>
      </c>
      <c r="AU106" s="203" t="s">
        <v>83</v>
      </c>
      <c r="AV106" s="12" t="s">
        <v>81</v>
      </c>
      <c r="AW106" s="12" t="s">
        <v>35</v>
      </c>
      <c r="AX106" s="12" t="s">
        <v>73</v>
      </c>
      <c r="AY106" s="203" t="s">
        <v>128</v>
      </c>
    </row>
    <row r="107" spans="2:65" s="14" customFormat="1">
      <c r="B107" s="214"/>
      <c r="C107" s="215"/>
      <c r="D107" s="196" t="s">
        <v>183</v>
      </c>
      <c r="E107" s="216" t="s">
        <v>17</v>
      </c>
      <c r="F107" s="217" t="s">
        <v>189</v>
      </c>
      <c r="G107" s="215"/>
      <c r="H107" s="218">
        <v>42.53</v>
      </c>
      <c r="I107" s="215"/>
      <c r="J107" s="215"/>
      <c r="K107" s="215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183</v>
      </c>
      <c r="AU107" s="223" t="s">
        <v>83</v>
      </c>
      <c r="AV107" s="14" t="s">
        <v>136</v>
      </c>
      <c r="AW107" s="14" t="s">
        <v>35</v>
      </c>
      <c r="AX107" s="14" t="s">
        <v>81</v>
      </c>
      <c r="AY107" s="223" t="s">
        <v>128</v>
      </c>
    </row>
    <row r="108" spans="2:65" s="1" customFormat="1" ht="48" customHeight="1">
      <c r="B108" s="32"/>
      <c r="C108" s="169" t="s">
        <v>83</v>
      </c>
      <c r="D108" s="169" t="s">
        <v>131</v>
      </c>
      <c r="E108" s="170" t="s">
        <v>190</v>
      </c>
      <c r="F108" s="171" t="s">
        <v>191</v>
      </c>
      <c r="G108" s="172" t="s">
        <v>180</v>
      </c>
      <c r="H108" s="173">
        <v>4.09</v>
      </c>
      <c r="I108" s="174">
        <v>31.5</v>
      </c>
      <c r="J108" s="174">
        <f>ROUND(I108*H108,2)</f>
        <v>128.84</v>
      </c>
      <c r="K108" s="171" t="s">
        <v>181</v>
      </c>
      <c r="L108" s="36"/>
      <c r="M108" s="175" t="s">
        <v>17</v>
      </c>
      <c r="N108" s="176" t="s">
        <v>44</v>
      </c>
      <c r="O108" s="177">
        <v>5.8000000000000003E-2</v>
      </c>
      <c r="P108" s="177">
        <f>O108*H108</f>
        <v>0.23722000000000001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AR108" s="179" t="s">
        <v>136</v>
      </c>
      <c r="AT108" s="179" t="s">
        <v>131</v>
      </c>
      <c r="AU108" s="179" t="s">
        <v>83</v>
      </c>
      <c r="AY108" s="18" t="s">
        <v>128</v>
      </c>
      <c r="BE108" s="180">
        <f>IF(N108="základní",J108,0)</f>
        <v>128.84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8" t="s">
        <v>81</v>
      </c>
      <c r="BK108" s="180">
        <f>ROUND(I108*H108,2)</f>
        <v>128.84</v>
      </c>
      <c r="BL108" s="18" t="s">
        <v>136</v>
      </c>
      <c r="BM108" s="179" t="s">
        <v>192</v>
      </c>
    </row>
    <row r="109" spans="2:65" s="12" customFormat="1">
      <c r="B109" s="194"/>
      <c r="C109" s="195"/>
      <c r="D109" s="196" t="s">
        <v>183</v>
      </c>
      <c r="E109" s="197" t="s">
        <v>17</v>
      </c>
      <c r="F109" s="198" t="s">
        <v>186</v>
      </c>
      <c r="G109" s="195"/>
      <c r="H109" s="197" t="s">
        <v>17</v>
      </c>
      <c r="I109" s="195"/>
      <c r="J109" s="195"/>
      <c r="K109" s="195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183</v>
      </c>
      <c r="AU109" s="203" t="s">
        <v>83</v>
      </c>
      <c r="AV109" s="12" t="s">
        <v>81</v>
      </c>
      <c r="AW109" s="12" t="s">
        <v>35</v>
      </c>
      <c r="AX109" s="12" t="s">
        <v>73</v>
      </c>
      <c r="AY109" s="203" t="s">
        <v>128</v>
      </c>
    </row>
    <row r="110" spans="2:65" s="13" customFormat="1">
      <c r="B110" s="204"/>
      <c r="C110" s="205"/>
      <c r="D110" s="196" t="s">
        <v>183</v>
      </c>
      <c r="E110" s="206" t="s">
        <v>17</v>
      </c>
      <c r="F110" s="207" t="s">
        <v>187</v>
      </c>
      <c r="G110" s="205"/>
      <c r="H110" s="208">
        <v>4.09</v>
      </c>
      <c r="I110" s="205"/>
      <c r="J110" s="205"/>
      <c r="K110" s="205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183</v>
      </c>
      <c r="AU110" s="213" t="s">
        <v>83</v>
      </c>
      <c r="AV110" s="13" t="s">
        <v>83</v>
      </c>
      <c r="AW110" s="13" t="s">
        <v>35</v>
      </c>
      <c r="AX110" s="13" t="s">
        <v>81</v>
      </c>
      <c r="AY110" s="213" t="s">
        <v>128</v>
      </c>
    </row>
    <row r="111" spans="2:65" s="1" customFormat="1" ht="36" customHeight="1">
      <c r="B111" s="32"/>
      <c r="C111" s="169" t="s">
        <v>143</v>
      </c>
      <c r="D111" s="169" t="s">
        <v>131</v>
      </c>
      <c r="E111" s="170" t="s">
        <v>193</v>
      </c>
      <c r="F111" s="171" t="s">
        <v>194</v>
      </c>
      <c r="G111" s="172" t="s">
        <v>180</v>
      </c>
      <c r="H111" s="173">
        <v>105.51600000000001</v>
      </c>
      <c r="I111" s="174">
        <v>279</v>
      </c>
      <c r="J111" s="174">
        <f>ROUND(I111*H111,2)</f>
        <v>29438.959999999999</v>
      </c>
      <c r="K111" s="171" t="s">
        <v>181</v>
      </c>
      <c r="L111" s="36"/>
      <c r="M111" s="175" t="s">
        <v>17</v>
      </c>
      <c r="N111" s="176" t="s">
        <v>44</v>
      </c>
      <c r="O111" s="177">
        <v>0.871</v>
      </c>
      <c r="P111" s="177">
        <f>O111*H111</f>
        <v>91.904436000000004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AR111" s="179" t="s">
        <v>136</v>
      </c>
      <c r="AT111" s="179" t="s">
        <v>131</v>
      </c>
      <c r="AU111" s="179" t="s">
        <v>83</v>
      </c>
      <c r="AY111" s="18" t="s">
        <v>128</v>
      </c>
      <c r="BE111" s="180">
        <f>IF(N111="základní",J111,0)</f>
        <v>29438.959999999999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8" t="s">
        <v>81</v>
      </c>
      <c r="BK111" s="180">
        <f>ROUND(I111*H111,2)</f>
        <v>29438.959999999999</v>
      </c>
      <c r="BL111" s="18" t="s">
        <v>136</v>
      </c>
      <c r="BM111" s="179" t="s">
        <v>195</v>
      </c>
    </row>
    <row r="112" spans="2:65" s="12" customFormat="1">
      <c r="B112" s="194"/>
      <c r="C112" s="195"/>
      <c r="D112" s="196" t="s">
        <v>183</v>
      </c>
      <c r="E112" s="197" t="s">
        <v>17</v>
      </c>
      <c r="F112" s="198" t="s">
        <v>196</v>
      </c>
      <c r="G112" s="195"/>
      <c r="H112" s="197" t="s">
        <v>17</v>
      </c>
      <c r="I112" s="195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183</v>
      </c>
      <c r="AU112" s="203" t="s">
        <v>83</v>
      </c>
      <c r="AV112" s="12" t="s">
        <v>81</v>
      </c>
      <c r="AW112" s="12" t="s">
        <v>35</v>
      </c>
      <c r="AX112" s="12" t="s">
        <v>73</v>
      </c>
      <c r="AY112" s="203" t="s">
        <v>128</v>
      </c>
    </row>
    <row r="113" spans="2:65" s="13" customFormat="1">
      <c r="B113" s="204"/>
      <c r="C113" s="205"/>
      <c r="D113" s="196" t="s">
        <v>183</v>
      </c>
      <c r="E113" s="206" t="s">
        <v>17</v>
      </c>
      <c r="F113" s="207" t="s">
        <v>197</v>
      </c>
      <c r="G113" s="205"/>
      <c r="H113" s="208">
        <v>89.195999999999998</v>
      </c>
      <c r="I113" s="205"/>
      <c r="J113" s="205"/>
      <c r="K113" s="205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183</v>
      </c>
      <c r="AU113" s="213" t="s">
        <v>83</v>
      </c>
      <c r="AV113" s="13" t="s">
        <v>83</v>
      </c>
      <c r="AW113" s="13" t="s">
        <v>35</v>
      </c>
      <c r="AX113" s="13" t="s">
        <v>73</v>
      </c>
      <c r="AY113" s="213" t="s">
        <v>128</v>
      </c>
    </row>
    <row r="114" spans="2:65" s="12" customFormat="1">
      <c r="B114" s="194"/>
      <c r="C114" s="195"/>
      <c r="D114" s="196" t="s">
        <v>183</v>
      </c>
      <c r="E114" s="197" t="s">
        <v>17</v>
      </c>
      <c r="F114" s="198" t="s">
        <v>198</v>
      </c>
      <c r="G114" s="195"/>
      <c r="H114" s="197" t="s">
        <v>17</v>
      </c>
      <c r="I114" s="195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183</v>
      </c>
      <c r="AU114" s="203" t="s">
        <v>83</v>
      </c>
      <c r="AV114" s="12" t="s">
        <v>81</v>
      </c>
      <c r="AW114" s="12" t="s">
        <v>35</v>
      </c>
      <c r="AX114" s="12" t="s">
        <v>73</v>
      </c>
      <c r="AY114" s="203" t="s">
        <v>128</v>
      </c>
    </row>
    <row r="115" spans="2:65" s="13" customFormat="1">
      <c r="B115" s="204"/>
      <c r="C115" s="205"/>
      <c r="D115" s="196" t="s">
        <v>183</v>
      </c>
      <c r="E115" s="206" t="s">
        <v>17</v>
      </c>
      <c r="F115" s="207" t="s">
        <v>199</v>
      </c>
      <c r="G115" s="205"/>
      <c r="H115" s="208">
        <v>16.32</v>
      </c>
      <c r="I115" s="205"/>
      <c r="J115" s="205"/>
      <c r="K115" s="205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183</v>
      </c>
      <c r="AU115" s="213" t="s">
        <v>83</v>
      </c>
      <c r="AV115" s="13" t="s">
        <v>83</v>
      </c>
      <c r="AW115" s="13" t="s">
        <v>35</v>
      </c>
      <c r="AX115" s="13" t="s">
        <v>73</v>
      </c>
      <c r="AY115" s="213" t="s">
        <v>128</v>
      </c>
    </row>
    <row r="116" spans="2:65" s="12" customFormat="1">
      <c r="B116" s="194"/>
      <c r="C116" s="195"/>
      <c r="D116" s="196" t="s">
        <v>183</v>
      </c>
      <c r="E116" s="197" t="s">
        <v>17</v>
      </c>
      <c r="F116" s="198" t="s">
        <v>200</v>
      </c>
      <c r="G116" s="195"/>
      <c r="H116" s="197" t="s">
        <v>17</v>
      </c>
      <c r="I116" s="195"/>
      <c r="J116" s="195"/>
      <c r="K116" s="195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83</v>
      </c>
      <c r="AV116" s="12" t="s">
        <v>81</v>
      </c>
      <c r="AW116" s="12" t="s">
        <v>35</v>
      </c>
      <c r="AX116" s="12" t="s">
        <v>73</v>
      </c>
      <c r="AY116" s="203" t="s">
        <v>128</v>
      </c>
    </row>
    <row r="117" spans="2:65" s="14" customFormat="1">
      <c r="B117" s="214"/>
      <c r="C117" s="215"/>
      <c r="D117" s="196" t="s">
        <v>183</v>
      </c>
      <c r="E117" s="216" t="s">
        <v>17</v>
      </c>
      <c r="F117" s="217" t="s">
        <v>189</v>
      </c>
      <c r="G117" s="215"/>
      <c r="H117" s="218">
        <v>105.51600000000001</v>
      </c>
      <c r="I117" s="215"/>
      <c r="J117" s="215"/>
      <c r="K117" s="215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183</v>
      </c>
      <c r="AU117" s="223" t="s">
        <v>83</v>
      </c>
      <c r="AV117" s="14" t="s">
        <v>136</v>
      </c>
      <c r="AW117" s="14" t="s">
        <v>35</v>
      </c>
      <c r="AX117" s="14" t="s">
        <v>81</v>
      </c>
      <c r="AY117" s="223" t="s">
        <v>128</v>
      </c>
    </row>
    <row r="118" spans="2:65" s="1" customFormat="1" ht="36" customHeight="1">
      <c r="B118" s="32"/>
      <c r="C118" s="169" t="s">
        <v>136</v>
      </c>
      <c r="D118" s="169" t="s">
        <v>131</v>
      </c>
      <c r="E118" s="170" t="s">
        <v>201</v>
      </c>
      <c r="F118" s="171" t="s">
        <v>202</v>
      </c>
      <c r="G118" s="172" t="s">
        <v>180</v>
      </c>
      <c r="H118" s="173">
        <v>105.51600000000001</v>
      </c>
      <c r="I118" s="174">
        <v>23</v>
      </c>
      <c r="J118" s="174">
        <f>ROUND(I118*H118,2)</f>
        <v>2426.87</v>
      </c>
      <c r="K118" s="171" t="s">
        <v>181</v>
      </c>
      <c r="L118" s="36"/>
      <c r="M118" s="175" t="s">
        <v>17</v>
      </c>
      <c r="N118" s="176" t="s">
        <v>44</v>
      </c>
      <c r="O118" s="177">
        <v>0.04</v>
      </c>
      <c r="P118" s="177">
        <f>O118*H118</f>
        <v>4.2206400000000004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AR118" s="179" t="s">
        <v>136</v>
      </c>
      <c r="AT118" s="179" t="s">
        <v>131</v>
      </c>
      <c r="AU118" s="179" t="s">
        <v>83</v>
      </c>
      <c r="AY118" s="18" t="s">
        <v>128</v>
      </c>
      <c r="BE118" s="180">
        <f>IF(N118="základní",J118,0)</f>
        <v>2426.87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8" t="s">
        <v>81</v>
      </c>
      <c r="BK118" s="180">
        <f>ROUND(I118*H118,2)</f>
        <v>2426.87</v>
      </c>
      <c r="BL118" s="18" t="s">
        <v>136</v>
      </c>
      <c r="BM118" s="179" t="s">
        <v>203</v>
      </c>
    </row>
    <row r="119" spans="2:65" s="12" customFormat="1">
      <c r="B119" s="194"/>
      <c r="C119" s="195"/>
      <c r="D119" s="196" t="s">
        <v>183</v>
      </c>
      <c r="E119" s="197" t="s">
        <v>17</v>
      </c>
      <c r="F119" s="198" t="s">
        <v>196</v>
      </c>
      <c r="G119" s="195"/>
      <c r="H119" s="197" t="s">
        <v>17</v>
      </c>
      <c r="I119" s="195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83</v>
      </c>
      <c r="AV119" s="12" t="s">
        <v>81</v>
      </c>
      <c r="AW119" s="12" t="s">
        <v>35</v>
      </c>
      <c r="AX119" s="12" t="s">
        <v>73</v>
      </c>
      <c r="AY119" s="203" t="s">
        <v>128</v>
      </c>
    </row>
    <row r="120" spans="2:65" s="13" customFormat="1">
      <c r="B120" s="204"/>
      <c r="C120" s="205"/>
      <c r="D120" s="196" t="s">
        <v>183</v>
      </c>
      <c r="E120" s="206" t="s">
        <v>17</v>
      </c>
      <c r="F120" s="207" t="s">
        <v>197</v>
      </c>
      <c r="G120" s="205"/>
      <c r="H120" s="208">
        <v>89.195999999999998</v>
      </c>
      <c r="I120" s="205"/>
      <c r="J120" s="205"/>
      <c r="K120" s="205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183</v>
      </c>
      <c r="AU120" s="213" t="s">
        <v>83</v>
      </c>
      <c r="AV120" s="13" t="s">
        <v>83</v>
      </c>
      <c r="AW120" s="13" t="s">
        <v>35</v>
      </c>
      <c r="AX120" s="13" t="s">
        <v>73</v>
      </c>
      <c r="AY120" s="213" t="s">
        <v>128</v>
      </c>
    </row>
    <row r="121" spans="2:65" s="12" customFormat="1">
      <c r="B121" s="194"/>
      <c r="C121" s="195"/>
      <c r="D121" s="196" t="s">
        <v>183</v>
      </c>
      <c r="E121" s="197" t="s">
        <v>17</v>
      </c>
      <c r="F121" s="198" t="s">
        <v>198</v>
      </c>
      <c r="G121" s="195"/>
      <c r="H121" s="197" t="s">
        <v>17</v>
      </c>
      <c r="I121" s="195"/>
      <c r="J121" s="195"/>
      <c r="K121" s="195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183</v>
      </c>
      <c r="AU121" s="203" t="s">
        <v>83</v>
      </c>
      <c r="AV121" s="12" t="s">
        <v>81</v>
      </c>
      <c r="AW121" s="12" t="s">
        <v>35</v>
      </c>
      <c r="AX121" s="12" t="s">
        <v>73</v>
      </c>
      <c r="AY121" s="203" t="s">
        <v>128</v>
      </c>
    </row>
    <row r="122" spans="2:65" s="13" customFormat="1">
      <c r="B122" s="204"/>
      <c r="C122" s="205"/>
      <c r="D122" s="196" t="s">
        <v>183</v>
      </c>
      <c r="E122" s="206" t="s">
        <v>17</v>
      </c>
      <c r="F122" s="207" t="s">
        <v>199</v>
      </c>
      <c r="G122" s="205"/>
      <c r="H122" s="208">
        <v>16.32</v>
      </c>
      <c r="I122" s="205"/>
      <c r="J122" s="205"/>
      <c r="K122" s="205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183</v>
      </c>
      <c r="AU122" s="213" t="s">
        <v>83</v>
      </c>
      <c r="AV122" s="13" t="s">
        <v>83</v>
      </c>
      <c r="AW122" s="13" t="s">
        <v>35</v>
      </c>
      <c r="AX122" s="13" t="s">
        <v>73</v>
      </c>
      <c r="AY122" s="213" t="s">
        <v>128</v>
      </c>
    </row>
    <row r="123" spans="2:65" s="12" customFormat="1">
      <c r="B123" s="194"/>
      <c r="C123" s="195"/>
      <c r="D123" s="196" t="s">
        <v>183</v>
      </c>
      <c r="E123" s="197" t="s">
        <v>17</v>
      </c>
      <c r="F123" s="198" t="s">
        <v>200</v>
      </c>
      <c r="G123" s="195"/>
      <c r="H123" s="197" t="s">
        <v>17</v>
      </c>
      <c r="I123" s="195"/>
      <c r="J123" s="195"/>
      <c r="K123" s="195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183</v>
      </c>
      <c r="AU123" s="203" t="s">
        <v>83</v>
      </c>
      <c r="AV123" s="12" t="s">
        <v>81</v>
      </c>
      <c r="AW123" s="12" t="s">
        <v>35</v>
      </c>
      <c r="AX123" s="12" t="s">
        <v>73</v>
      </c>
      <c r="AY123" s="203" t="s">
        <v>128</v>
      </c>
    </row>
    <row r="124" spans="2:65" s="14" customFormat="1">
      <c r="B124" s="214"/>
      <c r="C124" s="215"/>
      <c r="D124" s="196" t="s">
        <v>183</v>
      </c>
      <c r="E124" s="216" t="s">
        <v>17</v>
      </c>
      <c r="F124" s="217" t="s">
        <v>189</v>
      </c>
      <c r="G124" s="215"/>
      <c r="H124" s="218">
        <v>105.51600000000001</v>
      </c>
      <c r="I124" s="215"/>
      <c r="J124" s="215"/>
      <c r="K124" s="215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183</v>
      </c>
      <c r="AU124" s="223" t="s">
        <v>83</v>
      </c>
      <c r="AV124" s="14" t="s">
        <v>136</v>
      </c>
      <c r="AW124" s="14" t="s">
        <v>35</v>
      </c>
      <c r="AX124" s="14" t="s">
        <v>81</v>
      </c>
      <c r="AY124" s="223" t="s">
        <v>128</v>
      </c>
    </row>
    <row r="125" spans="2:65" s="1" customFormat="1" ht="48" customHeight="1">
      <c r="B125" s="32"/>
      <c r="C125" s="169" t="s">
        <v>150</v>
      </c>
      <c r="D125" s="169" t="s">
        <v>131</v>
      </c>
      <c r="E125" s="170" t="s">
        <v>204</v>
      </c>
      <c r="F125" s="171" t="s">
        <v>205</v>
      </c>
      <c r="G125" s="172" t="s">
        <v>180</v>
      </c>
      <c r="H125" s="173">
        <v>105.51600000000001</v>
      </c>
      <c r="I125" s="174">
        <v>88.7</v>
      </c>
      <c r="J125" s="174">
        <f>ROUND(I125*H125,2)</f>
        <v>9359.27</v>
      </c>
      <c r="K125" s="171" t="s">
        <v>181</v>
      </c>
      <c r="L125" s="36"/>
      <c r="M125" s="175" t="s">
        <v>17</v>
      </c>
      <c r="N125" s="176" t="s">
        <v>44</v>
      </c>
      <c r="O125" s="177">
        <v>0.34499999999999997</v>
      </c>
      <c r="P125" s="177">
        <f>O125*H125</f>
        <v>36.403019999999998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AR125" s="179" t="s">
        <v>136</v>
      </c>
      <c r="AT125" s="179" t="s">
        <v>131</v>
      </c>
      <c r="AU125" s="179" t="s">
        <v>83</v>
      </c>
      <c r="AY125" s="18" t="s">
        <v>128</v>
      </c>
      <c r="BE125" s="180">
        <f>IF(N125="základní",J125,0)</f>
        <v>9359.27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8" t="s">
        <v>81</v>
      </c>
      <c r="BK125" s="180">
        <f>ROUND(I125*H125,2)</f>
        <v>9359.27</v>
      </c>
      <c r="BL125" s="18" t="s">
        <v>136</v>
      </c>
      <c r="BM125" s="179" t="s">
        <v>206</v>
      </c>
    </row>
    <row r="126" spans="2:65" s="12" customFormat="1">
      <c r="B126" s="194"/>
      <c r="C126" s="195"/>
      <c r="D126" s="196" t="s">
        <v>183</v>
      </c>
      <c r="E126" s="197" t="s">
        <v>17</v>
      </c>
      <c r="F126" s="198" t="s">
        <v>196</v>
      </c>
      <c r="G126" s="195"/>
      <c r="H126" s="197" t="s">
        <v>17</v>
      </c>
      <c r="I126" s="195"/>
      <c r="J126" s="195"/>
      <c r="K126" s="195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183</v>
      </c>
      <c r="AU126" s="203" t="s">
        <v>83</v>
      </c>
      <c r="AV126" s="12" t="s">
        <v>81</v>
      </c>
      <c r="AW126" s="12" t="s">
        <v>35</v>
      </c>
      <c r="AX126" s="12" t="s">
        <v>73</v>
      </c>
      <c r="AY126" s="203" t="s">
        <v>128</v>
      </c>
    </row>
    <row r="127" spans="2:65" s="13" customFormat="1">
      <c r="B127" s="204"/>
      <c r="C127" s="205"/>
      <c r="D127" s="196" t="s">
        <v>183</v>
      </c>
      <c r="E127" s="206" t="s">
        <v>17</v>
      </c>
      <c r="F127" s="207" t="s">
        <v>197</v>
      </c>
      <c r="G127" s="205"/>
      <c r="H127" s="208">
        <v>89.195999999999998</v>
      </c>
      <c r="I127" s="205"/>
      <c r="J127" s="205"/>
      <c r="K127" s="205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183</v>
      </c>
      <c r="AU127" s="213" t="s">
        <v>83</v>
      </c>
      <c r="AV127" s="13" t="s">
        <v>83</v>
      </c>
      <c r="AW127" s="13" t="s">
        <v>35</v>
      </c>
      <c r="AX127" s="13" t="s">
        <v>73</v>
      </c>
      <c r="AY127" s="213" t="s">
        <v>128</v>
      </c>
    </row>
    <row r="128" spans="2:65" s="12" customFormat="1">
      <c r="B128" s="194"/>
      <c r="C128" s="195"/>
      <c r="D128" s="196" t="s">
        <v>183</v>
      </c>
      <c r="E128" s="197" t="s">
        <v>17</v>
      </c>
      <c r="F128" s="198" t="s">
        <v>198</v>
      </c>
      <c r="G128" s="195"/>
      <c r="H128" s="197" t="s">
        <v>17</v>
      </c>
      <c r="I128" s="195"/>
      <c r="J128" s="195"/>
      <c r="K128" s="195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83</v>
      </c>
      <c r="AV128" s="12" t="s">
        <v>81</v>
      </c>
      <c r="AW128" s="12" t="s">
        <v>35</v>
      </c>
      <c r="AX128" s="12" t="s">
        <v>73</v>
      </c>
      <c r="AY128" s="203" t="s">
        <v>128</v>
      </c>
    </row>
    <row r="129" spans="2:65" s="13" customFormat="1">
      <c r="B129" s="204"/>
      <c r="C129" s="205"/>
      <c r="D129" s="196" t="s">
        <v>183</v>
      </c>
      <c r="E129" s="206" t="s">
        <v>17</v>
      </c>
      <c r="F129" s="207" t="s">
        <v>199</v>
      </c>
      <c r="G129" s="205"/>
      <c r="H129" s="208">
        <v>16.32</v>
      </c>
      <c r="I129" s="205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183</v>
      </c>
      <c r="AU129" s="213" t="s">
        <v>83</v>
      </c>
      <c r="AV129" s="13" t="s">
        <v>83</v>
      </c>
      <c r="AW129" s="13" t="s">
        <v>35</v>
      </c>
      <c r="AX129" s="13" t="s">
        <v>73</v>
      </c>
      <c r="AY129" s="213" t="s">
        <v>128</v>
      </c>
    </row>
    <row r="130" spans="2:65" s="12" customFormat="1">
      <c r="B130" s="194"/>
      <c r="C130" s="195"/>
      <c r="D130" s="196" t="s">
        <v>183</v>
      </c>
      <c r="E130" s="197" t="s">
        <v>17</v>
      </c>
      <c r="F130" s="198" t="s">
        <v>200</v>
      </c>
      <c r="G130" s="195"/>
      <c r="H130" s="197" t="s">
        <v>17</v>
      </c>
      <c r="I130" s="195"/>
      <c r="J130" s="195"/>
      <c r="K130" s="195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183</v>
      </c>
      <c r="AU130" s="203" t="s">
        <v>83</v>
      </c>
      <c r="AV130" s="12" t="s">
        <v>81</v>
      </c>
      <c r="AW130" s="12" t="s">
        <v>35</v>
      </c>
      <c r="AX130" s="12" t="s">
        <v>73</v>
      </c>
      <c r="AY130" s="203" t="s">
        <v>128</v>
      </c>
    </row>
    <row r="131" spans="2:65" s="14" customFormat="1">
      <c r="B131" s="214"/>
      <c r="C131" s="215"/>
      <c r="D131" s="196" t="s">
        <v>183</v>
      </c>
      <c r="E131" s="216" t="s">
        <v>17</v>
      </c>
      <c r="F131" s="217" t="s">
        <v>189</v>
      </c>
      <c r="G131" s="215"/>
      <c r="H131" s="218">
        <v>105.51600000000001</v>
      </c>
      <c r="I131" s="215"/>
      <c r="J131" s="215"/>
      <c r="K131" s="215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183</v>
      </c>
      <c r="AU131" s="223" t="s">
        <v>83</v>
      </c>
      <c r="AV131" s="14" t="s">
        <v>136</v>
      </c>
      <c r="AW131" s="14" t="s">
        <v>35</v>
      </c>
      <c r="AX131" s="14" t="s">
        <v>81</v>
      </c>
      <c r="AY131" s="223" t="s">
        <v>128</v>
      </c>
    </row>
    <row r="132" spans="2:65" s="1" customFormat="1" ht="48" customHeight="1">
      <c r="B132" s="32"/>
      <c r="C132" s="169" t="s">
        <v>154</v>
      </c>
      <c r="D132" s="169" t="s">
        <v>131</v>
      </c>
      <c r="E132" s="170" t="s">
        <v>207</v>
      </c>
      <c r="F132" s="171" t="s">
        <v>208</v>
      </c>
      <c r="G132" s="172" t="s">
        <v>180</v>
      </c>
      <c r="H132" s="173">
        <v>75.070999999999998</v>
      </c>
      <c r="I132" s="174">
        <v>39.1</v>
      </c>
      <c r="J132" s="174">
        <f>ROUND(I132*H132,2)</f>
        <v>2935.28</v>
      </c>
      <c r="K132" s="171" t="s">
        <v>181</v>
      </c>
      <c r="L132" s="36"/>
      <c r="M132" s="175" t="s">
        <v>17</v>
      </c>
      <c r="N132" s="176" t="s">
        <v>44</v>
      </c>
      <c r="O132" s="177">
        <v>7.3999999999999996E-2</v>
      </c>
      <c r="P132" s="177">
        <f>O132*H132</f>
        <v>5.5552539999999997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AR132" s="179" t="s">
        <v>136</v>
      </c>
      <c r="AT132" s="179" t="s">
        <v>131</v>
      </c>
      <c r="AU132" s="179" t="s">
        <v>83</v>
      </c>
      <c r="AY132" s="18" t="s">
        <v>128</v>
      </c>
      <c r="BE132" s="180">
        <f>IF(N132="základní",J132,0)</f>
        <v>2935.28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8" t="s">
        <v>81</v>
      </c>
      <c r="BK132" s="180">
        <f>ROUND(I132*H132,2)</f>
        <v>2935.28</v>
      </c>
      <c r="BL132" s="18" t="s">
        <v>136</v>
      </c>
      <c r="BM132" s="179" t="s">
        <v>209</v>
      </c>
    </row>
    <row r="133" spans="2:65" s="13" customFormat="1" ht="20.25">
      <c r="B133" s="204"/>
      <c r="C133" s="205"/>
      <c r="D133" s="196" t="s">
        <v>183</v>
      </c>
      <c r="E133" s="206" t="s">
        <v>17</v>
      </c>
      <c r="F133" s="207" t="s">
        <v>210</v>
      </c>
      <c r="G133" s="205"/>
      <c r="H133" s="208">
        <v>42.2</v>
      </c>
      <c r="I133" s="205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183</v>
      </c>
      <c r="AU133" s="213" t="s">
        <v>83</v>
      </c>
      <c r="AV133" s="13" t="s">
        <v>83</v>
      </c>
      <c r="AW133" s="13" t="s">
        <v>35</v>
      </c>
      <c r="AX133" s="13" t="s">
        <v>73</v>
      </c>
      <c r="AY133" s="213" t="s">
        <v>128</v>
      </c>
    </row>
    <row r="134" spans="2:65" s="13" customFormat="1" ht="20.25">
      <c r="B134" s="204"/>
      <c r="C134" s="205"/>
      <c r="D134" s="196" t="s">
        <v>183</v>
      </c>
      <c r="E134" s="206" t="s">
        <v>17</v>
      </c>
      <c r="F134" s="207" t="s">
        <v>211</v>
      </c>
      <c r="G134" s="205"/>
      <c r="H134" s="208">
        <v>32.871000000000002</v>
      </c>
      <c r="I134" s="205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183</v>
      </c>
      <c r="AU134" s="213" t="s">
        <v>83</v>
      </c>
      <c r="AV134" s="13" t="s">
        <v>83</v>
      </c>
      <c r="AW134" s="13" t="s">
        <v>35</v>
      </c>
      <c r="AX134" s="13" t="s">
        <v>73</v>
      </c>
      <c r="AY134" s="213" t="s">
        <v>128</v>
      </c>
    </row>
    <row r="135" spans="2:65" s="12" customFormat="1">
      <c r="B135" s="194"/>
      <c r="C135" s="195"/>
      <c r="D135" s="196" t="s">
        <v>183</v>
      </c>
      <c r="E135" s="197" t="s">
        <v>17</v>
      </c>
      <c r="F135" s="198" t="s">
        <v>212</v>
      </c>
      <c r="G135" s="195"/>
      <c r="H135" s="197" t="s">
        <v>17</v>
      </c>
      <c r="I135" s="195"/>
      <c r="J135" s="195"/>
      <c r="K135" s="195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183</v>
      </c>
      <c r="AU135" s="203" t="s">
        <v>83</v>
      </c>
      <c r="AV135" s="12" t="s">
        <v>81</v>
      </c>
      <c r="AW135" s="12" t="s">
        <v>35</v>
      </c>
      <c r="AX135" s="12" t="s">
        <v>73</v>
      </c>
      <c r="AY135" s="203" t="s">
        <v>128</v>
      </c>
    </row>
    <row r="136" spans="2:65" s="14" customFormat="1">
      <c r="B136" s="214"/>
      <c r="C136" s="215"/>
      <c r="D136" s="196" t="s">
        <v>183</v>
      </c>
      <c r="E136" s="216" t="s">
        <v>17</v>
      </c>
      <c r="F136" s="217" t="s">
        <v>189</v>
      </c>
      <c r="G136" s="215"/>
      <c r="H136" s="218">
        <v>75.070999999999998</v>
      </c>
      <c r="I136" s="215"/>
      <c r="J136" s="215"/>
      <c r="K136" s="215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183</v>
      </c>
      <c r="AU136" s="223" t="s">
        <v>83</v>
      </c>
      <c r="AV136" s="14" t="s">
        <v>136</v>
      </c>
      <c r="AW136" s="14" t="s">
        <v>35</v>
      </c>
      <c r="AX136" s="14" t="s">
        <v>81</v>
      </c>
      <c r="AY136" s="223" t="s">
        <v>128</v>
      </c>
    </row>
    <row r="137" spans="2:65" s="1" customFormat="1" ht="60" customHeight="1">
      <c r="B137" s="32"/>
      <c r="C137" s="169" t="s">
        <v>213</v>
      </c>
      <c r="D137" s="169" t="s">
        <v>131</v>
      </c>
      <c r="E137" s="170" t="s">
        <v>214</v>
      </c>
      <c r="F137" s="171" t="s">
        <v>215</v>
      </c>
      <c r="G137" s="172" t="s">
        <v>180</v>
      </c>
      <c r="H137" s="173">
        <v>126.946</v>
      </c>
      <c r="I137" s="174">
        <v>262</v>
      </c>
      <c r="J137" s="174">
        <f>ROUND(I137*H137,2)</f>
        <v>33259.85</v>
      </c>
      <c r="K137" s="171" t="s">
        <v>181</v>
      </c>
      <c r="L137" s="36"/>
      <c r="M137" s="175" t="s">
        <v>17</v>
      </c>
      <c r="N137" s="176" t="s">
        <v>44</v>
      </c>
      <c r="O137" s="177">
        <v>8.3000000000000004E-2</v>
      </c>
      <c r="P137" s="177">
        <f>O137*H137</f>
        <v>10.536518000000001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AR137" s="179" t="s">
        <v>136</v>
      </c>
      <c r="AT137" s="179" t="s">
        <v>131</v>
      </c>
      <c r="AU137" s="179" t="s">
        <v>83</v>
      </c>
      <c r="AY137" s="18" t="s">
        <v>128</v>
      </c>
      <c r="BE137" s="180">
        <f>IF(N137="základní",J137,0)</f>
        <v>33259.85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8" t="s">
        <v>81</v>
      </c>
      <c r="BK137" s="180">
        <f>ROUND(I137*H137,2)</f>
        <v>33259.85</v>
      </c>
      <c r="BL137" s="18" t="s">
        <v>136</v>
      </c>
      <c r="BM137" s="179" t="s">
        <v>216</v>
      </c>
    </row>
    <row r="138" spans="2:65" s="12" customFormat="1">
      <c r="B138" s="194"/>
      <c r="C138" s="195"/>
      <c r="D138" s="196" t="s">
        <v>183</v>
      </c>
      <c r="E138" s="197" t="s">
        <v>17</v>
      </c>
      <c r="F138" s="198" t="s">
        <v>217</v>
      </c>
      <c r="G138" s="195"/>
      <c r="H138" s="197" t="s">
        <v>17</v>
      </c>
      <c r="I138" s="195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183</v>
      </c>
      <c r="AU138" s="203" t="s">
        <v>83</v>
      </c>
      <c r="AV138" s="12" t="s">
        <v>81</v>
      </c>
      <c r="AW138" s="12" t="s">
        <v>35</v>
      </c>
      <c r="AX138" s="12" t="s">
        <v>73</v>
      </c>
      <c r="AY138" s="203" t="s">
        <v>128</v>
      </c>
    </row>
    <row r="139" spans="2:65" s="13" customFormat="1">
      <c r="B139" s="204"/>
      <c r="C139" s="205"/>
      <c r="D139" s="196" t="s">
        <v>183</v>
      </c>
      <c r="E139" s="206" t="s">
        <v>17</v>
      </c>
      <c r="F139" s="207" t="s">
        <v>218</v>
      </c>
      <c r="G139" s="205"/>
      <c r="H139" s="208">
        <v>148.04599999999999</v>
      </c>
      <c r="I139" s="205"/>
      <c r="J139" s="205"/>
      <c r="K139" s="205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183</v>
      </c>
      <c r="AU139" s="213" t="s">
        <v>83</v>
      </c>
      <c r="AV139" s="13" t="s">
        <v>83</v>
      </c>
      <c r="AW139" s="13" t="s">
        <v>35</v>
      </c>
      <c r="AX139" s="13" t="s">
        <v>73</v>
      </c>
      <c r="AY139" s="213" t="s">
        <v>128</v>
      </c>
    </row>
    <row r="140" spans="2:65" s="13" customFormat="1">
      <c r="B140" s="204"/>
      <c r="C140" s="205"/>
      <c r="D140" s="196" t="s">
        <v>183</v>
      </c>
      <c r="E140" s="206" t="s">
        <v>17</v>
      </c>
      <c r="F140" s="207" t="s">
        <v>219</v>
      </c>
      <c r="G140" s="205"/>
      <c r="H140" s="208">
        <v>-21.1</v>
      </c>
      <c r="I140" s="205"/>
      <c r="J140" s="205"/>
      <c r="K140" s="205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183</v>
      </c>
      <c r="AU140" s="213" t="s">
        <v>83</v>
      </c>
      <c r="AV140" s="13" t="s">
        <v>83</v>
      </c>
      <c r="AW140" s="13" t="s">
        <v>35</v>
      </c>
      <c r="AX140" s="13" t="s">
        <v>73</v>
      </c>
      <c r="AY140" s="213" t="s">
        <v>128</v>
      </c>
    </row>
    <row r="141" spans="2:65" s="12" customFormat="1">
      <c r="B141" s="194"/>
      <c r="C141" s="195"/>
      <c r="D141" s="196" t="s">
        <v>183</v>
      </c>
      <c r="E141" s="197" t="s">
        <v>17</v>
      </c>
      <c r="F141" s="198" t="s">
        <v>220</v>
      </c>
      <c r="G141" s="195"/>
      <c r="H141" s="197" t="s">
        <v>17</v>
      </c>
      <c r="I141" s="195"/>
      <c r="J141" s="195"/>
      <c r="K141" s="195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183</v>
      </c>
      <c r="AU141" s="203" t="s">
        <v>83</v>
      </c>
      <c r="AV141" s="12" t="s">
        <v>81</v>
      </c>
      <c r="AW141" s="12" t="s">
        <v>35</v>
      </c>
      <c r="AX141" s="12" t="s">
        <v>73</v>
      </c>
      <c r="AY141" s="203" t="s">
        <v>128</v>
      </c>
    </row>
    <row r="142" spans="2:65" s="14" customFormat="1">
      <c r="B142" s="214"/>
      <c r="C142" s="215"/>
      <c r="D142" s="196" t="s">
        <v>183</v>
      </c>
      <c r="E142" s="216" t="s">
        <v>17</v>
      </c>
      <c r="F142" s="217" t="s">
        <v>189</v>
      </c>
      <c r="G142" s="215"/>
      <c r="H142" s="218">
        <v>126.946</v>
      </c>
      <c r="I142" s="215"/>
      <c r="J142" s="215"/>
      <c r="K142" s="215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183</v>
      </c>
      <c r="AU142" s="223" t="s">
        <v>83</v>
      </c>
      <c r="AV142" s="14" t="s">
        <v>136</v>
      </c>
      <c r="AW142" s="14" t="s">
        <v>35</v>
      </c>
      <c r="AX142" s="14" t="s">
        <v>81</v>
      </c>
      <c r="AY142" s="223" t="s">
        <v>128</v>
      </c>
    </row>
    <row r="143" spans="2:65" s="1" customFormat="1" ht="36" customHeight="1">
      <c r="B143" s="32"/>
      <c r="C143" s="169" t="s">
        <v>141</v>
      </c>
      <c r="D143" s="169" t="s">
        <v>131</v>
      </c>
      <c r="E143" s="170" t="s">
        <v>221</v>
      </c>
      <c r="F143" s="171" t="s">
        <v>222</v>
      </c>
      <c r="G143" s="172" t="s">
        <v>180</v>
      </c>
      <c r="H143" s="173">
        <v>53.970999999999997</v>
      </c>
      <c r="I143" s="174">
        <v>61.8</v>
      </c>
      <c r="J143" s="174">
        <f>ROUND(I143*H143,2)</f>
        <v>3335.41</v>
      </c>
      <c r="K143" s="171" t="s">
        <v>181</v>
      </c>
      <c r="L143" s="36"/>
      <c r="M143" s="175" t="s">
        <v>17</v>
      </c>
      <c r="N143" s="176" t="s">
        <v>44</v>
      </c>
      <c r="O143" s="177">
        <v>9.7000000000000003E-2</v>
      </c>
      <c r="P143" s="177">
        <f>O143*H143</f>
        <v>5.2351869999999998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AR143" s="179" t="s">
        <v>136</v>
      </c>
      <c r="AT143" s="179" t="s">
        <v>131</v>
      </c>
      <c r="AU143" s="179" t="s">
        <v>83</v>
      </c>
      <c r="AY143" s="18" t="s">
        <v>128</v>
      </c>
      <c r="BE143" s="180">
        <f>IF(N143="základní",J143,0)</f>
        <v>3335.41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8" t="s">
        <v>81</v>
      </c>
      <c r="BK143" s="180">
        <f>ROUND(I143*H143,2)</f>
        <v>3335.41</v>
      </c>
      <c r="BL143" s="18" t="s">
        <v>136</v>
      </c>
      <c r="BM143" s="179" t="s">
        <v>223</v>
      </c>
    </row>
    <row r="144" spans="2:65" s="13" customFormat="1">
      <c r="B144" s="204"/>
      <c r="C144" s="205"/>
      <c r="D144" s="196" t="s">
        <v>183</v>
      </c>
      <c r="E144" s="206" t="s">
        <v>17</v>
      </c>
      <c r="F144" s="207" t="s">
        <v>224</v>
      </c>
      <c r="G144" s="205"/>
      <c r="H144" s="208">
        <v>21.1</v>
      </c>
      <c r="I144" s="205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183</v>
      </c>
      <c r="AU144" s="213" t="s">
        <v>83</v>
      </c>
      <c r="AV144" s="13" t="s">
        <v>83</v>
      </c>
      <c r="AW144" s="13" t="s">
        <v>35</v>
      </c>
      <c r="AX144" s="13" t="s">
        <v>73</v>
      </c>
      <c r="AY144" s="213" t="s">
        <v>128</v>
      </c>
    </row>
    <row r="145" spans="2:65" s="13" customFormat="1">
      <c r="B145" s="204"/>
      <c r="C145" s="205"/>
      <c r="D145" s="196" t="s">
        <v>183</v>
      </c>
      <c r="E145" s="206" t="s">
        <v>17</v>
      </c>
      <c r="F145" s="207" t="s">
        <v>225</v>
      </c>
      <c r="G145" s="205"/>
      <c r="H145" s="208">
        <v>32.871000000000002</v>
      </c>
      <c r="I145" s="205"/>
      <c r="J145" s="205"/>
      <c r="K145" s="205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183</v>
      </c>
      <c r="AU145" s="213" t="s">
        <v>83</v>
      </c>
      <c r="AV145" s="13" t="s">
        <v>83</v>
      </c>
      <c r="AW145" s="13" t="s">
        <v>35</v>
      </c>
      <c r="AX145" s="13" t="s">
        <v>73</v>
      </c>
      <c r="AY145" s="213" t="s">
        <v>128</v>
      </c>
    </row>
    <row r="146" spans="2:65" s="12" customFormat="1">
      <c r="B146" s="194"/>
      <c r="C146" s="195"/>
      <c r="D146" s="196" t="s">
        <v>183</v>
      </c>
      <c r="E146" s="197" t="s">
        <v>17</v>
      </c>
      <c r="F146" s="198" t="s">
        <v>226</v>
      </c>
      <c r="G146" s="195"/>
      <c r="H146" s="197" t="s">
        <v>17</v>
      </c>
      <c r="I146" s="195"/>
      <c r="J146" s="195"/>
      <c r="K146" s="195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183</v>
      </c>
      <c r="AU146" s="203" t="s">
        <v>83</v>
      </c>
      <c r="AV146" s="12" t="s">
        <v>81</v>
      </c>
      <c r="AW146" s="12" t="s">
        <v>35</v>
      </c>
      <c r="AX146" s="12" t="s">
        <v>73</v>
      </c>
      <c r="AY146" s="203" t="s">
        <v>128</v>
      </c>
    </row>
    <row r="147" spans="2:65" s="14" customFormat="1">
      <c r="B147" s="214"/>
      <c r="C147" s="215"/>
      <c r="D147" s="196" t="s">
        <v>183</v>
      </c>
      <c r="E147" s="216" t="s">
        <v>17</v>
      </c>
      <c r="F147" s="217" t="s">
        <v>189</v>
      </c>
      <c r="G147" s="215"/>
      <c r="H147" s="218">
        <v>53.970999999999997</v>
      </c>
      <c r="I147" s="215"/>
      <c r="J147" s="215"/>
      <c r="K147" s="215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183</v>
      </c>
      <c r="AU147" s="223" t="s">
        <v>83</v>
      </c>
      <c r="AV147" s="14" t="s">
        <v>136</v>
      </c>
      <c r="AW147" s="14" t="s">
        <v>35</v>
      </c>
      <c r="AX147" s="14" t="s">
        <v>81</v>
      </c>
      <c r="AY147" s="223" t="s">
        <v>128</v>
      </c>
    </row>
    <row r="148" spans="2:65" s="1" customFormat="1" ht="36" customHeight="1">
      <c r="B148" s="32"/>
      <c r="C148" s="169" t="s">
        <v>227</v>
      </c>
      <c r="D148" s="169" t="s">
        <v>131</v>
      </c>
      <c r="E148" s="170" t="s">
        <v>228</v>
      </c>
      <c r="F148" s="171" t="s">
        <v>229</v>
      </c>
      <c r="G148" s="172" t="s">
        <v>230</v>
      </c>
      <c r="H148" s="173">
        <v>241.197</v>
      </c>
      <c r="I148" s="174">
        <v>160</v>
      </c>
      <c r="J148" s="174">
        <f>ROUND(I148*H148,2)</f>
        <v>38591.519999999997</v>
      </c>
      <c r="K148" s="171" t="s">
        <v>181</v>
      </c>
      <c r="L148" s="36"/>
      <c r="M148" s="175" t="s">
        <v>17</v>
      </c>
      <c r="N148" s="176" t="s">
        <v>44</v>
      </c>
      <c r="O148" s="177">
        <v>0</v>
      </c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AR148" s="179" t="s">
        <v>136</v>
      </c>
      <c r="AT148" s="179" t="s">
        <v>131</v>
      </c>
      <c r="AU148" s="179" t="s">
        <v>83</v>
      </c>
      <c r="AY148" s="18" t="s">
        <v>128</v>
      </c>
      <c r="BE148" s="180">
        <f>IF(N148="základní",J148,0)</f>
        <v>38591.519999999997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8" t="s">
        <v>81</v>
      </c>
      <c r="BK148" s="180">
        <f>ROUND(I148*H148,2)</f>
        <v>38591.519999999997</v>
      </c>
      <c r="BL148" s="18" t="s">
        <v>136</v>
      </c>
      <c r="BM148" s="179" t="s">
        <v>231</v>
      </c>
    </row>
    <row r="149" spans="2:65" s="12" customFormat="1">
      <c r="B149" s="194"/>
      <c r="C149" s="195"/>
      <c r="D149" s="196" t="s">
        <v>183</v>
      </c>
      <c r="E149" s="197" t="s">
        <v>17</v>
      </c>
      <c r="F149" s="198" t="s">
        <v>232</v>
      </c>
      <c r="G149" s="195"/>
      <c r="H149" s="197" t="s">
        <v>17</v>
      </c>
      <c r="I149" s="195"/>
      <c r="J149" s="195"/>
      <c r="K149" s="195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183</v>
      </c>
      <c r="AU149" s="203" t="s">
        <v>83</v>
      </c>
      <c r="AV149" s="12" t="s">
        <v>81</v>
      </c>
      <c r="AW149" s="12" t="s">
        <v>35</v>
      </c>
      <c r="AX149" s="12" t="s">
        <v>73</v>
      </c>
      <c r="AY149" s="203" t="s">
        <v>128</v>
      </c>
    </row>
    <row r="150" spans="2:65" s="13" customFormat="1">
      <c r="B150" s="204"/>
      <c r="C150" s="205"/>
      <c r="D150" s="196" t="s">
        <v>183</v>
      </c>
      <c r="E150" s="206" t="s">
        <v>17</v>
      </c>
      <c r="F150" s="207" t="s">
        <v>233</v>
      </c>
      <c r="G150" s="205"/>
      <c r="H150" s="208">
        <v>241.197</v>
      </c>
      <c r="I150" s="205"/>
      <c r="J150" s="205"/>
      <c r="K150" s="205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183</v>
      </c>
      <c r="AU150" s="213" t="s">
        <v>83</v>
      </c>
      <c r="AV150" s="13" t="s">
        <v>83</v>
      </c>
      <c r="AW150" s="13" t="s">
        <v>35</v>
      </c>
      <c r="AX150" s="13" t="s">
        <v>81</v>
      </c>
      <c r="AY150" s="213" t="s">
        <v>128</v>
      </c>
    </row>
    <row r="151" spans="2:65" s="1" customFormat="1" ht="36" customHeight="1">
      <c r="B151" s="32"/>
      <c r="C151" s="169" t="s">
        <v>182</v>
      </c>
      <c r="D151" s="169" t="s">
        <v>131</v>
      </c>
      <c r="E151" s="170" t="s">
        <v>234</v>
      </c>
      <c r="F151" s="171" t="s">
        <v>235</v>
      </c>
      <c r="G151" s="172" t="s">
        <v>180</v>
      </c>
      <c r="H151" s="173">
        <v>32.871000000000002</v>
      </c>
      <c r="I151" s="174">
        <v>95</v>
      </c>
      <c r="J151" s="174">
        <f>ROUND(I151*H151,2)</f>
        <v>3122.75</v>
      </c>
      <c r="K151" s="171" t="s">
        <v>181</v>
      </c>
      <c r="L151" s="36"/>
      <c r="M151" s="175" t="s">
        <v>17</v>
      </c>
      <c r="N151" s="176" t="s">
        <v>44</v>
      </c>
      <c r="O151" s="177">
        <v>0.29899999999999999</v>
      </c>
      <c r="P151" s="177">
        <f>O151*H151</f>
        <v>9.8284289999999999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AR151" s="179" t="s">
        <v>136</v>
      </c>
      <c r="AT151" s="179" t="s">
        <v>131</v>
      </c>
      <c r="AU151" s="179" t="s">
        <v>83</v>
      </c>
      <c r="AY151" s="18" t="s">
        <v>128</v>
      </c>
      <c r="BE151" s="180">
        <f>IF(N151="základní",J151,0)</f>
        <v>3122.75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8" t="s">
        <v>81</v>
      </c>
      <c r="BK151" s="180">
        <f>ROUND(I151*H151,2)</f>
        <v>3122.75</v>
      </c>
      <c r="BL151" s="18" t="s">
        <v>136</v>
      </c>
      <c r="BM151" s="179" t="s">
        <v>236</v>
      </c>
    </row>
    <row r="152" spans="2:65" s="12" customFormat="1">
      <c r="B152" s="194"/>
      <c r="C152" s="195"/>
      <c r="D152" s="196" t="s">
        <v>183</v>
      </c>
      <c r="E152" s="197" t="s">
        <v>17</v>
      </c>
      <c r="F152" s="198" t="s">
        <v>237</v>
      </c>
      <c r="G152" s="195"/>
      <c r="H152" s="197" t="s">
        <v>17</v>
      </c>
      <c r="I152" s="195"/>
      <c r="J152" s="195"/>
      <c r="K152" s="195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183</v>
      </c>
      <c r="AU152" s="203" t="s">
        <v>83</v>
      </c>
      <c r="AV152" s="12" t="s">
        <v>81</v>
      </c>
      <c r="AW152" s="12" t="s">
        <v>35</v>
      </c>
      <c r="AX152" s="12" t="s">
        <v>73</v>
      </c>
      <c r="AY152" s="203" t="s">
        <v>128</v>
      </c>
    </row>
    <row r="153" spans="2:65" s="12" customFormat="1">
      <c r="B153" s="194"/>
      <c r="C153" s="195"/>
      <c r="D153" s="196" t="s">
        <v>183</v>
      </c>
      <c r="E153" s="197" t="s">
        <v>17</v>
      </c>
      <c r="F153" s="198" t="s">
        <v>238</v>
      </c>
      <c r="G153" s="195"/>
      <c r="H153" s="197" t="s">
        <v>17</v>
      </c>
      <c r="I153" s="195"/>
      <c r="J153" s="195"/>
      <c r="K153" s="195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183</v>
      </c>
      <c r="AU153" s="203" t="s">
        <v>83</v>
      </c>
      <c r="AV153" s="12" t="s">
        <v>81</v>
      </c>
      <c r="AW153" s="12" t="s">
        <v>35</v>
      </c>
      <c r="AX153" s="12" t="s">
        <v>73</v>
      </c>
      <c r="AY153" s="203" t="s">
        <v>128</v>
      </c>
    </row>
    <row r="154" spans="2:65" s="12" customFormat="1">
      <c r="B154" s="194"/>
      <c r="C154" s="195"/>
      <c r="D154" s="196" t="s">
        <v>183</v>
      </c>
      <c r="E154" s="197" t="s">
        <v>17</v>
      </c>
      <c r="F154" s="198" t="s">
        <v>196</v>
      </c>
      <c r="G154" s="195"/>
      <c r="H154" s="197" t="s">
        <v>17</v>
      </c>
      <c r="I154" s="195"/>
      <c r="J154" s="195"/>
      <c r="K154" s="195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183</v>
      </c>
      <c r="AU154" s="203" t="s">
        <v>83</v>
      </c>
      <c r="AV154" s="12" t="s">
        <v>81</v>
      </c>
      <c r="AW154" s="12" t="s">
        <v>35</v>
      </c>
      <c r="AX154" s="12" t="s">
        <v>73</v>
      </c>
      <c r="AY154" s="203" t="s">
        <v>128</v>
      </c>
    </row>
    <row r="155" spans="2:65" s="13" customFormat="1">
      <c r="B155" s="204"/>
      <c r="C155" s="205"/>
      <c r="D155" s="196" t="s">
        <v>183</v>
      </c>
      <c r="E155" s="206" t="s">
        <v>17</v>
      </c>
      <c r="F155" s="207" t="s">
        <v>197</v>
      </c>
      <c r="G155" s="205"/>
      <c r="H155" s="208">
        <v>89.195999999999998</v>
      </c>
      <c r="I155" s="205"/>
      <c r="J155" s="205"/>
      <c r="K155" s="205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183</v>
      </c>
      <c r="AU155" s="213" t="s">
        <v>83</v>
      </c>
      <c r="AV155" s="13" t="s">
        <v>83</v>
      </c>
      <c r="AW155" s="13" t="s">
        <v>35</v>
      </c>
      <c r="AX155" s="13" t="s">
        <v>73</v>
      </c>
      <c r="AY155" s="213" t="s">
        <v>128</v>
      </c>
    </row>
    <row r="156" spans="2:65" s="12" customFormat="1">
      <c r="B156" s="194"/>
      <c r="C156" s="195"/>
      <c r="D156" s="196" t="s">
        <v>183</v>
      </c>
      <c r="E156" s="197" t="s">
        <v>17</v>
      </c>
      <c r="F156" s="198" t="s">
        <v>198</v>
      </c>
      <c r="G156" s="195"/>
      <c r="H156" s="197" t="s">
        <v>17</v>
      </c>
      <c r="I156" s="195"/>
      <c r="J156" s="195"/>
      <c r="K156" s="195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183</v>
      </c>
      <c r="AU156" s="203" t="s">
        <v>83</v>
      </c>
      <c r="AV156" s="12" t="s">
        <v>81</v>
      </c>
      <c r="AW156" s="12" t="s">
        <v>35</v>
      </c>
      <c r="AX156" s="12" t="s">
        <v>73</v>
      </c>
      <c r="AY156" s="203" t="s">
        <v>128</v>
      </c>
    </row>
    <row r="157" spans="2:65" s="13" customFormat="1">
      <c r="B157" s="204"/>
      <c r="C157" s="205"/>
      <c r="D157" s="196" t="s">
        <v>183</v>
      </c>
      <c r="E157" s="206" t="s">
        <v>17</v>
      </c>
      <c r="F157" s="207" t="s">
        <v>199</v>
      </c>
      <c r="G157" s="205"/>
      <c r="H157" s="208">
        <v>16.32</v>
      </c>
      <c r="I157" s="205"/>
      <c r="J157" s="205"/>
      <c r="K157" s="205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183</v>
      </c>
      <c r="AU157" s="213" t="s">
        <v>83</v>
      </c>
      <c r="AV157" s="13" t="s">
        <v>83</v>
      </c>
      <c r="AW157" s="13" t="s">
        <v>35</v>
      </c>
      <c r="AX157" s="13" t="s">
        <v>73</v>
      </c>
      <c r="AY157" s="213" t="s">
        <v>128</v>
      </c>
    </row>
    <row r="158" spans="2:65" s="12" customFormat="1">
      <c r="B158" s="194"/>
      <c r="C158" s="195"/>
      <c r="D158" s="196" t="s">
        <v>183</v>
      </c>
      <c r="E158" s="197" t="s">
        <v>17</v>
      </c>
      <c r="F158" s="198" t="s">
        <v>200</v>
      </c>
      <c r="G158" s="195"/>
      <c r="H158" s="197" t="s">
        <v>17</v>
      </c>
      <c r="I158" s="195"/>
      <c r="J158" s="195"/>
      <c r="K158" s="195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183</v>
      </c>
      <c r="AU158" s="203" t="s">
        <v>83</v>
      </c>
      <c r="AV158" s="12" t="s">
        <v>81</v>
      </c>
      <c r="AW158" s="12" t="s">
        <v>35</v>
      </c>
      <c r="AX158" s="12" t="s">
        <v>73</v>
      </c>
      <c r="AY158" s="203" t="s">
        <v>128</v>
      </c>
    </row>
    <row r="159" spans="2:65" s="15" customFormat="1">
      <c r="B159" s="224"/>
      <c r="C159" s="225"/>
      <c r="D159" s="196" t="s">
        <v>183</v>
      </c>
      <c r="E159" s="226" t="s">
        <v>17</v>
      </c>
      <c r="F159" s="227" t="s">
        <v>239</v>
      </c>
      <c r="G159" s="225"/>
      <c r="H159" s="228">
        <v>105.51600000000001</v>
      </c>
      <c r="I159" s="225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183</v>
      </c>
      <c r="AU159" s="233" t="s">
        <v>83</v>
      </c>
      <c r="AV159" s="15" t="s">
        <v>143</v>
      </c>
      <c r="AW159" s="15" t="s">
        <v>35</v>
      </c>
      <c r="AX159" s="15" t="s">
        <v>73</v>
      </c>
      <c r="AY159" s="233" t="s">
        <v>128</v>
      </c>
    </row>
    <row r="160" spans="2:65" s="12" customFormat="1">
      <c r="B160" s="194"/>
      <c r="C160" s="195"/>
      <c r="D160" s="196" t="s">
        <v>183</v>
      </c>
      <c r="E160" s="197" t="s">
        <v>17</v>
      </c>
      <c r="F160" s="198" t="s">
        <v>240</v>
      </c>
      <c r="G160" s="195"/>
      <c r="H160" s="197" t="s">
        <v>17</v>
      </c>
      <c r="I160" s="195"/>
      <c r="J160" s="195"/>
      <c r="K160" s="195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183</v>
      </c>
      <c r="AU160" s="203" t="s">
        <v>83</v>
      </c>
      <c r="AV160" s="12" t="s">
        <v>81</v>
      </c>
      <c r="AW160" s="12" t="s">
        <v>35</v>
      </c>
      <c r="AX160" s="12" t="s">
        <v>73</v>
      </c>
      <c r="AY160" s="203" t="s">
        <v>128</v>
      </c>
    </row>
    <row r="161" spans="2:65" s="13" customFormat="1">
      <c r="B161" s="204"/>
      <c r="C161" s="205"/>
      <c r="D161" s="196" t="s">
        <v>183</v>
      </c>
      <c r="E161" s="206" t="s">
        <v>17</v>
      </c>
      <c r="F161" s="207" t="s">
        <v>241</v>
      </c>
      <c r="G161" s="205"/>
      <c r="H161" s="208">
        <v>-23.818000000000001</v>
      </c>
      <c r="I161" s="205"/>
      <c r="J161" s="205"/>
      <c r="K161" s="205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183</v>
      </c>
      <c r="AU161" s="213" t="s">
        <v>83</v>
      </c>
      <c r="AV161" s="13" t="s">
        <v>83</v>
      </c>
      <c r="AW161" s="13" t="s">
        <v>35</v>
      </c>
      <c r="AX161" s="13" t="s">
        <v>73</v>
      </c>
      <c r="AY161" s="213" t="s">
        <v>128</v>
      </c>
    </row>
    <row r="162" spans="2:65" s="12" customFormat="1">
      <c r="B162" s="194"/>
      <c r="C162" s="195"/>
      <c r="D162" s="196" t="s">
        <v>183</v>
      </c>
      <c r="E162" s="197" t="s">
        <v>17</v>
      </c>
      <c r="F162" s="198" t="s">
        <v>242</v>
      </c>
      <c r="G162" s="195"/>
      <c r="H162" s="197" t="s">
        <v>17</v>
      </c>
      <c r="I162" s="195"/>
      <c r="J162" s="195"/>
      <c r="K162" s="195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183</v>
      </c>
      <c r="AU162" s="203" t="s">
        <v>83</v>
      </c>
      <c r="AV162" s="12" t="s">
        <v>81</v>
      </c>
      <c r="AW162" s="12" t="s">
        <v>35</v>
      </c>
      <c r="AX162" s="12" t="s">
        <v>73</v>
      </c>
      <c r="AY162" s="203" t="s">
        <v>128</v>
      </c>
    </row>
    <row r="163" spans="2:65" s="13" customFormat="1">
      <c r="B163" s="204"/>
      <c r="C163" s="205"/>
      <c r="D163" s="196" t="s">
        <v>183</v>
      </c>
      <c r="E163" s="206" t="s">
        <v>17</v>
      </c>
      <c r="F163" s="207" t="s">
        <v>243</v>
      </c>
      <c r="G163" s="205"/>
      <c r="H163" s="208">
        <v>-2.734</v>
      </c>
      <c r="I163" s="205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183</v>
      </c>
      <c r="AU163" s="213" t="s">
        <v>83</v>
      </c>
      <c r="AV163" s="13" t="s">
        <v>83</v>
      </c>
      <c r="AW163" s="13" t="s">
        <v>35</v>
      </c>
      <c r="AX163" s="13" t="s">
        <v>73</v>
      </c>
      <c r="AY163" s="213" t="s">
        <v>128</v>
      </c>
    </row>
    <row r="164" spans="2:65" s="12" customFormat="1">
      <c r="B164" s="194"/>
      <c r="C164" s="195"/>
      <c r="D164" s="196" t="s">
        <v>183</v>
      </c>
      <c r="E164" s="197" t="s">
        <v>17</v>
      </c>
      <c r="F164" s="198" t="s">
        <v>244</v>
      </c>
      <c r="G164" s="195"/>
      <c r="H164" s="197" t="s">
        <v>17</v>
      </c>
      <c r="I164" s="195"/>
      <c r="J164" s="195"/>
      <c r="K164" s="195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183</v>
      </c>
      <c r="AU164" s="203" t="s">
        <v>83</v>
      </c>
      <c r="AV164" s="12" t="s">
        <v>81</v>
      </c>
      <c r="AW164" s="12" t="s">
        <v>35</v>
      </c>
      <c r="AX164" s="12" t="s">
        <v>73</v>
      </c>
      <c r="AY164" s="203" t="s">
        <v>128</v>
      </c>
    </row>
    <row r="165" spans="2:65" s="13" customFormat="1">
      <c r="B165" s="204"/>
      <c r="C165" s="205"/>
      <c r="D165" s="196" t="s">
        <v>183</v>
      </c>
      <c r="E165" s="206" t="s">
        <v>17</v>
      </c>
      <c r="F165" s="207" t="s">
        <v>245</v>
      </c>
      <c r="G165" s="205"/>
      <c r="H165" s="208">
        <v>-28.791</v>
      </c>
      <c r="I165" s="205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183</v>
      </c>
      <c r="AU165" s="213" t="s">
        <v>83</v>
      </c>
      <c r="AV165" s="13" t="s">
        <v>83</v>
      </c>
      <c r="AW165" s="13" t="s">
        <v>35</v>
      </c>
      <c r="AX165" s="13" t="s">
        <v>73</v>
      </c>
      <c r="AY165" s="213" t="s">
        <v>128</v>
      </c>
    </row>
    <row r="166" spans="2:65" s="13" customFormat="1">
      <c r="B166" s="204"/>
      <c r="C166" s="205"/>
      <c r="D166" s="196" t="s">
        <v>183</v>
      </c>
      <c r="E166" s="206" t="s">
        <v>17</v>
      </c>
      <c r="F166" s="207" t="s">
        <v>246</v>
      </c>
      <c r="G166" s="205"/>
      <c r="H166" s="208">
        <v>-17.302</v>
      </c>
      <c r="I166" s="205"/>
      <c r="J166" s="205"/>
      <c r="K166" s="205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183</v>
      </c>
      <c r="AU166" s="213" t="s">
        <v>83</v>
      </c>
      <c r="AV166" s="13" t="s">
        <v>83</v>
      </c>
      <c r="AW166" s="13" t="s">
        <v>35</v>
      </c>
      <c r="AX166" s="13" t="s">
        <v>73</v>
      </c>
      <c r="AY166" s="213" t="s">
        <v>128</v>
      </c>
    </row>
    <row r="167" spans="2:65" s="12" customFormat="1">
      <c r="B167" s="194"/>
      <c r="C167" s="195"/>
      <c r="D167" s="196" t="s">
        <v>183</v>
      </c>
      <c r="E167" s="197" t="s">
        <v>17</v>
      </c>
      <c r="F167" s="198" t="s">
        <v>247</v>
      </c>
      <c r="G167" s="195"/>
      <c r="H167" s="197" t="s">
        <v>17</v>
      </c>
      <c r="I167" s="195"/>
      <c r="J167" s="195"/>
      <c r="K167" s="195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183</v>
      </c>
      <c r="AU167" s="203" t="s">
        <v>83</v>
      </c>
      <c r="AV167" s="12" t="s">
        <v>81</v>
      </c>
      <c r="AW167" s="12" t="s">
        <v>35</v>
      </c>
      <c r="AX167" s="12" t="s">
        <v>73</v>
      </c>
      <c r="AY167" s="203" t="s">
        <v>128</v>
      </c>
    </row>
    <row r="168" spans="2:65" s="15" customFormat="1">
      <c r="B168" s="224"/>
      <c r="C168" s="225"/>
      <c r="D168" s="196" t="s">
        <v>183</v>
      </c>
      <c r="E168" s="226" t="s">
        <v>17</v>
      </c>
      <c r="F168" s="227" t="s">
        <v>248</v>
      </c>
      <c r="G168" s="225"/>
      <c r="H168" s="228">
        <v>-72.644999999999996</v>
      </c>
      <c r="I168" s="225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183</v>
      </c>
      <c r="AU168" s="233" t="s">
        <v>83</v>
      </c>
      <c r="AV168" s="15" t="s">
        <v>143</v>
      </c>
      <c r="AW168" s="15" t="s">
        <v>35</v>
      </c>
      <c r="AX168" s="15" t="s">
        <v>73</v>
      </c>
      <c r="AY168" s="233" t="s">
        <v>128</v>
      </c>
    </row>
    <row r="169" spans="2:65" s="12" customFormat="1">
      <c r="B169" s="194"/>
      <c r="C169" s="195"/>
      <c r="D169" s="196" t="s">
        <v>183</v>
      </c>
      <c r="E169" s="197" t="s">
        <v>17</v>
      </c>
      <c r="F169" s="198" t="s">
        <v>249</v>
      </c>
      <c r="G169" s="195"/>
      <c r="H169" s="197" t="s">
        <v>17</v>
      </c>
      <c r="I169" s="195"/>
      <c r="J169" s="195"/>
      <c r="K169" s="195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183</v>
      </c>
      <c r="AU169" s="203" t="s">
        <v>83</v>
      </c>
      <c r="AV169" s="12" t="s">
        <v>81</v>
      </c>
      <c r="AW169" s="12" t="s">
        <v>35</v>
      </c>
      <c r="AX169" s="12" t="s">
        <v>73</v>
      </c>
      <c r="AY169" s="203" t="s">
        <v>128</v>
      </c>
    </row>
    <row r="170" spans="2:65" s="14" customFormat="1">
      <c r="B170" s="214"/>
      <c r="C170" s="215"/>
      <c r="D170" s="196" t="s">
        <v>183</v>
      </c>
      <c r="E170" s="216" t="s">
        <v>17</v>
      </c>
      <c r="F170" s="217" t="s">
        <v>189</v>
      </c>
      <c r="G170" s="215"/>
      <c r="H170" s="218">
        <v>32.871000000000002</v>
      </c>
      <c r="I170" s="215"/>
      <c r="J170" s="215"/>
      <c r="K170" s="215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183</v>
      </c>
      <c r="AU170" s="223" t="s">
        <v>83</v>
      </c>
      <c r="AV170" s="14" t="s">
        <v>136</v>
      </c>
      <c r="AW170" s="14" t="s">
        <v>35</v>
      </c>
      <c r="AX170" s="14" t="s">
        <v>81</v>
      </c>
      <c r="AY170" s="223" t="s">
        <v>128</v>
      </c>
    </row>
    <row r="171" spans="2:65" s="1" customFormat="1" ht="16.5" customHeight="1">
      <c r="B171" s="32"/>
      <c r="C171" s="181" t="s">
        <v>250</v>
      </c>
      <c r="D171" s="181" t="s">
        <v>138</v>
      </c>
      <c r="E171" s="182" t="s">
        <v>251</v>
      </c>
      <c r="F171" s="183" t="s">
        <v>252</v>
      </c>
      <c r="G171" s="184" t="s">
        <v>230</v>
      </c>
      <c r="H171" s="185">
        <v>63.851999999999997</v>
      </c>
      <c r="I171" s="186">
        <v>312</v>
      </c>
      <c r="J171" s="186">
        <f>ROUND(I171*H171,2)</f>
        <v>19921.82</v>
      </c>
      <c r="K171" s="183" t="s">
        <v>181</v>
      </c>
      <c r="L171" s="187"/>
      <c r="M171" s="188" t="s">
        <v>17</v>
      </c>
      <c r="N171" s="189" t="s">
        <v>44</v>
      </c>
      <c r="O171" s="177">
        <v>0</v>
      </c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AR171" s="179" t="s">
        <v>141</v>
      </c>
      <c r="AT171" s="179" t="s">
        <v>138</v>
      </c>
      <c r="AU171" s="179" t="s">
        <v>83</v>
      </c>
      <c r="AY171" s="18" t="s">
        <v>128</v>
      </c>
      <c r="BE171" s="180">
        <f>IF(N171="základní",J171,0)</f>
        <v>19921.82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8" t="s">
        <v>81</v>
      </c>
      <c r="BK171" s="180">
        <f>ROUND(I171*H171,2)</f>
        <v>19921.82</v>
      </c>
      <c r="BL171" s="18" t="s">
        <v>136</v>
      </c>
      <c r="BM171" s="179" t="s">
        <v>253</v>
      </c>
    </row>
    <row r="172" spans="2:65" s="12" customFormat="1" ht="20.25">
      <c r="B172" s="194"/>
      <c r="C172" s="195"/>
      <c r="D172" s="196" t="s">
        <v>183</v>
      </c>
      <c r="E172" s="197" t="s">
        <v>17</v>
      </c>
      <c r="F172" s="198" t="s">
        <v>254</v>
      </c>
      <c r="G172" s="195"/>
      <c r="H172" s="197" t="s">
        <v>17</v>
      </c>
      <c r="I172" s="195"/>
      <c r="J172" s="195"/>
      <c r="K172" s="195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183</v>
      </c>
      <c r="AU172" s="203" t="s">
        <v>83</v>
      </c>
      <c r="AV172" s="12" t="s">
        <v>81</v>
      </c>
      <c r="AW172" s="12" t="s">
        <v>35</v>
      </c>
      <c r="AX172" s="12" t="s">
        <v>73</v>
      </c>
      <c r="AY172" s="203" t="s">
        <v>128</v>
      </c>
    </row>
    <row r="173" spans="2:65" s="13" customFormat="1">
      <c r="B173" s="204"/>
      <c r="C173" s="205"/>
      <c r="D173" s="196" t="s">
        <v>183</v>
      </c>
      <c r="E173" s="206" t="s">
        <v>17</v>
      </c>
      <c r="F173" s="207" t="s">
        <v>255</v>
      </c>
      <c r="G173" s="205"/>
      <c r="H173" s="208">
        <v>63.851999999999997</v>
      </c>
      <c r="I173" s="205"/>
      <c r="J173" s="205"/>
      <c r="K173" s="205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183</v>
      </c>
      <c r="AU173" s="213" t="s">
        <v>83</v>
      </c>
      <c r="AV173" s="13" t="s">
        <v>83</v>
      </c>
      <c r="AW173" s="13" t="s">
        <v>35</v>
      </c>
      <c r="AX173" s="13" t="s">
        <v>81</v>
      </c>
      <c r="AY173" s="213" t="s">
        <v>128</v>
      </c>
    </row>
    <row r="174" spans="2:65" s="1" customFormat="1" ht="24" customHeight="1">
      <c r="B174" s="32"/>
      <c r="C174" s="169" t="s">
        <v>256</v>
      </c>
      <c r="D174" s="169" t="s">
        <v>131</v>
      </c>
      <c r="E174" s="170" t="s">
        <v>257</v>
      </c>
      <c r="F174" s="171" t="s">
        <v>258</v>
      </c>
      <c r="G174" s="172" t="s">
        <v>259</v>
      </c>
      <c r="H174" s="173">
        <v>204.22499999999999</v>
      </c>
      <c r="I174" s="174">
        <v>11.4</v>
      </c>
      <c r="J174" s="174">
        <f>ROUND(I174*H174,2)</f>
        <v>2328.17</v>
      </c>
      <c r="K174" s="171" t="s">
        <v>181</v>
      </c>
      <c r="L174" s="36"/>
      <c r="M174" s="175" t="s">
        <v>17</v>
      </c>
      <c r="N174" s="176" t="s">
        <v>44</v>
      </c>
      <c r="O174" s="177">
        <v>1.7999999999999999E-2</v>
      </c>
      <c r="P174" s="177">
        <f>O174*H174</f>
        <v>3.6760499999999996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AR174" s="179" t="s">
        <v>136</v>
      </c>
      <c r="AT174" s="179" t="s">
        <v>131</v>
      </c>
      <c r="AU174" s="179" t="s">
        <v>83</v>
      </c>
      <c r="AY174" s="18" t="s">
        <v>128</v>
      </c>
      <c r="BE174" s="180">
        <f>IF(N174="základní",J174,0)</f>
        <v>2328.17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8" t="s">
        <v>81</v>
      </c>
      <c r="BK174" s="180">
        <f>ROUND(I174*H174,2)</f>
        <v>2328.17</v>
      </c>
      <c r="BL174" s="18" t="s">
        <v>136</v>
      </c>
      <c r="BM174" s="179" t="s">
        <v>260</v>
      </c>
    </row>
    <row r="175" spans="2:65" s="13" customFormat="1">
      <c r="B175" s="204"/>
      <c r="C175" s="205"/>
      <c r="D175" s="196" t="s">
        <v>183</v>
      </c>
      <c r="E175" s="206" t="s">
        <v>17</v>
      </c>
      <c r="F175" s="207" t="s">
        <v>261</v>
      </c>
      <c r="G175" s="205"/>
      <c r="H175" s="208">
        <v>67.055000000000007</v>
      </c>
      <c r="I175" s="205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183</v>
      </c>
      <c r="AU175" s="213" t="s">
        <v>83</v>
      </c>
      <c r="AV175" s="13" t="s">
        <v>83</v>
      </c>
      <c r="AW175" s="13" t="s">
        <v>35</v>
      </c>
      <c r="AX175" s="13" t="s">
        <v>73</v>
      </c>
      <c r="AY175" s="213" t="s">
        <v>128</v>
      </c>
    </row>
    <row r="176" spans="2:65" s="13" customFormat="1">
      <c r="B176" s="204"/>
      <c r="C176" s="205"/>
      <c r="D176" s="196" t="s">
        <v>183</v>
      </c>
      <c r="E176" s="206" t="s">
        <v>17</v>
      </c>
      <c r="F176" s="207" t="s">
        <v>262</v>
      </c>
      <c r="G176" s="205"/>
      <c r="H176" s="208">
        <v>54.63</v>
      </c>
      <c r="I176" s="205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183</v>
      </c>
      <c r="AU176" s="213" t="s">
        <v>83</v>
      </c>
      <c r="AV176" s="13" t="s">
        <v>83</v>
      </c>
      <c r="AW176" s="13" t="s">
        <v>35</v>
      </c>
      <c r="AX176" s="13" t="s">
        <v>73</v>
      </c>
      <c r="AY176" s="213" t="s">
        <v>128</v>
      </c>
    </row>
    <row r="177" spans="2:65" s="13" customFormat="1">
      <c r="B177" s="204"/>
      <c r="C177" s="205"/>
      <c r="D177" s="196" t="s">
        <v>183</v>
      </c>
      <c r="E177" s="206" t="s">
        <v>17</v>
      </c>
      <c r="F177" s="207" t="s">
        <v>263</v>
      </c>
      <c r="G177" s="205"/>
      <c r="H177" s="208">
        <v>82.54</v>
      </c>
      <c r="I177" s="205"/>
      <c r="J177" s="205"/>
      <c r="K177" s="205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183</v>
      </c>
      <c r="AU177" s="213" t="s">
        <v>83</v>
      </c>
      <c r="AV177" s="13" t="s">
        <v>83</v>
      </c>
      <c r="AW177" s="13" t="s">
        <v>35</v>
      </c>
      <c r="AX177" s="13" t="s">
        <v>73</v>
      </c>
      <c r="AY177" s="213" t="s">
        <v>128</v>
      </c>
    </row>
    <row r="178" spans="2:65" s="12" customFormat="1">
      <c r="B178" s="194"/>
      <c r="C178" s="195"/>
      <c r="D178" s="196" t="s">
        <v>183</v>
      </c>
      <c r="E178" s="197" t="s">
        <v>17</v>
      </c>
      <c r="F178" s="198" t="s">
        <v>226</v>
      </c>
      <c r="G178" s="195"/>
      <c r="H178" s="197" t="s">
        <v>17</v>
      </c>
      <c r="I178" s="195"/>
      <c r="J178" s="195"/>
      <c r="K178" s="195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183</v>
      </c>
      <c r="AU178" s="203" t="s">
        <v>83</v>
      </c>
      <c r="AV178" s="12" t="s">
        <v>81</v>
      </c>
      <c r="AW178" s="12" t="s">
        <v>35</v>
      </c>
      <c r="AX178" s="12" t="s">
        <v>73</v>
      </c>
      <c r="AY178" s="203" t="s">
        <v>128</v>
      </c>
    </row>
    <row r="179" spans="2:65" s="14" customFormat="1">
      <c r="B179" s="214"/>
      <c r="C179" s="215"/>
      <c r="D179" s="196" t="s">
        <v>183</v>
      </c>
      <c r="E179" s="216" t="s">
        <v>17</v>
      </c>
      <c r="F179" s="217" t="s">
        <v>189</v>
      </c>
      <c r="G179" s="215"/>
      <c r="H179" s="218">
        <v>204.22499999999999</v>
      </c>
      <c r="I179" s="215"/>
      <c r="J179" s="215"/>
      <c r="K179" s="215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183</v>
      </c>
      <c r="AU179" s="223" t="s">
        <v>83</v>
      </c>
      <c r="AV179" s="14" t="s">
        <v>136</v>
      </c>
      <c r="AW179" s="14" t="s">
        <v>35</v>
      </c>
      <c r="AX179" s="14" t="s">
        <v>81</v>
      </c>
      <c r="AY179" s="223" t="s">
        <v>128</v>
      </c>
    </row>
    <row r="180" spans="2:65" s="1" customFormat="1" ht="16.5" customHeight="1">
      <c r="B180" s="32"/>
      <c r="C180" s="169" t="s">
        <v>264</v>
      </c>
      <c r="D180" s="169" t="s">
        <v>131</v>
      </c>
      <c r="E180" s="170" t="s">
        <v>265</v>
      </c>
      <c r="F180" s="171" t="s">
        <v>266</v>
      </c>
      <c r="G180" s="172" t="s">
        <v>134</v>
      </c>
      <c r="H180" s="173">
        <v>2</v>
      </c>
      <c r="I180" s="174">
        <v>4000</v>
      </c>
      <c r="J180" s="174">
        <f>ROUND(I180*H180,2)</f>
        <v>8000</v>
      </c>
      <c r="K180" s="171" t="s">
        <v>135</v>
      </c>
      <c r="L180" s="36"/>
      <c r="M180" s="175" t="s">
        <v>17</v>
      </c>
      <c r="N180" s="176" t="s">
        <v>44</v>
      </c>
      <c r="O180" s="177">
        <v>0</v>
      </c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AR180" s="179" t="s">
        <v>136</v>
      </c>
      <c r="AT180" s="179" t="s">
        <v>131</v>
      </c>
      <c r="AU180" s="179" t="s">
        <v>83</v>
      </c>
      <c r="AY180" s="18" t="s">
        <v>128</v>
      </c>
      <c r="BE180" s="180">
        <f>IF(N180="základní",J180,0)</f>
        <v>8000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8" t="s">
        <v>81</v>
      </c>
      <c r="BK180" s="180">
        <f>ROUND(I180*H180,2)</f>
        <v>8000</v>
      </c>
      <c r="BL180" s="18" t="s">
        <v>136</v>
      </c>
      <c r="BM180" s="179" t="s">
        <v>267</v>
      </c>
    </row>
    <row r="181" spans="2:65" s="13" customFormat="1">
      <c r="B181" s="204"/>
      <c r="C181" s="205"/>
      <c r="D181" s="196" t="s">
        <v>183</v>
      </c>
      <c r="E181" s="206" t="s">
        <v>17</v>
      </c>
      <c r="F181" s="207" t="s">
        <v>268</v>
      </c>
      <c r="G181" s="205"/>
      <c r="H181" s="208">
        <v>1</v>
      </c>
      <c r="I181" s="205"/>
      <c r="J181" s="205"/>
      <c r="K181" s="205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183</v>
      </c>
      <c r="AU181" s="213" t="s">
        <v>83</v>
      </c>
      <c r="AV181" s="13" t="s">
        <v>83</v>
      </c>
      <c r="AW181" s="13" t="s">
        <v>35</v>
      </c>
      <c r="AX181" s="13" t="s">
        <v>73</v>
      </c>
      <c r="AY181" s="213" t="s">
        <v>128</v>
      </c>
    </row>
    <row r="182" spans="2:65" s="13" customFormat="1">
      <c r="B182" s="204"/>
      <c r="C182" s="205"/>
      <c r="D182" s="196" t="s">
        <v>183</v>
      </c>
      <c r="E182" s="206" t="s">
        <v>17</v>
      </c>
      <c r="F182" s="207" t="s">
        <v>269</v>
      </c>
      <c r="G182" s="205"/>
      <c r="H182" s="208">
        <v>1</v>
      </c>
      <c r="I182" s="205"/>
      <c r="J182" s="205"/>
      <c r="K182" s="205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183</v>
      </c>
      <c r="AU182" s="213" t="s">
        <v>83</v>
      </c>
      <c r="AV182" s="13" t="s">
        <v>83</v>
      </c>
      <c r="AW182" s="13" t="s">
        <v>35</v>
      </c>
      <c r="AX182" s="13" t="s">
        <v>73</v>
      </c>
      <c r="AY182" s="213" t="s">
        <v>128</v>
      </c>
    </row>
    <row r="183" spans="2:65" s="12" customFormat="1">
      <c r="B183" s="194"/>
      <c r="C183" s="195"/>
      <c r="D183" s="196" t="s">
        <v>183</v>
      </c>
      <c r="E183" s="197" t="s">
        <v>17</v>
      </c>
      <c r="F183" s="198" t="s">
        <v>270</v>
      </c>
      <c r="G183" s="195"/>
      <c r="H183" s="197" t="s">
        <v>17</v>
      </c>
      <c r="I183" s="195"/>
      <c r="J183" s="195"/>
      <c r="K183" s="195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183</v>
      </c>
      <c r="AU183" s="203" t="s">
        <v>83</v>
      </c>
      <c r="AV183" s="12" t="s">
        <v>81</v>
      </c>
      <c r="AW183" s="12" t="s">
        <v>35</v>
      </c>
      <c r="AX183" s="12" t="s">
        <v>73</v>
      </c>
      <c r="AY183" s="203" t="s">
        <v>128</v>
      </c>
    </row>
    <row r="184" spans="2:65" s="14" customFormat="1">
      <c r="B184" s="214"/>
      <c r="C184" s="215"/>
      <c r="D184" s="196" t="s">
        <v>183</v>
      </c>
      <c r="E184" s="216" t="s">
        <v>17</v>
      </c>
      <c r="F184" s="217" t="s">
        <v>189</v>
      </c>
      <c r="G184" s="215"/>
      <c r="H184" s="218">
        <v>2</v>
      </c>
      <c r="I184" s="215"/>
      <c r="J184" s="215"/>
      <c r="K184" s="215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183</v>
      </c>
      <c r="AU184" s="223" t="s">
        <v>83</v>
      </c>
      <c r="AV184" s="14" t="s">
        <v>136</v>
      </c>
      <c r="AW184" s="14" t="s">
        <v>35</v>
      </c>
      <c r="AX184" s="14" t="s">
        <v>81</v>
      </c>
      <c r="AY184" s="223" t="s">
        <v>128</v>
      </c>
    </row>
    <row r="185" spans="2:65" s="11" customFormat="1" ht="22.8" customHeight="1">
      <c r="B185" s="154"/>
      <c r="C185" s="155"/>
      <c r="D185" s="156" t="s">
        <v>72</v>
      </c>
      <c r="E185" s="167" t="s">
        <v>250</v>
      </c>
      <c r="F185" s="167" t="s">
        <v>271</v>
      </c>
      <c r="G185" s="155"/>
      <c r="H185" s="155"/>
      <c r="I185" s="155"/>
      <c r="J185" s="168">
        <f>BK185</f>
        <v>17775.78</v>
      </c>
      <c r="K185" s="155"/>
      <c r="L185" s="159"/>
      <c r="M185" s="160"/>
      <c r="N185" s="161"/>
      <c r="O185" s="161"/>
      <c r="P185" s="162">
        <f>SUM(P186:P212)</f>
        <v>40.8371</v>
      </c>
      <c r="Q185" s="161"/>
      <c r="R185" s="162">
        <f>SUM(R186:R212)</f>
        <v>0</v>
      </c>
      <c r="S185" s="161"/>
      <c r="T185" s="163">
        <f>SUM(T186:T212)</f>
        <v>40.776000000000003</v>
      </c>
      <c r="AR185" s="164" t="s">
        <v>81</v>
      </c>
      <c r="AT185" s="165" t="s">
        <v>72</v>
      </c>
      <c r="AU185" s="165" t="s">
        <v>81</v>
      </c>
      <c r="AY185" s="164" t="s">
        <v>128</v>
      </c>
      <c r="BK185" s="166">
        <f>SUM(BK186:BK212)</f>
        <v>17775.78</v>
      </c>
    </row>
    <row r="186" spans="2:65" s="1" customFormat="1" ht="24" customHeight="1">
      <c r="B186" s="32"/>
      <c r="C186" s="169" t="s">
        <v>195</v>
      </c>
      <c r="D186" s="169" t="s">
        <v>131</v>
      </c>
      <c r="E186" s="170" t="s">
        <v>272</v>
      </c>
      <c r="F186" s="171" t="s">
        <v>273</v>
      </c>
      <c r="G186" s="172" t="s">
        <v>134</v>
      </c>
      <c r="H186" s="173">
        <v>4</v>
      </c>
      <c r="I186" s="174">
        <v>213</v>
      </c>
      <c r="J186" s="174">
        <f>ROUND(I186*H186,2)</f>
        <v>852</v>
      </c>
      <c r="K186" s="171" t="s">
        <v>181</v>
      </c>
      <c r="L186" s="36"/>
      <c r="M186" s="175" t="s">
        <v>17</v>
      </c>
      <c r="N186" s="176" t="s">
        <v>44</v>
      </c>
      <c r="O186" s="177">
        <v>0.498</v>
      </c>
      <c r="P186" s="177">
        <f>O186*H186</f>
        <v>1.992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AR186" s="179" t="s">
        <v>136</v>
      </c>
      <c r="AT186" s="179" t="s">
        <v>131</v>
      </c>
      <c r="AU186" s="179" t="s">
        <v>83</v>
      </c>
      <c r="AY186" s="18" t="s">
        <v>128</v>
      </c>
      <c r="BE186" s="180">
        <f>IF(N186="základní",J186,0)</f>
        <v>852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8" t="s">
        <v>81</v>
      </c>
      <c r="BK186" s="180">
        <f>ROUND(I186*H186,2)</f>
        <v>852</v>
      </c>
      <c r="BL186" s="18" t="s">
        <v>136</v>
      </c>
      <c r="BM186" s="179" t="s">
        <v>274</v>
      </c>
    </row>
    <row r="187" spans="2:65" s="13" customFormat="1">
      <c r="B187" s="204"/>
      <c r="C187" s="205"/>
      <c r="D187" s="196" t="s">
        <v>183</v>
      </c>
      <c r="E187" s="206" t="s">
        <v>17</v>
      </c>
      <c r="F187" s="207" t="s">
        <v>275</v>
      </c>
      <c r="G187" s="205"/>
      <c r="H187" s="208">
        <v>4</v>
      </c>
      <c r="I187" s="205"/>
      <c r="J187" s="205"/>
      <c r="K187" s="205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183</v>
      </c>
      <c r="AU187" s="213" t="s">
        <v>83</v>
      </c>
      <c r="AV187" s="13" t="s">
        <v>83</v>
      </c>
      <c r="AW187" s="13" t="s">
        <v>35</v>
      </c>
      <c r="AX187" s="13" t="s">
        <v>81</v>
      </c>
      <c r="AY187" s="213" t="s">
        <v>128</v>
      </c>
    </row>
    <row r="188" spans="2:65" s="1" customFormat="1" ht="24" customHeight="1">
      <c r="B188" s="32"/>
      <c r="C188" s="169" t="s">
        <v>8</v>
      </c>
      <c r="D188" s="169" t="s">
        <v>131</v>
      </c>
      <c r="E188" s="170" t="s">
        <v>276</v>
      </c>
      <c r="F188" s="171" t="s">
        <v>277</v>
      </c>
      <c r="G188" s="172" t="s">
        <v>134</v>
      </c>
      <c r="H188" s="173">
        <v>4</v>
      </c>
      <c r="I188" s="174">
        <v>490</v>
      </c>
      <c r="J188" s="174">
        <f>ROUND(I188*H188,2)</f>
        <v>1960</v>
      </c>
      <c r="K188" s="171" t="s">
        <v>181</v>
      </c>
      <c r="L188" s="36"/>
      <c r="M188" s="175" t="s">
        <v>17</v>
      </c>
      <c r="N188" s="176" t="s">
        <v>44</v>
      </c>
      <c r="O188" s="177">
        <v>0.88900000000000001</v>
      </c>
      <c r="P188" s="177">
        <f>O188*H188</f>
        <v>3.556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AR188" s="179" t="s">
        <v>136</v>
      </c>
      <c r="AT188" s="179" t="s">
        <v>131</v>
      </c>
      <c r="AU188" s="179" t="s">
        <v>83</v>
      </c>
      <c r="AY188" s="18" t="s">
        <v>128</v>
      </c>
      <c r="BE188" s="180">
        <f>IF(N188="základní",J188,0)</f>
        <v>1960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8" t="s">
        <v>81</v>
      </c>
      <c r="BK188" s="180">
        <f>ROUND(I188*H188,2)</f>
        <v>1960</v>
      </c>
      <c r="BL188" s="18" t="s">
        <v>136</v>
      </c>
      <c r="BM188" s="179" t="s">
        <v>278</v>
      </c>
    </row>
    <row r="189" spans="2:65" s="13" customFormat="1">
      <c r="B189" s="204"/>
      <c r="C189" s="205"/>
      <c r="D189" s="196" t="s">
        <v>183</v>
      </c>
      <c r="E189" s="206" t="s">
        <v>17</v>
      </c>
      <c r="F189" s="207" t="s">
        <v>275</v>
      </c>
      <c r="G189" s="205"/>
      <c r="H189" s="208">
        <v>4</v>
      </c>
      <c r="I189" s="205"/>
      <c r="J189" s="205"/>
      <c r="K189" s="205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183</v>
      </c>
      <c r="AU189" s="213" t="s">
        <v>83</v>
      </c>
      <c r="AV189" s="13" t="s">
        <v>83</v>
      </c>
      <c r="AW189" s="13" t="s">
        <v>35</v>
      </c>
      <c r="AX189" s="13" t="s">
        <v>81</v>
      </c>
      <c r="AY189" s="213" t="s">
        <v>128</v>
      </c>
    </row>
    <row r="190" spans="2:65" s="1" customFormat="1" ht="60" customHeight="1">
      <c r="B190" s="32"/>
      <c r="C190" s="169" t="s">
        <v>203</v>
      </c>
      <c r="D190" s="169" t="s">
        <v>131</v>
      </c>
      <c r="E190" s="170" t="s">
        <v>279</v>
      </c>
      <c r="F190" s="171" t="s">
        <v>280</v>
      </c>
      <c r="G190" s="172" t="s">
        <v>259</v>
      </c>
      <c r="H190" s="173">
        <v>82.54</v>
      </c>
      <c r="I190" s="174">
        <v>77</v>
      </c>
      <c r="J190" s="174">
        <f>ROUND(I190*H190,2)</f>
        <v>6355.58</v>
      </c>
      <c r="K190" s="171" t="s">
        <v>181</v>
      </c>
      <c r="L190" s="36"/>
      <c r="M190" s="175" t="s">
        <v>17</v>
      </c>
      <c r="N190" s="176" t="s">
        <v>44</v>
      </c>
      <c r="O190" s="177">
        <v>0.27200000000000002</v>
      </c>
      <c r="P190" s="177">
        <f>O190*H190</f>
        <v>22.450880000000005</v>
      </c>
      <c r="Q190" s="177">
        <v>0</v>
      </c>
      <c r="R190" s="177">
        <f>Q190*H190</f>
        <v>0</v>
      </c>
      <c r="S190" s="177">
        <v>0.26</v>
      </c>
      <c r="T190" s="178">
        <f>S190*H190</f>
        <v>21.460400000000003</v>
      </c>
      <c r="AR190" s="179" t="s">
        <v>136</v>
      </c>
      <c r="AT190" s="179" t="s">
        <v>131</v>
      </c>
      <c r="AU190" s="179" t="s">
        <v>83</v>
      </c>
      <c r="AY190" s="18" t="s">
        <v>128</v>
      </c>
      <c r="BE190" s="180">
        <f>IF(N190="základní",J190,0)</f>
        <v>6355.58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8" t="s">
        <v>81</v>
      </c>
      <c r="BK190" s="180">
        <f>ROUND(I190*H190,2)</f>
        <v>6355.58</v>
      </c>
      <c r="BL190" s="18" t="s">
        <v>136</v>
      </c>
      <c r="BM190" s="179" t="s">
        <v>83</v>
      </c>
    </row>
    <row r="191" spans="2:65" s="12" customFormat="1" ht="20.25">
      <c r="B191" s="194"/>
      <c r="C191" s="195"/>
      <c r="D191" s="196" t="s">
        <v>183</v>
      </c>
      <c r="E191" s="197" t="s">
        <v>17</v>
      </c>
      <c r="F191" s="198" t="s">
        <v>281</v>
      </c>
      <c r="G191" s="195"/>
      <c r="H191" s="197" t="s">
        <v>17</v>
      </c>
      <c r="I191" s="195"/>
      <c r="J191" s="195"/>
      <c r="K191" s="195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183</v>
      </c>
      <c r="AU191" s="203" t="s">
        <v>83</v>
      </c>
      <c r="AV191" s="12" t="s">
        <v>81</v>
      </c>
      <c r="AW191" s="12" t="s">
        <v>35</v>
      </c>
      <c r="AX191" s="12" t="s">
        <v>73</v>
      </c>
      <c r="AY191" s="203" t="s">
        <v>128</v>
      </c>
    </row>
    <row r="192" spans="2:65" s="13" customFormat="1">
      <c r="B192" s="204"/>
      <c r="C192" s="205"/>
      <c r="D192" s="196" t="s">
        <v>183</v>
      </c>
      <c r="E192" s="206" t="s">
        <v>17</v>
      </c>
      <c r="F192" s="207" t="s">
        <v>282</v>
      </c>
      <c r="G192" s="205"/>
      <c r="H192" s="208">
        <v>82.54</v>
      </c>
      <c r="I192" s="205"/>
      <c r="J192" s="205"/>
      <c r="K192" s="205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183</v>
      </c>
      <c r="AU192" s="213" t="s">
        <v>83</v>
      </c>
      <c r="AV192" s="13" t="s">
        <v>83</v>
      </c>
      <c r="AW192" s="13" t="s">
        <v>35</v>
      </c>
      <c r="AX192" s="13" t="s">
        <v>81</v>
      </c>
      <c r="AY192" s="213" t="s">
        <v>128</v>
      </c>
    </row>
    <row r="193" spans="2:65" s="1" customFormat="1" ht="60" customHeight="1">
      <c r="B193" s="32"/>
      <c r="C193" s="169" t="s">
        <v>283</v>
      </c>
      <c r="D193" s="169" t="s">
        <v>131</v>
      </c>
      <c r="E193" s="170" t="s">
        <v>284</v>
      </c>
      <c r="F193" s="171" t="s">
        <v>285</v>
      </c>
      <c r="G193" s="172" t="s">
        <v>259</v>
      </c>
      <c r="H193" s="173">
        <v>41.27</v>
      </c>
      <c r="I193" s="174">
        <v>72</v>
      </c>
      <c r="J193" s="174">
        <f>ROUND(I193*H193,2)</f>
        <v>2971.44</v>
      </c>
      <c r="K193" s="171" t="s">
        <v>181</v>
      </c>
      <c r="L193" s="36"/>
      <c r="M193" s="175" t="s">
        <v>17</v>
      </c>
      <c r="N193" s="176" t="s">
        <v>44</v>
      </c>
      <c r="O193" s="177">
        <v>0.16600000000000001</v>
      </c>
      <c r="P193" s="177">
        <f>O193*H193</f>
        <v>6.8508200000000006</v>
      </c>
      <c r="Q193" s="177">
        <v>0</v>
      </c>
      <c r="R193" s="177">
        <f>Q193*H193</f>
        <v>0</v>
      </c>
      <c r="S193" s="177">
        <v>0.44</v>
      </c>
      <c r="T193" s="178">
        <f>S193*H193</f>
        <v>18.158800000000003</v>
      </c>
      <c r="AR193" s="179" t="s">
        <v>136</v>
      </c>
      <c r="AT193" s="179" t="s">
        <v>131</v>
      </c>
      <c r="AU193" s="179" t="s">
        <v>83</v>
      </c>
      <c r="AY193" s="18" t="s">
        <v>128</v>
      </c>
      <c r="BE193" s="180">
        <f>IF(N193="základní",J193,0)</f>
        <v>2971.44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8" t="s">
        <v>81</v>
      </c>
      <c r="BK193" s="180">
        <f>ROUND(I193*H193,2)</f>
        <v>2971.44</v>
      </c>
      <c r="BL193" s="18" t="s">
        <v>136</v>
      </c>
      <c r="BM193" s="179" t="s">
        <v>154</v>
      </c>
    </row>
    <row r="194" spans="2:65" s="12" customFormat="1" ht="20.25">
      <c r="B194" s="194"/>
      <c r="C194" s="195"/>
      <c r="D194" s="196" t="s">
        <v>183</v>
      </c>
      <c r="E194" s="197" t="s">
        <v>17</v>
      </c>
      <c r="F194" s="198" t="s">
        <v>286</v>
      </c>
      <c r="G194" s="195"/>
      <c r="H194" s="197" t="s">
        <v>17</v>
      </c>
      <c r="I194" s="195"/>
      <c r="J194" s="195"/>
      <c r="K194" s="195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183</v>
      </c>
      <c r="AU194" s="203" t="s">
        <v>83</v>
      </c>
      <c r="AV194" s="12" t="s">
        <v>81</v>
      </c>
      <c r="AW194" s="12" t="s">
        <v>35</v>
      </c>
      <c r="AX194" s="12" t="s">
        <v>73</v>
      </c>
      <c r="AY194" s="203" t="s">
        <v>128</v>
      </c>
    </row>
    <row r="195" spans="2:65" s="13" customFormat="1" ht="20.25">
      <c r="B195" s="204"/>
      <c r="C195" s="205"/>
      <c r="D195" s="196" t="s">
        <v>183</v>
      </c>
      <c r="E195" s="206" t="s">
        <v>17</v>
      </c>
      <c r="F195" s="207" t="s">
        <v>287</v>
      </c>
      <c r="G195" s="205"/>
      <c r="H195" s="208">
        <v>41.27</v>
      </c>
      <c r="I195" s="205"/>
      <c r="J195" s="205"/>
      <c r="K195" s="205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183</v>
      </c>
      <c r="AU195" s="213" t="s">
        <v>83</v>
      </c>
      <c r="AV195" s="13" t="s">
        <v>83</v>
      </c>
      <c r="AW195" s="13" t="s">
        <v>35</v>
      </c>
      <c r="AX195" s="13" t="s">
        <v>81</v>
      </c>
      <c r="AY195" s="213" t="s">
        <v>128</v>
      </c>
    </row>
    <row r="196" spans="2:65" s="1" customFormat="1" ht="36" customHeight="1">
      <c r="B196" s="32"/>
      <c r="C196" s="169" t="s">
        <v>288</v>
      </c>
      <c r="D196" s="169" t="s">
        <v>131</v>
      </c>
      <c r="E196" s="170" t="s">
        <v>289</v>
      </c>
      <c r="F196" s="171" t="s">
        <v>290</v>
      </c>
      <c r="G196" s="172" t="s">
        <v>291</v>
      </c>
      <c r="H196" s="173">
        <v>28.92</v>
      </c>
      <c r="I196" s="174">
        <v>41</v>
      </c>
      <c r="J196" s="174">
        <f>ROUND(I196*H196,2)</f>
        <v>1185.72</v>
      </c>
      <c r="K196" s="171" t="s">
        <v>181</v>
      </c>
      <c r="L196" s="36"/>
      <c r="M196" s="175" t="s">
        <v>17</v>
      </c>
      <c r="N196" s="176" t="s">
        <v>44</v>
      </c>
      <c r="O196" s="177">
        <v>9.5000000000000001E-2</v>
      </c>
      <c r="P196" s="177">
        <f>O196*H196</f>
        <v>2.7474000000000003</v>
      </c>
      <c r="Q196" s="177">
        <v>0</v>
      </c>
      <c r="R196" s="177">
        <f>Q196*H196</f>
        <v>0</v>
      </c>
      <c r="S196" s="177">
        <v>0.04</v>
      </c>
      <c r="T196" s="178">
        <f>S196*H196</f>
        <v>1.1568000000000001</v>
      </c>
      <c r="AR196" s="179" t="s">
        <v>136</v>
      </c>
      <c r="AT196" s="179" t="s">
        <v>131</v>
      </c>
      <c r="AU196" s="179" t="s">
        <v>83</v>
      </c>
      <c r="AY196" s="18" t="s">
        <v>128</v>
      </c>
      <c r="BE196" s="180">
        <f>IF(N196="základní",J196,0)</f>
        <v>1185.72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8" t="s">
        <v>81</v>
      </c>
      <c r="BK196" s="180">
        <f>ROUND(I196*H196,2)</f>
        <v>1185.72</v>
      </c>
      <c r="BL196" s="18" t="s">
        <v>136</v>
      </c>
      <c r="BM196" s="179" t="s">
        <v>141</v>
      </c>
    </row>
    <row r="197" spans="2:65" s="12" customFormat="1">
      <c r="B197" s="194"/>
      <c r="C197" s="195"/>
      <c r="D197" s="196" t="s">
        <v>183</v>
      </c>
      <c r="E197" s="197" t="s">
        <v>17</v>
      </c>
      <c r="F197" s="198" t="s">
        <v>292</v>
      </c>
      <c r="G197" s="195"/>
      <c r="H197" s="197" t="s">
        <v>17</v>
      </c>
      <c r="I197" s="195"/>
      <c r="J197" s="195"/>
      <c r="K197" s="195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183</v>
      </c>
      <c r="AU197" s="203" t="s">
        <v>83</v>
      </c>
      <c r="AV197" s="12" t="s">
        <v>81</v>
      </c>
      <c r="AW197" s="12" t="s">
        <v>35</v>
      </c>
      <c r="AX197" s="12" t="s">
        <v>73</v>
      </c>
      <c r="AY197" s="203" t="s">
        <v>128</v>
      </c>
    </row>
    <row r="198" spans="2:65" s="13" customFormat="1">
      <c r="B198" s="204"/>
      <c r="C198" s="205"/>
      <c r="D198" s="196" t="s">
        <v>183</v>
      </c>
      <c r="E198" s="206" t="s">
        <v>17</v>
      </c>
      <c r="F198" s="207" t="s">
        <v>293</v>
      </c>
      <c r="G198" s="205"/>
      <c r="H198" s="208">
        <v>28.92</v>
      </c>
      <c r="I198" s="205"/>
      <c r="J198" s="205"/>
      <c r="K198" s="205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183</v>
      </c>
      <c r="AU198" s="213" t="s">
        <v>83</v>
      </c>
      <c r="AV198" s="13" t="s">
        <v>83</v>
      </c>
      <c r="AW198" s="13" t="s">
        <v>35</v>
      </c>
      <c r="AX198" s="13" t="s">
        <v>81</v>
      </c>
      <c r="AY198" s="213" t="s">
        <v>128</v>
      </c>
    </row>
    <row r="199" spans="2:65" s="1" customFormat="1" ht="48" customHeight="1">
      <c r="B199" s="32"/>
      <c r="C199" s="169" t="s">
        <v>294</v>
      </c>
      <c r="D199" s="169" t="s">
        <v>131</v>
      </c>
      <c r="E199" s="170" t="s">
        <v>295</v>
      </c>
      <c r="F199" s="171" t="s">
        <v>296</v>
      </c>
      <c r="G199" s="172" t="s">
        <v>134</v>
      </c>
      <c r="H199" s="173">
        <v>4</v>
      </c>
      <c r="I199" s="174">
        <v>32.200000000000003</v>
      </c>
      <c r="J199" s="174">
        <f>ROUND(I199*H199,2)</f>
        <v>128.80000000000001</v>
      </c>
      <c r="K199" s="171" t="s">
        <v>181</v>
      </c>
      <c r="L199" s="36"/>
      <c r="M199" s="175" t="s">
        <v>17</v>
      </c>
      <c r="N199" s="176" t="s">
        <v>44</v>
      </c>
      <c r="O199" s="177">
        <v>6.0999999999999999E-2</v>
      </c>
      <c r="P199" s="177">
        <f>O199*H199</f>
        <v>0.24399999999999999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AR199" s="179" t="s">
        <v>136</v>
      </c>
      <c r="AT199" s="179" t="s">
        <v>131</v>
      </c>
      <c r="AU199" s="179" t="s">
        <v>83</v>
      </c>
      <c r="AY199" s="18" t="s">
        <v>128</v>
      </c>
      <c r="BE199" s="180">
        <f>IF(N199="základní",J199,0)</f>
        <v>128.80000000000001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8" t="s">
        <v>81</v>
      </c>
      <c r="BK199" s="180">
        <f>ROUND(I199*H199,2)</f>
        <v>128.80000000000001</v>
      </c>
      <c r="BL199" s="18" t="s">
        <v>136</v>
      </c>
      <c r="BM199" s="179" t="s">
        <v>297</v>
      </c>
    </row>
    <row r="200" spans="2:65" s="13" customFormat="1">
      <c r="B200" s="204"/>
      <c r="C200" s="205"/>
      <c r="D200" s="196" t="s">
        <v>183</v>
      </c>
      <c r="E200" s="206" t="s">
        <v>17</v>
      </c>
      <c r="F200" s="207" t="s">
        <v>275</v>
      </c>
      <c r="G200" s="205"/>
      <c r="H200" s="208">
        <v>4</v>
      </c>
      <c r="I200" s="205"/>
      <c r="J200" s="205"/>
      <c r="K200" s="205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183</v>
      </c>
      <c r="AU200" s="213" t="s">
        <v>83</v>
      </c>
      <c r="AV200" s="13" t="s">
        <v>83</v>
      </c>
      <c r="AW200" s="13" t="s">
        <v>35</v>
      </c>
      <c r="AX200" s="13" t="s">
        <v>81</v>
      </c>
      <c r="AY200" s="213" t="s">
        <v>128</v>
      </c>
    </row>
    <row r="201" spans="2:65" s="1" customFormat="1" ht="36" customHeight="1">
      <c r="B201" s="32"/>
      <c r="C201" s="169" t="s">
        <v>298</v>
      </c>
      <c r="D201" s="169" t="s">
        <v>131</v>
      </c>
      <c r="E201" s="170" t="s">
        <v>299</v>
      </c>
      <c r="F201" s="171" t="s">
        <v>300</v>
      </c>
      <c r="G201" s="172" t="s">
        <v>134</v>
      </c>
      <c r="H201" s="173">
        <v>4</v>
      </c>
      <c r="I201" s="174">
        <v>412</v>
      </c>
      <c r="J201" s="174">
        <f>ROUND(I201*H201,2)</f>
        <v>1648</v>
      </c>
      <c r="K201" s="171" t="s">
        <v>181</v>
      </c>
      <c r="L201" s="36"/>
      <c r="M201" s="175" t="s">
        <v>17</v>
      </c>
      <c r="N201" s="176" t="s">
        <v>44</v>
      </c>
      <c r="O201" s="177">
        <v>0.623</v>
      </c>
      <c r="P201" s="177">
        <f>O201*H201</f>
        <v>2.492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AR201" s="179" t="s">
        <v>136</v>
      </c>
      <c r="AT201" s="179" t="s">
        <v>131</v>
      </c>
      <c r="AU201" s="179" t="s">
        <v>83</v>
      </c>
      <c r="AY201" s="18" t="s">
        <v>128</v>
      </c>
      <c r="BE201" s="180">
        <f>IF(N201="základní",J201,0)</f>
        <v>1648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8" t="s">
        <v>81</v>
      </c>
      <c r="BK201" s="180">
        <f>ROUND(I201*H201,2)</f>
        <v>1648</v>
      </c>
      <c r="BL201" s="18" t="s">
        <v>136</v>
      </c>
      <c r="BM201" s="179" t="s">
        <v>301</v>
      </c>
    </row>
    <row r="202" spans="2:65" s="13" customFormat="1">
      <c r="B202" s="204"/>
      <c r="C202" s="205"/>
      <c r="D202" s="196" t="s">
        <v>183</v>
      </c>
      <c r="E202" s="206" t="s">
        <v>17</v>
      </c>
      <c r="F202" s="207" t="s">
        <v>275</v>
      </c>
      <c r="G202" s="205"/>
      <c r="H202" s="208">
        <v>4</v>
      </c>
      <c r="I202" s="205"/>
      <c r="J202" s="205"/>
      <c r="K202" s="205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183</v>
      </c>
      <c r="AU202" s="213" t="s">
        <v>83</v>
      </c>
      <c r="AV202" s="13" t="s">
        <v>83</v>
      </c>
      <c r="AW202" s="13" t="s">
        <v>35</v>
      </c>
      <c r="AX202" s="13" t="s">
        <v>81</v>
      </c>
      <c r="AY202" s="213" t="s">
        <v>128</v>
      </c>
    </row>
    <row r="203" spans="2:65" s="1" customFormat="1" ht="36" customHeight="1">
      <c r="B203" s="32"/>
      <c r="C203" s="169" t="s">
        <v>7</v>
      </c>
      <c r="D203" s="169" t="s">
        <v>131</v>
      </c>
      <c r="E203" s="170" t="s">
        <v>302</v>
      </c>
      <c r="F203" s="171" t="s">
        <v>303</v>
      </c>
      <c r="G203" s="172" t="s">
        <v>134</v>
      </c>
      <c r="H203" s="173">
        <v>4</v>
      </c>
      <c r="I203" s="174">
        <v>96.8</v>
      </c>
      <c r="J203" s="174">
        <f>ROUND(I203*H203,2)</f>
        <v>387.2</v>
      </c>
      <c r="K203" s="171" t="s">
        <v>181</v>
      </c>
      <c r="L203" s="36"/>
      <c r="M203" s="175" t="s">
        <v>17</v>
      </c>
      <c r="N203" s="176" t="s">
        <v>44</v>
      </c>
      <c r="O203" s="177">
        <v>0.10199999999999999</v>
      </c>
      <c r="P203" s="177">
        <f>O203*H203</f>
        <v>0.40799999999999997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AR203" s="179" t="s">
        <v>136</v>
      </c>
      <c r="AT203" s="179" t="s">
        <v>131</v>
      </c>
      <c r="AU203" s="179" t="s">
        <v>83</v>
      </c>
      <c r="AY203" s="18" t="s">
        <v>128</v>
      </c>
      <c r="BE203" s="180">
        <f>IF(N203="základní",J203,0)</f>
        <v>387.2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8" t="s">
        <v>81</v>
      </c>
      <c r="BK203" s="180">
        <f>ROUND(I203*H203,2)</f>
        <v>387.2</v>
      </c>
      <c r="BL203" s="18" t="s">
        <v>136</v>
      </c>
      <c r="BM203" s="179" t="s">
        <v>304</v>
      </c>
    </row>
    <row r="204" spans="2:65" s="13" customFormat="1">
      <c r="B204" s="204"/>
      <c r="C204" s="205"/>
      <c r="D204" s="196" t="s">
        <v>183</v>
      </c>
      <c r="E204" s="206" t="s">
        <v>17</v>
      </c>
      <c r="F204" s="207" t="s">
        <v>275</v>
      </c>
      <c r="G204" s="205"/>
      <c r="H204" s="208">
        <v>4</v>
      </c>
      <c r="I204" s="205"/>
      <c r="J204" s="205"/>
      <c r="K204" s="205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183</v>
      </c>
      <c r="AU204" s="213" t="s">
        <v>83</v>
      </c>
      <c r="AV204" s="13" t="s">
        <v>83</v>
      </c>
      <c r="AW204" s="13" t="s">
        <v>35</v>
      </c>
      <c r="AX204" s="13" t="s">
        <v>81</v>
      </c>
      <c r="AY204" s="213" t="s">
        <v>128</v>
      </c>
    </row>
    <row r="205" spans="2:65" s="1" customFormat="1" ht="60" customHeight="1">
      <c r="B205" s="32"/>
      <c r="C205" s="169" t="s">
        <v>206</v>
      </c>
      <c r="D205" s="169" t="s">
        <v>131</v>
      </c>
      <c r="E205" s="170" t="s">
        <v>305</v>
      </c>
      <c r="F205" s="171" t="s">
        <v>306</v>
      </c>
      <c r="G205" s="172" t="s">
        <v>134</v>
      </c>
      <c r="H205" s="173">
        <v>8</v>
      </c>
      <c r="I205" s="174">
        <v>6.48</v>
      </c>
      <c r="J205" s="174">
        <f>ROUND(I205*H205,2)</f>
        <v>51.84</v>
      </c>
      <c r="K205" s="171" t="s">
        <v>181</v>
      </c>
      <c r="L205" s="36"/>
      <c r="M205" s="175" t="s">
        <v>17</v>
      </c>
      <c r="N205" s="176" t="s">
        <v>44</v>
      </c>
      <c r="O205" s="177">
        <v>4.0000000000000001E-3</v>
      </c>
      <c r="P205" s="177">
        <f>O205*H205</f>
        <v>3.2000000000000001E-2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AR205" s="179" t="s">
        <v>136</v>
      </c>
      <c r="AT205" s="179" t="s">
        <v>131</v>
      </c>
      <c r="AU205" s="179" t="s">
        <v>83</v>
      </c>
      <c r="AY205" s="18" t="s">
        <v>128</v>
      </c>
      <c r="BE205" s="180">
        <f>IF(N205="základní",J205,0)</f>
        <v>51.84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8" t="s">
        <v>81</v>
      </c>
      <c r="BK205" s="180">
        <f>ROUND(I205*H205,2)</f>
        <v>51.84</v>
      </c>
      <c r="BL205" s="18" t="s">
        <v>136</v>
      </c>
      <c r="BM205" s="179" t="s">
        <v>307</v>
      </c>
    </row>
    <row r="206" spans="2:65" s="13" customFormat="1">
      <c r="B206" s="204"/>
      <c r="C206" s="205"/>
      <c r="D206" s="196" t="s">
        <v>183</v>
      </c>
      <c r="E206" s="206" t="s">
        <v>17</v>
      </c>
      <c r="F206" s="207" t="s">
        <v>308</v>
      </c>
      <c r="G206" s="205"/>
      <c r="H206" s="208">
        <v>8</v>
      </c>
      <c r="I206" s="205"/>
      <c r="J206" s="205"/>
      <c r="K206" s="205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183</v>
      </c>
      <c r="AU206" s="213" t="s">
        <v>83</v>
      </c>
      <c r="AV206" s="13" t="s">
        <v>83</v>
      </c>
      <c r="AW206" s="13" t="s">
        <v>35</v>
      </c>
      <c r="AX206" s="13" t="s">
        <v>81</v>
      </c>
      <c r="AY206" s="213" t="s">
        <v>128</v>
      </c>
    </row>
    <row r="207" spans="2:65" s="1" customFormat="1" ht="60" customHeight="1">
      <c r="B207" s="32"/>
      <c r="C207" s="169" t="s">
        <v>309</v>
      </c>
      <c r="D207" s="169" t="s">
        <v>131</v>
      </c>
      <c r="E207" s="170" t="s">
        <v>310</v>
      </c>
      <c r="F207" s="171" t="s">
        <v>311</v>
      </c>
      <c r="G207" s="172" t="s">
        <v>134</v>
      </c>
      <c r="H207" s="173">
        <v>8</v>
      </c>
      <c r="I207" s="174">
        <v>11.6</v>
      </c>
      <c r="J207" s="174">
        <f>ROUND(I207*H207,2)</f>
        <v>92.8</v>
      </c>
      <c r="K207" s="171" t="s">
        <v>181</v>
      </c>
      <c r="L207" s="36"/>
      <c r="M207" s="175" t="s">
        <v>17</v>
      </c>
      <c r="N207" s="176" t="s">
        <v>44</v>
      </c>
      <c r="O207" s="177">
        <v>3.0000000000000001E-3</v>
      </c>
      <c r="P207" s="177">
        <f>O207*H207</f>
        <v>2.4E-2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AR207" s="179" t="s">
        <v>136</v>
      </c>
      <c r="AT207" s="179" t="s">
        <v>131</v>
      </c>
      <c r="AU207" s="179" t="s">
        <v>83</v>
      </c>
      <c r="AY207" s="18" t="s">
        <v>128</v>
      </c>
      <c r="BE207" s="180">
        <f>IF(N207="základní",J207,0)</f>
        <v>92.8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8" t="s">
        <v>81</v>
      </c>
      <c r="BK207" s="180">
        <f>ROUND(I207*H207,2)</f>
        <v>92.8</v>
      </c>
      <c r="BL207" s="18" t="s">
        <v>136</v>
      </c>
      <c r="BM207" s="179" t="s">
        <v>312</v>
      </c>
    </row>
    <row r="208" spans="2:65" s="13" customFormat="1">
      <c r="B208" s="204"/>
      <c r="C208" s="205"/>
      <c r="D208" s="196" t="s">
        <v>183</v>
      </c>
      <c r="E208" s="206" t="s">
        <v>17</v>
      </c>
      <c r="F208" s="207" t="s">
        <v>308</v>
      </c>
      <c r="G208" s="205"/>
      <c r="H208" s="208">
        <v>8</v>
      </c>
      <c r="I208" s="205"/>
      <c r="J208" s="205"/>
      <c r="K208" s="205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183</v>
      </c>
      <c r="AU208" s="213" t="s">
        <v>83</v>
      </c>
      <c r="AV208" s="13" t="s">
        <v>83</v>
      </c>
      <c r="AW208" s="13" t="s">
        <v>35</v>
      </c>
      <c r="AX208" s="13" t="s">
        <v>81</v>
      </c>
      <c r="AY208" s="213" t="s">
        <v>128</v>
      </c>
    </row>
    <row r="209" spans="2:65" s="1" customFormat="1" ht="48" customHeight="1">
      <c r="B209" s="32"/>
      <c r="C209" s="169" t="s">
        <v>209</v>
      </c>
      <c r="D209" s="169" t="s">
        <v>131</v>
      </c>
      <c r="E209" s="170" t="s">
        <v>313</v>
      </c>
      <c r="F209" s="171" t="s">
        <v>314</v>
      </c>
      <c r="G209" s="172" t="s">
        <v>134</v>
      </c>
      <c r="H209" s="173">
        <v>8</v>
      </c>
      <c r="I209" s="174">
        <v>17.8</v>
      </c>
      <c r="J209" s="174">
        <f>ROUND(I209*H209,2)</f>
        <v>142.4</v>
      </c>
      <c r="K209" s="171" t="s">
        <v>181</v>
      </c>
      <c r="L209" s="36"/>
      <c r="M209" s="175" t="s">
        <v>17</v>
      </c>
      <c r="N209" s="176" t="s">
        <v>44</v>
      </c>
      <c r="O209" s="177">
        <v>5.0000000000000001E-3</v>
      </c>
      <c r="P209" s="177">
        <f>O209*H209</f>
        <v>0.04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AR209" s="179" t="s">
        <v>136</v>
      </c>
      <c r="AT209" s="179" t="s">
        <v>131</v>
      </c>
      <c r="AU209" s="179" t="s">
        <v>83</v>
      </c>
      <c r="AY209" s="18" t="s">
        <v>128</v>
      </c>
      <c r="BE209" s="180">
        <f>IF(N209="základní",J209,0)</f>
        <v>142.4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8" t="s">
        <v>81</v>
      </c>
      <c r="BK209" s="180">
        <f>ROUND(I209*H209,2)</f>
        <v>142.4</v>
      </c>
      <c r="BL209" s="18" t="s">
        <v>136</v>
      </c>
      <c r="BM209" s="179" t="s">
        <v>315</v>
      </c>
    </row>
    <row r="210" spans="2:65" s="13" customFormat="1">
      <c r="B210" s="204"/>
      <c r="C210" s="205"/>
      <c r="D210" s="196" t="s">
        <v>183</v>
      </c>
      <c r="E210" s="206" t="s">
        <v>17</v>
      </c>
      <c r="F210" s="207" t="s">
        <v>308</v>
      </c>
      <c r="G210" s="205"/>
      <c r="H210" s="208">
        <v>8</v>
      </c>
      <c r="I210" s="205"/>
      <c r="J210" s="205"/>
      <c r="K210" s="205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183</v>
      </c>
      <c r="AU210" s="213" t="s">
        <v>83</v>
      </c>
      <c r="AV210" s="13" t="s">
        <v>83</v>
      </c>
      <c r="AW210" s="13" t="s">
        <v>35</v>
      </c>
      <c r="AX210" s="13" t="s">
        <v>81</v>
      </c>
      <c r="AY210" s="213" t="s">
        <v>128</v>
      </c>
    </row>
    <row r="211" spans="2:65" s="1" customFormat="1" ht="24" customHeight="1">
      <c r="B211" s="32"/>
      <c r="C211" s="169" t="s">
        <v>316</v>
      </c>
      <c r="D211" s="169" t="s">
        <v>131</v>
      </c>
      <c r="E211" s="170" t="s">
        <v>317</v>
      </c>
      <c r="F211" s="171" t="s">
        <v>318</v>
      </c>
      <c r="G211" s="172" t="s">
        <v>134</v>
      </c>
      <c r="H211" s="173">
        <v>4</v>
      </c>
      <c r="I211" s="174">
        <v>500</v>
      </c>
      <c r="J211" s="174">
        <f>ROUND(I211*H211,2)</f>
        <v>2000</v>
      </c>
      <c r="K211" s="171" t="s">
        <v>135</v>
      </c>
      <c r="L211" s="36"/>
      <c r="M211" s="175" t="s">
        <v>17</v>
      </c>
      <c r="N211" s="176" t="s">
        <v>44</v>
      </c>
      <c r="O211" s="177">
        <v>0</v>
      </c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AR211" s="179" t="s">
        <v>136</v>
      </c>
      <c r="AT211" s="179" t="s">
        <v>131</v>
      </c>
      <c r="AU211" s="179" t="s">
        <v>83</v>
      </c>
      <c r="AY211" s="18" t="s">
        <v>128</v>
      </c>
      <c r="BE211" s="180">
        <f>IF(N211="základní",J211,0)</f>
        <v>2000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8" t="s">
        <v>81</v>
      </c>
      <c r="BK211" s="180">
        <f>ROUND(I211*H211,2)</f>
        <v>2000</v>
      </c>
      <c r="BL211" s="18" t="s">
        <v>136</v>
      </c>
      <c r="BM211" s="179" t="s">
        <v>319</v>
      </c>
    </row>
    <row r="212" spans="2:65" s="13" customFormat="1">
      <c r="B212" s="204"/>
      <c r="C212" s="205"/>
      <c r="D212" s="196" t="s">
        <v>183</v>
      </c>
      <c r="E212" s="206" t="s">
        <v>17</v>
      </c>
      <c r="F212" s="207" t="s">
        <v>275</v>
      </c>
      <c r="G212" s="205"/>
      <c r="H212" s="208">
        <v>4</v>
      </c>
      <c r="I212" s="205"/>
      <c r="J212" s="205"/>
      <c r="K212" s="205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183</v>
      </c>
      <c r="AU212" s="213" t="s">
        <v>83</v>
      </c>
      <c r="AV212" s="13" t="s">
        <v>83</v>
      </c>
      <c r="AW212" s="13" t="s">
        <v>35</v>
      </c>
      <c r="AX212" s="13" t="s">
        <v>81</v>
      </c>
      <c r="AY212" s="213" t="s">
        <v>128</v>
      </c>
    </row>
    <row r="213" spans="2:65" s="11" customFormat="1" ht="22.8" customHeight="1">
      <c r="B213" s="154"/>
      <c r="C213" s="155"/>
      <c r="D213" s="156" t="s">
        <v>72</v>
      </c>
      <c r="E213" s="167" t="s">
        <v>320</v>
      </c>
      <c r="F213" s="167" t="s">
        <v>321</v>
      </c>
      <c r="G213" s="155"/>
      <c r="H213" s="155"/>
      <c r="I213" s="155"/>
      <c r="J213" s="168">
        <f>BK213</f>
        <v>54898.100000000006</v>
      </c>
      <c r="K213" s="155"/>
      <c r="L213" s="159"/>
      <c r="M213" s="160"/>
      <c r="N213" s="161"/>
      <c r="O213" s="161"/>
      <c r="P213" s="162">
        <f>SUM(P214:P245)</f>
        <v>76.197693999999998</v>
      </c>
      <c r="Q213" s="161"/>
      <c r="R213" s="162">
        <f>SUM(R214:R245)</f>
        <v>0.2865682</v>
      </c>
      <c r="S213" s="161"/>
      <c r="T213" s="163">
        <f>SUM(T214:T245)</f>
        <v>0</v>
      </c>
      <c r="AR213" s="164" t="s">
        <v>81</v>
      </c>
      <c r="AT213" s="165" t="s">
        <v>72</v>
      </c>
      <c r="AU213" s="165" t="s">
        <v>81</v>
      </c>
      <c r="AY213" s="164" t="s">
        <v>128</v>
      </c>
      <c r="BK213" s="166">
        <f>SUM(BK214:BK245)</f>
        <v>54898.100000000006</v>
      </c>
    </row>
    <row r="214" spans="2:65" s="1" customFormat="1" ht="48" customHeight="1">
      <c r="B214" s="32"/>
      <c r="C214" s="169" t="s">
        <v>216</v>
      </c>
      <c r="D214" s="169" t="s">
        <v>131</v>
      </c>
      <c r="E214" s="170" t="s">
        <v>322</v>
      </c>
      <c r="F214" s="171" t="s">
        <v>323</v>
      </c>
      <c r="G214" s="172" t="s">
        <v>259</v>
      </c>
      <c r="H214" s="173">
        <v>105.5</v>
      </c>
      <c r="I214" s="174">
        <v>25.5</v>
      </c>
      <c r="J214" s="174">
        <f>ROUND(I214*H214,2)</f>
        <v>2690.25</v>
      </c>
      <c r="K214" s="171" t="s">
        <v>181</v>
      </c>
      <c r="L214" s="36"/>
      <c r="M214" s="175" t="s">
        <v>17</v>
      </c>
      <c r="N214" s="176" t="s">
        <v>44</v>
      </c>
      <c r="O214" s="177">
        <v>0.09</v>
      </c>
      <c r="P214" s="177">
        <f>O214*H214</f>
        <v>9.4949999999999992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AR214" s="179" t="s">
        <v>136</v>
      </c>
      <c r="AT214" s="179" t="s">
        <v>131</v>
      </c>
      <c r="AU214" s="179" t="s">
        <v>83</v>
      </c>
      <c r="AY214" s="18" t="s">
        <v>128</v>
      </c>
      <c r="BE214" s="180">
        <f>IF(N214="základní",J214,0)</f>
        <v>2690.25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8" t="s">
        <v>81</v>
      </c>
      <c r="BK214" s="180">
        <f>ROUND(I214*H214,2)</f>
        <v>2690.25</v>
      </c>
      <c r="BL214" s="18" t="s">
        <v>136</v>
      </c>
      <c r="BM214" s="179" t="s">
        <v>324</v>
      </c>
    </row>
    <row r="215" spans="2:65" s="13" customFormat="1">
      <c r="B215" s="204"/>
      <c r="C215" s="205"/>
      <c r="D215" s="196" t="s">
        <v>183</v>
      </c>
      <c r="E215" s="206" t="s">
        <v>17</v>
      </c>
      <c r="F215" s="207" t="s">
        <v>325</v>
      </c>
      <c r="G215" s="205"/>
      <c r="H215" s="208">
        <v>105.5</v>
      </c>
      <c r="I215" s="205"/>
      <c r="J215" s="205"/>
      <c r="K215" s="205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183</v>
      </c>
      <c r="AU215" s="213" t="s">
        <v>83</v>
      </c>
      <c r="AV215" s="13" t="s">
        <v>83</v>
      </c>
      <c r="AW215" s="13" t="s">
        <v>35</v>
      </c>
      <c r="AX215" s="13" t="s">
        <v>81</v>
      </c>
      <c r="AY215" s="213" t="s">
        <v>128</v>
      </c>
    </row>
    <row r="216" spans="2:65" s="1" customFormat="1" ht="36" customHeight="1">
      <c r="B216" s="32"/>
      <c r="C216" s="169" t="s">
        <v>326</v>
      </c>
      <c r="D216" s="169" t="s">
        <v>131</v>
      </c>
      <c r="E216" s="170" t="s">
        <v>327</v>
      </c>
      <c r="F216" s="171" t="s">
        <v>328</v>
      </c>
      <c r="G216" s="172" t="s">
        <v>259</v>
      </c>
      <c r="H216" s="173">
        <v>105.5</v>
      </c>
      <c r="I216" s="174">
        <v>65.3</v>
      </c>
      <c r="J216" s="174">
        <f>ROUND(I216*H216,2)</f>
        <v>6889.15</v>
      </c>
      <c r="K216" s="171" t="s">
        <v>181</v>
      </c>
      <c r="L216" s="36"/>
      <c r="M216" s="175" t="s">
        <v>17</v>
      </c>
      <c r="N216" s="176" t="s">
        <v>44</v>
      </c>
      <c r="O216" s="177">
        <v>0.254</v>
      </c>
      <c r="P216" s="177">
        <f>O216*H216</f>
        <v>26.797000000000001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AR216" s="179" t="s">
        <v>136</v>
      </c>
      <c r="AT216" s="179" t="s">
        <v>131</v>
      </c>
      <c r="AU216" s="179" t="s">
        <v>83</v>
      </c>
      <c r="AY216" s="18" t="s">
        <v>128</v>
      </c>
      <c r="BE216" s="180">
        <f>IF(N216="základní",J216,0)</f>
        <v>6889.15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8" t="s">
        <v>81</v>
      </c>
      <c r="BK216" s="180">
        <f>ROUND(I216*H216,2)</f>
        <v>6889.15</v>
      </c>
      <c r="BL216" s="18" t="s">
        <v>136</v>
      </c>
      <c r="BM216" s="179" t="s">
        <v>329</v>
      </c>
    </row>
    <row r="217" spans="2:65" s="13" customFormat="1">
      <c r="B217" s="204"/>
      <c r="C217" s="205"/>
      <c r="D217" s="196" t="s">
        <v>183</v>
      </c>
      <c r="E217" s="206" t="s">
        <v>17</v>
      </c>
      <c r="F217" s="207" t="s">
        <v>330</v>
      </c>
      <c r="G217" s="205"/>
      <c r="H217" s="208">
        <v>105.5</v>
      </c>
      <c r="I217" s="205"/>
      <c r="J217" s="205"/>
      <c r="K217" s="205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183</v>
      </c>
      <c r="AU217" s="213" t="s">
        <v>83</v>
      </c>
      <c r="AV217" s="13" t="s">
        <v>83</v>
      </c>
      <c r="AW217" s="13" t="s">
        <v>35</v>
      </c>
      <c r="AX217" s="13" t="s">
        <v>81</v>
      </c>
      <c r="AY217" s="213" t="s">
        <v>128</v>
      </c>
    </row>
    <row r="218" spans="2:65" s="1" customFormat="1" ht="36" customHeight="1">
      <c r="B218" s="32"/>
      <c r="C218" s="169" t="s">
        <v>331</v>
      </c>
      <c r="D218" s="169" t="s">
        <v>131</v>
      </c>
      <c r="E218" s="170" t="s">
        <v>332</v>
      </c>
      <c r="F218" s="171" t="s">
        <v>333</v>
      </c>
      <c r="G218" s="172" t="s">
        <v>259</v>
      </c>
      <c r="H218" s="173">
        <v>105.5</v>
      </c>
      <c r="I218" s="174">
        <v>18.2</v>
      </c>
      <c r="J218" s="174">
        <f>ROUND(I218*H218,2)</f>
        <v>1920.1</v>
      </c>
      <c r="K218" s="171" t="s">
        <v>181</v>
      </c>
      <c r="L218" s="36"/>
      <c r="M218" s="175" t="s">
        <v>17</v>
      </c>
      <c r="N218" s="176" t="s">
        <v>44</v>
      </c>
      <c r="O218" s="177">
        <v>5.8000000000000003E-2</v>
      </c>
      <c r="P218" s="177">
        <f>O218*H218</f>
        <v>6.1190000000000007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AR218" s="179" t="s">
        <v>136</v>
      </c>
      <c r="AT218" s="179" t="s">
        <v>131</v>
      </c>
      <c r="AU218" s="179" t="s">
        <v>83</v>
      </c>
      <c r="AY218" s="18" t="s">
        <v>128</v>
      </c>
      <c r="BE218" s="180">
        <f>IF(N218="základní",J218,0)</f>
        <v>1920.1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8" t="s">
        <v>81</v>
      </c>
      <c r="BK218" s="180">
        <f>ROUND(I218*H218,2)</f>
        <v>1920.1</v>
      </c>
      <c r="BL218" s="18" t="s">
        <v>136</v>
      </c>
      <c r="BM218" s="179" t="s">
        <v>334</v>
      </c>
    </row>
    <row r="219" spans="2:65" s="13" customFormat="1">
      <c r="B219" s="204"/>
      <c r="C219" s="205"/>
      <c r="D219" s="196" t="s">
        <v>183</v>
      </c>
      <c r="E219" s="206" t="s">
        <v>17</v>
      </c>
      <c r="F219" s="207" t="s">
        <v>325</v>
      </c>
      <c r="G219" s="205"/>
      <c r="H219" s="208">
        <v>105.5</v>
      </c>
      <c r="I219" s="205"/>
      <c r="J219" s="205"/>
      <c r="K219" s="205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183</v>
      </c>
      <c r="AU219" s="213" t="s">
        <v>83</v>
      </c>
      <c r="AV219" s="13" t="s">
        <v>83</v>
      </c>
      <c r="AW219" s="13" t="s">
        <v>35</v>
      </c>
      <c r="AX219" s="13" t="s">
        <v>81</v>
      </c>
      <c r="AY219" s="213" t="s">
        <v>128</v>
      </c>
    </row>
    <row r="220" spans="2:65" s="1" customFormat="1" ht="16.5" customHeight="1">
      <c r="B220" s="32"/>
      <c r="C220" s="181" t="s">
        <v>335</v>
      </c>
      <c r="D220" s="181" t="s">
        <v>138</v>
      </c>
      <c r="E220" s="182" t="s">
        <v>336</v>
      </c>
      <c r="F220" s="183" t="s">
        <v>337</v>
      </c>
      <c r="G220" s="184" t="s">
        <v>338</v>
      </c>
      <c r="H220" s="185">
        <v>3.6560000000000001</v>
      </c>
      <c r="I220" s="186">
        <v>114</v>
      </c>
      <c r="J220" s="186">
        <f>ROUND(I220*H220,2)</f>
        <v>416.78</v>
      </c>
      <c r="K220" s="183" t="s">
        <v>181</v>
      </c>
      <c r="L220" s="187"/>
      <c r="M220" s="188" t="s">
        <v>17</v>
      </c>
      <c r="N220" s="189" t="s">
        <v>44</v>
      </c>
      <c r="O220" s="177">
        <v>0</v>
      </c>
      <c r="P220" s="177">
        <f>O220*H220</f>
        <v>0</v>
      </c>
      <c r="Q220" s="177">
        <v>1E-3</v>
      </c>
      <c r="R220" s="177">
        <f>Q220*H220</f>
        <v>3.6560000000000004E-3</v>
      </c>
      <c r="S220" s="177">
        <v>0</v>
      </c>
      <c r="T220" s="178">
        <f>S220*H220</f>
        <v>0</v>
      </c>
      <c r="AR220" s="179" t="s">
        <v>141</v>
      </c>
      <c r="AT220" s="179" t="s">
        <v>138</v>
      </c>
      <c r="AU220" s="179" t="s">
        <v>83</v>
      </c>
      <c r="AY220" s="18" t="s">
        <v>128</v>
      </c>
      <c r="BE220" s="180">
        <f>IF(N220="základní",J220,0)</f>
        <v>416.78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8" t="s">
        <v>81</v>
      </c>
      <c r="BK220" s="180">
        <f>ROUND(I220*H220,2)</f>
        <v>416.78</v>
      </c>
      <c r="BL220" s="18" t="s">
        <v>136</v>
      </c>
      <c r="BM220" s="179" t="s">
        <v>339</v>
      </c>
    </row>
    <row r="221" spans="2:65" s="13" customFormat="1" ht="20.25">
      <c r="B221" s="204"/>
      <c r="C221" s="205"/>
      <c r="D221" s="196" t="s">
        <v>183</v>
      </c>
      <c r="E221" s="206" t="s">
        <v>17</v>
      </c>
      <c r="F221" s="207" t="s">
        <v>340</v>
      </c>
      <c r="G221" s="205"/>
      <c r="H221" s="208">
        <v>3.6560000000000001</v>
      </c>
      <c r="I221" s="205"/>
      <c r="J221" s="205"/>
      <c r="K221" s="205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183</v>
      </c>
      <c r="AU221" s="213" t="s">
        <v>83</v>
      </c>
      <c r="AV221" s="13" t="s">
        <v>83</v>
      </c>
      <c r="AW221" s="13" t="s">
        <v>35</v>
      </c>
      <c r="AX221" s="13" t="s">
        <v>81</v>
      </c>
      <c r="AY221" s="213" t="s">
        <v>128</v>
      </c>
    </row>
    <row r="222" spans="2:65" s="1" customFormat="1" ht="36" customHeight="1">
      <c r="B222" s="32"/>
      <c r="C222" s="169" t="s">
        <v>223</v>
      </c>
      <c r="D222" s="169" t="s">
        <v>131</v>
      </c>
      <c r="E222" s="170" t="s">
        <v>341</v>
      </c>
      <c r="F222" s="171" t="s">
        <v>342</v>
      </c>
      <c r="G222" s="172" t="s">
        <v>134</v>
      </c>
      <c r="H222" s="173">
        <v>4</v>
      </c>
      <c r="I222" s="174">
        <v>1260</v>
      </c>
      <c r="J222" s="174">
        <f>ROUND(I222*H222,2)</f>
        <v>5040</v>
      </c>
      <c r="K222" s="171" t="s">
        <v>181</v>
      </c>
      <c r="L222" s="36"/>
      <c r="M222" s="175" t="s">
        <v>17</v>
      </c>
      <c r="N222" s="176" t="s">
        <v>44</v>
      </c>
      <c r="O222" s="177">
        <v>3.6459999999999999</v>
      </c>
      <c r="P222" s="177">
        <f>O222*H222</f>
        <v>14.584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AR222" s="179" t="s">
        <v>136</v>
      </c>
      <c r="AT222" s="179" t="s">
        <v>131</v>
      </c>
      <c r="AU222" s="179" t="s">
        <v>83</v>
      </c>
      <c r="AY222" s="18" t="s">
        <v>128</v>
      </c>
      <c r="BE222" s="180">
        <f>IF(N222="základní",J222,0)</f>
        <v>5040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8" t="s">
        <v>81</v>
      </c>
      <c r="BK222" s="180">
        <f>ROUND(I222*H222,2)</f>
        <v>5040</v>
      </c>
      <c r="BL222" s="18" t="s">
        <v>136</v>
      </c>
      <c r="BM222" s="179" t="s">
        <v>343</v>
      </c>
    </row>
    <row r="223" spans="2:65" s="13" customFormat="1">
      <c r="B223" s="204"/>
      <c r="C223" s="205"/>
      <c r="D223" s="196" t="s">
        <v>183</v>
      </c>
      <c r="E223" s="206" t="s">
        <v>17</v>
      </c>
      <c r="F223" s="207" t="s">
        <v>344</v>
      </c>
      <c r="G223" s="205"/>
      <c r="H223" s="208">
        <v>4</v>
      </c>
      <c r="I223" s="205"/>
      <c r="J223" s="205"/>
      <c r="K223" s="205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183</v>
      </c>
      <c r="AU223" s="213" t="s">
        <v>83</v>
      </c>
      <c r="AV223" s="13" t="s">
        <v>83</v>
      </c>
      <c r="AW223" s="13" t="s">
        <v>35</v>
      </c>
      <c r="AX223" s="13" t="s">
        <v>81</v>
      </c>
      <c r="AY223" s="213" t="s">
        <v>128</v>
      </c>
    </row>
    <row r="224" spans="2:65" s="1" customFormat="1" ht="36" customHeight="1">
      <c r="B224" s="32"/>
      <c r="C224" s="169" t="s">
        <v>345</v>
      </c>
      <c r="D224" s="169" t="s">
        <v>131</v>
      </c>
      <c r="E224" s="170" t="s">
        <v>346</v>
      </c>
      <c r="F224" s="171" t="s">
        <v>347</v>
      </c>
      <c r="G224" s="172" t="s">
        <v>134</v>
      </c>
      <c r="H224" s="173">
        <v>4</v>
      </c>
      <c r="I224" s="174">
        <v>1050</v>
      </c>
      <c r="J224" s="174">
        <f>ROUND(I224*H224,2)</f>
        <v>4200</v>
      </c>
      <c r="K224" s="171" t="s">
        <v>181</v>
      </c>
      <c r="L224" s="36"/>
      <c r="M224" s="175" t="s">
        <v>17</v>
      </c>
      <c r="N224" s="176" t="s">
        <v>44</v>
      </c>
      <c r="O224" s="177">
        <v>3.0950000000000002</v>
      </c>
      <c r="P224" s="177">
        <f>O224*H224</f>
        <v>12.38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AR224" s="179" t="s">
        <v>136</v>
      </c>
      <c r="AT224" s="179" t="s">
        <v>131</v>
      </c>
      <c r="AU224" s="179" t="s">
        <v>83</v>
      </c>
      <c r="AY224" s="18" t="s">
        <v>128</v>
      </c>
      <c r="BE224" s="180">
        <f>IF(N224="základní",J224,0)</f>
        <v>4200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8" t="s">
        <v>81</v>
      </c>
      <c r="BK224" s="180">
        <f>ROUND(I224*H224,2)</f>
        <v>4200</v>
      </c>
      <c r="BL224" s="18" t="s">
        <v>136</v>
      </c>
      <c r="BM224" s="179" t="s">
        <v>348</v>
      </c>
    </row>
    <row r="225" spans="2:65" s="13" customFormat="1">
      <c r="B225" s="204"/>
      <c r="C225" s="205"/>
      <c r="D225" s="196" t="s">
        <v>183</v>
      </c>
      <c r="E225" s="206" t="s">
        <v>17</v>
      </c>
      <c r="F225" s="207" t="s">
        <v>344</v>
      </c>
      <c r="G225" s="205"/>
      <c r="H225" s="208">
        <v>4</v>
      </c>
      <c r="I225" s="205"/>
      <c r="J225" s="205"/>
      <c r="K225" s="205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183</v>
      </c>
      <c r="AU225" s="213" t="s">
        <v>83</v>
      </c>
      <c r="AV225" s="13" t="s">
        <v>83</v>
      </c>
      <c r="AW225" s="13" t="s">
        <v>35</v>
      </c>
      <c r="AX225" s="13" t="s">
        <v>81</v>
      </c>
      <c r="AY225" s="213" t="s">
        <v>128</v>
      </c>
    </row>
    <row r="226" spans="2:65" s="1" customFormat="1" ht="16.5" customHeight="1">
      <c r="B226" s="32"/>
      <c r="C226" s="181" t="s">
        <v>231</v>
      </c>
      <c r="D226" s="181" t="s">
        <v>138</v>
      </c>
      <c r="E226" s="182" t="s">
        <v>349</v>
      </c>
      <c r="F226" s="183" t="s">
        <v>350</v>
      </c>
      <c r="G226" s="184" t="s">
        <v>134</v>
      </c>
      <c r="H226" s="185">
        <v>4</v>
      </c>
      <c r="I226" s="186">
        <v>7250</v>
      </c>
      <c r="J226" s="186">
        <f>ROUND(I226*H226,2)</f>
        <v>29000</v>
      </c>
      <c r="K226" s="183" t="s">
        <v>135</v>
      </c>
      <c r="L226" s="187"/>
      <c r="M226" s="188" t="s">
        <v>17</v>
      </c>
      <c r="N226" s="189" t="s">
        <v>44</v>
      </c>
      <c r="O226" s="177">
        <v>0</v>
      </c>
      <c r="P226" s="177">
        <f>O226*H226</f>
        <v>0</v>
      </c>
      <c r="Q226" s="177">
        <v>3.0000000000000001E-5</v>
      </c>
      <c r="R226" s="177">
        <f>Q226*H226</f>
        <v>1.2E-4</v>
      </c>
      <c r="S226" s="177">
        <v>0</v>
      </c>
      <c r="T226" s="178">
        <f>S226*H226</f>
        <v>0</v>
      </c>
      <c r="AR226" s="179" t="s">
        <v>141</v>
      </c>
      <c r="AT226" s="179" t="s">
        <v>138</v>
      </c>
      <c r="AU226" s="179" t="s">
        <v>83</v>
      </c>
      <c r="AY226" s="18" t="s">
        <v>128</v>
      </c>
      <c r="BE226" s="180">
        <f>IF(N226="základní",J226,0)</f>
        <v>29000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8" t="s">
        <v>81</v>
      </c>
      <c r="BK226" s="180">
        <f>ROUND(I226*H226,2)</f>
        <v>29000</v>
      </c>
      <c r="BL226" s="18" t="s">
        <v>136</v>
      </c>
      <c r="BM226" s="179" t="s">
        <v>351</v>
      </c>
    </row>
    <row r="227" spans="2:65" s="13" customFormat="1">
      <c r="B227" s="204"/>
      <c r="C227" s="205"/>
      <c r="D227" s="196" t="s">
        <v>183</v>
      </c>
      <c r="E227" s="206" t="s">
        <v>17</v>
      </c>
      <c r="F227" s="207" t="s">
        <v>352</v>
      </c>
      <c r="G227" s="205"/>
      <c r="H227" s="208">
        <v>4</v>
      </c>
      <c r="I227" s="205"/>
      <c r="J227" s="205"/>
      <c r="K227" s="205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183</v>
      </c>
      <c r="AU227" s="213" t="s">
        <v>83</v>
      </c>
      <c r="AV227" s="13" t="s">
        <v>83</v>
      </c>
      <c r="AW227" s="13" t="s">
        <v>35</v>
      </c>
      <c r="AX227" s="13" t="s">
        <v>81</v>
      </c>
      <c r="AY227" s="213" t="s">
        <v>128</v>
      </c>
    </row>
    <row r="228" spans="2:65" s="1" customFormat="1" ht="16.5" customHeight="1">
      <c r="B228" s="32"/>
      <c r="C228" s="169" t="s">
        <v>353</v>
      </c>
      <c r="D228" s="169" t="s">
        <v>131</v>
      </c>
      <c r="E228" s="170" t="s">
        <v>354</v>
      </c>
      <c r="F228" s="171" t="s">
        <v>355</v>
      </c>
      <c r="G228" s="172" t="s">
        <v>134</v>
      </c>
      <c r="H228" s="173">
        <v>4</v>
      </c>
      <c r="I228" s="174">
        <v>258</v>
      </c>
      <c r="J228" s="174">
        <f>ROUND(I228*H228,2)</f>
        <v>1032</v>
      </c>
      <c r="K228" s="171" t="s">
        <v>181</v>
      </c>
      <c r="L228" s="36"/>
      <c r="M228" s="175" t="s">
        <v>17</v>
      </c>
      <c r="N228" s="176" t="s">
        <v>44</v>
      </c>
      <c r="O228" s="177">
        <v>0.87</v>
      </c>
      <c r="P228" s="177">
        <f>O228*H228</f>
        <v>3.48</v>
      </c>
      <c r="Q228" s="177">
        <v>6.0000000000000002E-5</v>
      </c>
      <c r="R228" s="177">
        <f>Q228*H228</f>
        <v>2.4000000000000001E-4</v>
      </c>
      <c r="S228" s="177">
        <v>0</v>
      </c>
      <c r="T228" s="178">
        <f>S228*H228</f>
        <v>0</v>
      </c>
      <c r="AR228" s="179" t="s">
        <v>136</v>
      </c>
      <c r="AT228" s="179" t="s">
        <v>131</v>
      </c>
      <c r="AU228" s="179" t="s">
        <v>83</v>
      </c>
      <c r="AY228" s="18" t="s">
        <v>128</v>
      </c>
      <c r="BE228" s="180">
        <f>IF(N228="základní",J228,0)</f>
        <v>1032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8" t="s">
        <v>81</v>
      </c>
      <c r="BK228" s="180">
        <f>ROUND(I228*H228,2)</f>
        <v>1032</v>
      </c>
      <c r="BL228" s="18" t="s">
        <v>136</v>
      </c>
      <c r="BM228" s="179" t="s">
        <v>356</v>
      </c>
    </row>
    <row r="229" spans="2:65" s="13" customFormat="1">
      <c r="B229" s="204"/>
      <c r="C229" s="205"/>
      <c r="D229" s="196" t="s">
        <v>183</v>
      </c>
      <c r="E229" s="206" t="s">
        <v>17</v>
      </c>
      <c r="F229" s="207" t="s">
        <v>344</v>
      </c>
      <c r="G229" s="205"/>
      <c r="H229" s="208">
        <v>4</v>
      </c>
      <c r="I229" s="205"/>
      <c r="J229" s="205"/>
      <c r="K229" s="205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183</v>
      </c>
      <c r="AU229" s="213" t="s">
        <v>83</v>
      </c>
      <c r="AV229" s="13" t="s">
        <v>83</v>
      </c>
      <c r="AW229" s="13" t="s">
        <v>35</v>
      </c>
      <c r="AX229" s="13" t="s">
        <v>81</v>
      </c>
      <c r="AY229" s="213" t="s">
        <v>128</v>
      </c>
    </row>
    <row r="230" spans="2:65" s="1" customFormat="1" ht="16.5" customHeight="1">
      <c r="B230" s="32"/>
      <c r="C230" s="181" t="s">
        <v>236</v>
      </c>
      <c r="D230" s="181" t="s">
        <v>138</v>
      </c>
      <c r="E230" s="182" t="s">
        <v>357</v>
      </c>
      <c r="F230" s="183" t="s">
        <v>358</v>
      </c>
      <c r="G230" s="184" t="s">
        <v>134</v>
      </c>
      <c r="H230" s="185">
        <v>12</v>
      </c>
      <c r="I230" s="186">
        <v>132</v>
      </c>
      <c r="J230" s="186">
        <f>ROUND(I230*H230,2)</f>
        <v>1584</v>
      </c>
      <c r="K230" s="183" t="s">
        <v>181</v>
      </c>
      <c r="L230" s="187"/>
      <c r="M230" s="188" t="s">
        <v>17</v>
      </c>
      <c r="N230" s="189" t="s">
        <v>44</v>
      </c>
      <c r="O230" s="177">
        <v>0</v>
      </c>
      <c r="P230" s="177">
        <f>O230*H230</f>
        <v>0</v>
      </c>
      <c r="Q230" s="177">
        <v>7.0899999999999999E-3</v>
      </c>
      <c r="R230" s="177">
        <f>Q230*H230</f>
        <v>8.5080000000000003E-2</v>
      </c>
      <c r="S230" s="177">
        <v>0</v>
      </c>
      <c r="T230" s="178">
        <f>S230*H230</f>
        <v>0</v>
      </c>
      <c r="AR230" s="179" t="s">
        <v>141</v>
      </c>
      <c r="AT230" s="179" t="s">
        <v>138</v>
      </c>
      <c r="AU230" s="179" t="s">
        <v>83</v>
      </c>
      <c r="AY230" s="18" t="s">
        <v>128</v>
      </c>
      <c r="BE230" s="180">
        <f>IF(N230="základní",J230,0)</f>
        <v>1584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8" t="s">
        <v>81</v>
      </c>
      <c r="BK230" s="180">
        <f>ROUND(I230*H230,2)</f>
        <v>1584</v>
      </c>
      <c r="BL230" s="18" t="s">
        <v>136</v>
      </c>
      <c r="BM230" s="179" t="s">
        <v>359</v>
      </c>
    </row>
    <row r="231" spans="2:65" s="13" customFormat="1">
      <c r="B231" s="204"/>
      <c r="C231" s="205"/>
      <c r="D231" s="196" t="s">
        <v>183</v>
      </c>
      <c r="E231" s="206" t="s">
        <v>17</v>
      </c>
      <c r="F231" s="207" t="s">
        <v>360</v>
      </c>
      <c r="G231" s="205"/>
      <c r="H231" s="208">
        <v>12</v>
      </c>
      <c r="I231" s="205"/>
      <c r="J231" s="205"/>
      <c r="K231" s="205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183</v>
      </c>
      <c r="AU231" s="213" t="s">
        <v>83</v>
      </c>
      <c r="AV231" s="13" t="s">
        <v>83</v>
      </c>
      <c r="AW231" s="13" t="s">
        <v>35</v>
      </c>
      <c r="AX231" s="13" t="s">
        <v>81</v>
      </c>
      <c r="AY231" s="213" t="s">
        <v>128</v>
      </c>
    </row>
    <row r="232" spans="2:65" s="1" customFormat="1" ht="24" customHeight="1">
      <c r="B232" s="32"/>
      <c r="C232" s="169" t="s">
        <v>361</v>
      </c>
      <c r="D232" s="169" t="s">
        <v>131</v>
      </c>
      <c r="E232" s="170" t="s">
        <v>362</v>
      </c>
      <c r="F232" s="171" t="s">
        <v>363</v>
      </c>
      <c r="G232" s="172" t="s">
        <v>134</v>
      </c>
      <c r="H232" s="173">
        <v>4</v>
      </c>
      <c r="I232" s="174">
        <v>68.7</v>
      </c>
      <c r="J232" s="174">
        <f>ROUND(I232*H232,2)</f>
        <v>274.8</v>
      </c>
      <c r="K232" s="171" t="s">
        <v>181</v>
      </c>
      <c r="L232" s="36"/>
      <c r="M232" s="175" t="s">
        <v>17</v>
      </c>
      <c r="N232" s="176" t="s">
        <v>44</v>
      </c>
      <c r="O232" s="177">
        <v>0.187</v>
      </c>
      <c r="P232" s="177">
        <f>O232*H232</f>
        <v>0.748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AR232" s="179" t="s">
        <v>136</v>
      </c>
      <c r="AT232" s="179" t="s">
        <v>131</v>
      </c>
      <c r="AU232" s="179" t="s">
        <v>83</v>
      </c>
      <c r="AY232" s="18" t="s">
        <v>128</v>
      </c>
      <c r="BE232" s="180">
        <f>IF(N232="základní",J232,0)</f>
        <v>274.8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8" t="s">
        <v>81</v>
      </c>
      <c r="BK232" s="180">
        <f>ROUND(I232*H232,2)</f>
        <v>274.8</v>
      </c>
      <c r="BL232" s="18" t="s">
        <v>136</v>
      </c>
      <c r="BM232" s="179" t="s">
        <v>364</v>
      </c>
    </row>
    <row r="233" spans="2:65" s="13" customFormat="1">
      <c r="B233" s="204"/>
      <c r="C233" s="205"/>
      <c r="D233" s="196" t="s">
        <v>183</v>
      </c>
      <c r="E233" s="206" t="s">
        <v>17</v>
      </c>
      <c r="F233" s="207" t="s">
        <v>344</v>
      </c>
      <c r="G233" s="205"/>
      <c r="H233" s="208">
        <v>4</v>
      </c>
      <c r="I233" s="205"/>
      <c r="J233" s="205"/>
      <c r="K233" s="205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183</v>
      </c>
      <c r="AU233" s="213" t="s">
        <v>83</v>
      </c>
      <c r="AV233" s="13" t="s">
        <v>83</v>
      </c>
      <c r="AW233" s="13" t="s">
        <v>35</v>
      </c>
      <c r="AX233" s="13" t="s">
        <v>81</v>
      </c>
      <c r="AY233" s="213" t="s">
        <v>128</v>
      </c>
    </row>
    <row r="234" spans="2:65" s="1" customFormat="1" ht="24" customHeight="1">
      <c r="B234" s="32"/>
      <c r="C234" s="169" t="s">
        <v>329</v>
      </c>
      <c r="D234" s="169" t="s">
        <v>131</v>
      </c>
      <c r="E234" s="170" t="s">
        <v>365</v>
      </c>
      <c r="F234" s="171" t="s">
        <v>366</v>
      </c>
      <c r="G234" s="172" t="s">
        <v>259</v>
      </c>
      <c r="H234" s="173">
        <v>4</v>
      </c>
      <c r="I234" s="174">
        <v>69.099999999999994</v>
      </c>
      <c r="J234" s="174">
        <f>ROUND(I234*H234,2)</f>
        <v>276.39999999999998</v>
      </c>
      <c r="K234" s="171" t="s">
        <v>181</v>
      </c>
      <c r="L234" s="36"/>
      <c r="M234" s="175" t="s">
        <v>17</v>
      </c>
      <c r="N234" s="176" t="s">
        <v>44</v>
      </c>
      <c r="O234" s="177">
        <v>7.8E-2</v>
      </c>
      <c r="P234" s="177">
        <f>O234*H234</f>
        <v>0.312</v>
      </c>
      <c r="Q234" s="177">
        <v>3.6000000000000002E-4</v>
      </c>
      <c r="R234" s="177">
        <f>Q234*H234</f>
        <v>1.4400000000000001E-3</v>
      </c>
      <c r="S234" s="177">
        <v>0</v>
      </c>
      <c r="T234" s="178">
        <f>S234*H234</f>
        <v>0</v>
      </c>
      <c r="AR234" s="179" t="s">
        <v>136</v>
      </c>
      <c r="AT234" s="179" t="s">
        <v>131</v>
      </c>
      <c r="AU234" s="179" t="s">
        <v>83</v>
      </c>
      <c r="AY234" s="18" t="s">
        <v>128</v>
      </c>
      <c r="BE234" s="180">
        <f>IF(N234="základní",J234,0)</f>
        <v>276.39999999999998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8" t="s">
        <v>81</v>
      </c>
      <c r="BK234" s="180">
        <f>ROUND(I234*H234,2)</f>
        <v>276.39999999999998</v>
      </c>
      <c r="BL234" s="18" t="s">
        <v>136</v>
      </c>
      <c r="BM234" s="179" t="s">
        <v>367</v>
      </c>
    </row>
    <row r="235" spans="2:65" s="13" customFormat="1">
      <c r="B235" s="204"/>
      <c r="C235" s="205"/>
      <c r="D235" s="196" t="s">
        <v>183</v>
      </c>
      <c r="E235" s="206" t="s">
        <v>17</v>
      </c>
      <c r="F235" s="207" t="s">
        <v>344</v>
      </c>
      <c r="G235" s="205"/>
      <c r="H235" s="208">
        <v>4</v>
      </c>
      <c r="I235" s="205"/>
      <c r="J235" s="205"/>
      <c r="K235" s="205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183</v>
      </c>
      <c r="AU235" s="213" t="s">
        <v>83</v>
      </c>
      <c r="AV235" s="13" t="s">
        <v>83</v>
      </c>
      <c r="AW235" s="13" t="s">
        <v>35</v>
      </c>
      <c r="AX235" s="13" t="s">
        <v>81</v>
      </c>
      <c r="AY235" s="213" t="s">
        <v>128</v>
      </c>
    </row>
    <row r="236" spans="2:65" s="1" customFormat="1" ht="36" customHeight="1">
      <c r="B236" s="32"/>
      <c r="C236" s="169" t="s">
        <v>368</v>
      </c>
      <c r="D236" s="169" t="s">
        <v>131</v>
      </c>
      <c r="E236" s="170" t="s">
        <v>369</v>
      </c>
      <c r="F236" s="171" t="s">
        <v>370</v>
      </c>
      <c r="G236" s="172" t="s">
        <v>259</v>
      </c>
      <c r="H236" s="173">
        <v>6.1580000000000004</v>
      </c>
      <c r="I236" s="174">
        <v>32.299999999999997</v>
      </c>
      <c r="J236" s="174">
        <f>ROUND(I236*H236,2)</f>
        <v>198.9</v>
      </c>
      <c r="K236" s="171" t="s">
        <v>181</v>
      </c>
      <c r="L236" s="36"/>
      <c r="M236" s="175" t="s">
        <v>17</v>
      </c>
      <c r="N236" s="176" t="s">
        <v>44</v>
      </c>
      <c r="O236" s="177">
        <v>0.112</v>
      </c>
      <c r="P236" s="177">
        <f>O236*H236</f>
        <v>0.68969600000000009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AR236" s="179" t="s">
        <v>136</v>
      </c>
      <c r="AT236" s="179" t="s">
        <v>131</v>
      </c>
      <c r="AU236" s="179" t="s">
        <v>83</v>
      </c>
      <c r="AY236" s="18" t="s">
        <v>128</v>
      </c>
      <c r="BE236" s="180">
        <f>IF(N236="základní",J236,0)</f>
        <v>198.9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8" t="s">
        <v>81</v>
      </c>
      <c r="BK236" s="180">
        <f>ROUND(I236*H236,2)</f>
        <v>198.9</v>
      </c>
      <c r="BL236" s="18" t="s">
        <v>136</v>
      </c>
      <c r="BM236" s="179" t="s">
        <v>371</v>
      </c>
    </row>
    <row r="237" spans="2:65" s="13" customFormat="1">
      <c r="B237" s="204"/>
      <c r="C237" s="205"/>
      <c r="D237" s="196" t="s">
        <v>183</v>
      </c>
      <c r="E237" s="206" t="s">
        <v>17</v>
      </c>
      <c r="F237" s="207" t="s">
        <v>372</v>
      </c>
      <c r="G237" s="205"/>
      <c r="H237" s="208">
        <v>6.1580000000000004</v>
      </c>
      <c r="I237" s="205"/>
      <c r="J237" s="205"/>
      <c r="K237" s="205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183</v>
      </c>
      <c r="AU237" s="213" t="s">
        <v>83</v>
      </c>
      <c r="AV237" s="13" t="s">
        <v>83</v>
      </c>
      <c r="AW237" s="13" t="s">
        <v>35</v>
      </c>
      <c r="AX237" s="13" t="s">
        <v>81</v>
      </c>
      <c r="AY237" s="213" t="s">
        <v>128</v>
      </c>
    </row>
    <row r="238" spans="2:65" s="1" customFormat="1" ht="24" customHeight="1">
      <c r="B238" s="32"/>
      <c r="C238" s="181" t="s">
        <v>334</v>
      </c>
      <c r="D238" s="181" t="s">
        <v>138</v>
      </c>
      <c r="E238" s="182" t="s">
        <v>373</v>
      </c>
      <c r="F238" s="183" t="s">
        <v>374</v>
      </c>
      <c r="G238" s="184" t="s">
        <v>259</v>
      </c>
      <c r="H238" s="185">
        <v>6.774</v>
      </c>
      <c r="I238" s="186">
        <v>20.5</v>
      </c>
      <c r="J238" s="186">
        <f>ROUND(I238*H238,2)</f>
        <v>138.87</v>
      </c>
      <c r="K238" s="183" t="s">
        <v>181</v>
      </c>
      <c r="L238" s="187"/>
      <c r="M238" s="188" t="s">
        <v>17</v>
      </c>
      <c r="N238" s="189" t="s">
        <v>44</v>
      </c>
      <c r="O238" s="177">
        <v>0</v>
      </c>
      <c r="P238" s="177">
        <f>O238*H238</f>
        <v>0</v>
      </c>
      <c r="Q238" s="177">
        <v>2.9999999999999997E-4</v>
      </c>
      <c r="R238" s="177">
        <f>Q238*H238</f>
        <v>2.0321999999999996E-3</v>
      </c>
      <c r="S238" s="177">
        <v>0</v>
      </c>
      <c r="T238" s="178">
        <f>S238*H238</f>
        <v>0</v>
      </c>
      <c r="AR238" s="179" t="s">
        <v>141</v>
      </c>
      <c r="AT238" s="179" t="s">
        <v>138</v>
      </c>
      <c r="AU238" s="179" t="s">
        <v>83</v>
      </c>
      <c r="AY238" s="18" t="s">
        <v>128</v>
      </c>
      <c r="BE238" s="180">
        <f>IF(N238="základní",J238,0)</f>
        <v>138.87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8" t="s">
        <v>81</v>
      </c>
      <c r="BK238" s="180">
        <f>ROUND(I238*H238,2)</f>
        <v>138.87</v>
      </c>
      <c r="BL238" s="18" t="s">
        <v>136</v>
      </c>
      <c r="BM238" s="179" t="s">
        <v>375</v>
      </c>
    </row>
    <row r="239" spans="2:65" s="13" customFormat="1">
      <c r="B239" s="204"/>
      <c r="C239" s="205"/>
      <c r="D239" s="196" t="s">
        <v>183</v>
      </c>
      <c r="E239" s="206" t="s">
        <v>17</v>
      </c>
      <c r="F239" s="207" t="s">
        <v>376</v>
      </c>
      <c r="G239" s="205"/>
      <c r="H239" s="208">
        <v>6.774</v>
      </c>
      <c r="I239" s="205"/>
      <c r="J239" s="205"/>
      <c r="K239" s="205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183</v>
      </c>
      <c r="AU239" s="213" t="s">
        <v>83</v>
      </c>
      <c r="AV239" s="13" t="s">
        <v>83</v>
      </c>
      <c r="AW239" s="13" t="s">
        <v>35</v>
      </c>
      <c r="AX239" s="13" t="s">
        <v>81</v>
      </c>
      <c r="AY239" s="213" t="s">
        <v>128</v>
      </c>
    </row>
    <row r="240" spans="2:65" s="1" customFormat="1" ht="24" customHeight="1">
      <c r="B240" s="32"/>
      <c r="C240" s="169" t="s">
        <v>377</v>
      </c>
      <c r="D240" s="169" t="s">
        <v>131</v>
      </c>
      <c r="E240" s="170" t="s">
        <v>378</v>
      </c>
      <c r="F240" s="171" t="s">
        <v>379</v>
      </c>
      <c r="G240" s="172" t="s">
        <v>259</v>
      </c>
      <c r="H240" s="173">
        <v>6.1580000000000004</v>
      </c>
      <c r="I240" s="174">
        <v>54.5</v>
      </c>
      <c r="J240" s="174">
        <f>ROUND(I240*H240,2)</f>
        <v>335.61</v>
      </c>
      <c r="K240" s="171" t="s">
        <v>181</v>
      </c>
      <c r="L240" s="36"/>
      <c r="M240" s="175" t="s">
        <v>17</v>
      </c>
      <c r="N240" s="176" t="s">
        <v>44</v>
      </c>
      <c r="O240" s="177">
        <v>0.18099999999999999</v>
      </c>
      <c r="P240" s="177">
        <f>O240*H240</f>
        <v>1.114598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AR240" s="179" t="s">
        <v>136</v>
      </c>
      <c r="AT240" s="179" t="s">
        <v>131</v>
      </c>
      <c r="AU240" s="179" t="s">
        <v>83</v>
      </c>
      <c r="AY240" s="18" t="s">
        <v>128</v>
      </c>
      <c r="BE240" s="180">
        <f>IF(N240="základní",J240,0)</f>
        <v>335.61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8" t="s">
        <v>81</v>
      </c>
      <c r="BK240" s="180">
        <f>ROUND(I240*H240,2)</f>
        <v>335.61</v>
      </c>
      <c r="BL240" s="18" t="s">
        <v>136</v>
      </c>
      <c r="BM240" s="179" t="s">
        <v>380</v>
      </c>
    </row>
    <row r="241" spans="2:65" s="13" customFormat="1">
      <c r="B241" s="204"/>
      <c r="C241" s="205"/>
      <c r="D241" s="196" t="s">
        <v>183</v>
      </c>
      <c r="E241" s="206" t="s">
        <v>17</v>
      </c>
      <c r="F241" s="207" t="s">
        <v>372</v>
      </c>
      <c r="G241" s="205"/>
      <c r="H241" s="208">
        <v>6.1580000000000004</v>
      </c>
      <c r="I241" s="205"/>
      <c r="J241" s="205"/>
      <c r="K241" s="205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183</v>
      </c>
      <c r="AU241" s="213" t="s">
        <v>83</v>
      </c>
      <c r="AV241" s="13" t="s">
        <v>83</v>
      </c>
      <c r="AW241" s="13" t="s">
        <v>35</v>
      </c>
      <c r="AX241" s="13" t="s">
        <v>81</v>
      </c>
      <c r="AY241" s="213" t="s">
        <v>128</v>
      </c>
    </row>
    <row r="242" spans="2:65" s="1" customFormat="1" ht="16.5" customHeight="1">
      <c r="B242" s="32"/>
      <c r="C242" s="181" t="s">
        <v>381</v>
      </c>
      <c r="D242" s="181" t="s">
        <v>138</v>
      </c>
      <c r="E242" s="182" t="s">
        <v>382</v>
      </c>
      <c r="F242" s="183" t="s">
        <v>383</v>
      </c>
      <c r="G242" s="184" t="s">
        <v>180</v>
      </c>
      <c r="H242" s="185">
        <v>0.97</v>
      </c>
      <c r="I242" s="186">
        <v>772</v>
      </c>
      <c r="J242" s="186">
        <f>ROUND(I242*H242,2)</f>
        <v>748.84</v>
      </c>
      <c r="K242" s="183" t="s">
        <v>181</v>
      </c>
      <c r="L242" s="187"/>
      <c r="M242" s="188" t="s">
        <v>17</v>
      </c>
      <c r="N242" s="189" t="s">
        <v>44</v>
      </c>
      <c r="O242" s="177">
        <v>0</v>
      </c>
      <c r="P242" s="177">
        <f>O242*H242</f>
        <v>0</v>
      </c>
      <c r="Q242" s="177">
        <v>0.2</v>
      </c>
      <c r="R242" s="177">
        <f>Q242*H242</f>
        <v>0.19400000000000001</v>
      </c>
      <c r="S242" s="177">
        <v>0</v>
      </c>
      <c r="T242" s="178">
        <f>S242*H242</f>
        <v>0</v>
      </c>
      <c r="AR242" s="179" t="s">
        <v>141</v>
      </c>
      <c r="AT242" s="179" t="s">
        <v>138</v>
      </c>
      <c r="AU242" s="179" t="s">
        <v>83</v>
      </c>
      <c r="AY242" s="18" t="s">
        <v>128</v>
      </c>
      <c r="BE242" s="180">
        <f>IF(N242="základní",J242,0)</f>
        <v>748.84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8" t="s">
        <v>81</v>
      </c>
      <c r="BK242" s="180">
        <f>ROUND(I242*H242,2)</f>
        <v>748.84</v>
      </c>
      <c r="BL242" s="18" t="s">
        <v>136</v>
      </c>
      <c r="BM242" s="179" t="s">
        <v>384</v>
      </c>
    </row>
    <row r="243" spans="2:65" s="13" customFormat="1">
      <c r="B243" s="204"/>
      <c r="C243" s="205"/>
      <c r="D243" s="196" t="s">
        <v>183</v>
      </c>
      <c r="E243" s="206" t="s">
        <v>17</v>
      </c>
      <c r="F243" s="207" t="s">
        <v>385</v>
      </c>
      <c r="G243" s="205"/>
      <c r="H243" s="208">
        <v>0.97</v>
      </c>
      <c r="I243" s="205"/>
      <c r="J243" s="205"/>
      <c r="K243" s="205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183</v>
      </c>
      <c r="AU243" s="213" t="s">
        <v>83</v>
      </c>
      <c r="AV243" s="13" t="s">
        <v>83</v>
      </c>
      <c r="AW243" s="13" t="s">
        <v>35</v>
      </c>
      <c r="AX243" s="13" t="s">
        <v>81</v>
      </c>
      <c r="AY243" s="213" t="s">
        <v>128</v>
      </c>
    </row>
    <row r="244" spans="2:65" s="1" customFormat="1" ht="16.5" customHeight="1">
      <c r="B244" s="32"/>
      <c r="C244" s="169" t="s">
        <v>386</v>
      </c>
      <c r="D244" s="169" t="s">
        <v>131</v>
      </c>
      <c r="E244" s="170" t="s">
        <v>387</v>
      </c>
      <c r="F244" s="171" t="s">
        <v>388</v>
      </c>
      <c r="G244" s="172" t="s">
        <v>180</v>
      </c>
      <c r="H244" s="173">
        <v>0.4</v>
      </c>
      <c r="I244" s="174">
        <v>381</v>
      </c>
      <c r="J244" s="174">
        <f>ROUND(I244*H244,2)</f>
        <v>152.4</v>
      </c>
      <c r="K244" s="171" t="s">
        <v>181</v>
      </c>
      <c r="L244" s="36"/>
      <c r="M244" s="175" t="s">
        <v>17</v>
      </c>
      <c r="N244" s="176" t="s">
        <v>44</v>
      </c>
      <c r="O244" s="177">
        <v>1.196</v>
      </c>
      <c r="P244" s="177">
        <f>O244*H244</f>
        <v>0.47839999999999999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AR244" s="179" t="s">
        <v>136</v>
      </c>
      <c r="AT244" s="179" t="s">
        <v>131</v>
      </c>
      <c r="AU244" s="179" t="s">
        <v>83</v>
      </c>
      <c r="AY244" s="18" t="s">
        <v>128</v>
      </c>
      <c r="BE244" s="180">
        <f>IF(N244="základní",J244,0)</f>
        <v>152.4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8" t="s">
        <v>81</v>
      </c>
      <c r="BK244" s="180">
        <f>ROUND(I244*H244,2)</f>
        <v>152.4</v>
      </c>
      <c r="BL244" s="18" t="s">
        <v>136</v>
      </c>
      <c r="BM244" s="179" t="s">
        <v>389</v>
      </c>
    </row>
    <row r="245" spans="2:65" s="13" customFormat="1">
      <c r="B245" s="204"/>
      <c r="C245" s="205"/>
      <c r="D245" s="196" t="s">
        <v>183</v>
      </c>
      <c r="E245" s="206" t="s">
        <v>17</v>
      </c>
      <c r="F245" s="207" t="s">
        <v>390</v>
      </c>
      <c r="G245" s="205"/>
      <c r="H245" s="208">
        <v>0.4</v>
      </c>
      <c r="I245" s="205"/>
      <c r="J245" s="205"/>
      <c r="K245" s="205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183</v>
      </c>
      <c r="AU245" s="213" t="s">
        <v>83</v>
      </c>
      <c r="AV245" s="13" t="s">
        <v>83</v>
      </c>
      <c r="AW245" s="13" t="s">
        <v>35</v>
      </c>
      <c r="AX245" s="13" t="s">
        <v>81</v>
      </c>
      <c r="AY245" s="213" t="s">
        <v>128</v>
      </c>
    </row>
    <row r="246" spans="2:65" s="11" customFormat="1" ht="22.8" customHeight="1">
      <c r="B246" s="154"/>
      <c r="C246" s="155"/>
      <c r="D246" s="156" t="s">
        <v>72</v>
      </c>
      <c r="E246" s="167" t="s">
        <v>83</v>
      </c>
      <c r="F246" s="167" t="s">
        <v>391</v>
      </c>
      <c r="G246" s="155"/>
      <c r="H246" s="155"/>
      <c r="I246" s="155"/>
      <c r="J246" s="168">
        <f>BK246</f>
        <v>103815.46999999999</v>
      </c>
      <c r="K246" s="155"/>
      <c r="L246" s="159"/>
      <c r="M246" s="160"/>
      <c r="N246" s="161"/>
      <c r="O246" s="161"/>
      <c r="P246" s="162">
        <f>SUM(P247:P292)</f>
        <v>56.200236000000004</v>
      </c>
      <c r="Q246" s="161"/>
      <c r="R246" s="162">
        <f>SUM(R247:R292)</f>
        <v>79.006896209999994</v>
      </c>
      <c r="S246" s="161"/>
      <c r="T246" s="163">
        <f>SUM(T247:T292)</f>
        <v>0</v>
      </c>
      <c r="AR246" s="164" t="s">
        <v>81</v>
      </c>
      <c r="AT246" s="165" t="s">
        <v>72</v>
      </c>
      <c r="AU246" s="165" t="s">
        <v>81</v>
      </c>
      <c r="AY246" s="164" t="s">
        <v>128</v>
      </c>
      <c r="BK246" s="166">
        <f>SUM(BK247:BK292)</f>
        <v>103815.46999999999</v>
      </c>
    </row>
    <row r="247" spans="2:65" s="1" customFormat="1" ht="36" customHeight="1">
      <c r="B247" s="32"/>
      <c r="C247" s="169" t="s">
        <v>392</v>
      </c>
      <c r="D247" s="169" t="s">
        <v>131</v>
      </c>
      <c r="E247" s="170" t="s">
        <v>393</v>
      </c>
      <c r="F247" s="171" t="s">
        <v>394</v>
      </c>
      <c r="G247" s="172" t="s">
        <v>180</v>
      </c>
      <c r="H247" s="173">
        <v>4.6749999999999998</v>
      </c>
      <c r="I247" s="174">
        <v>1040</v>
      </c>
      <c r="J247" s="174">
        <f>ROUND(I247*H247,2)</f>
        <v>4862</v>
      </c>
      <c r="K247" s="171" t="s">
        <v>181</v>
      </c>
      <c r="L247" s="36"/>
      <c r="M247" s="175" t="s">
        <v>17</v>
      </c>
      <c r="N247" s="176" t="s">
        <v>44</v>
      </c>
      <c r="O247" s="177">
        <v>0.76</v>
      </c>
      <c r="P247" s="177">
        <f>O247*H247</f>
        <v>3.5529999999999999</v>
      </c>
      <c r="Q247" s="177">
        <v>1.9205000000000001</v>
      </c>
      <c r="R247" s="177">
        <f>Q247*H247</f>
        <v>8.9783375000000003</v>
      </c>
      <c r="S247" s="177">
        <v>0</v>
      </c>
      <c r="T247" s="178">
        <f>S247*H247</f>
        <v>0</v>
      </c>
      <c r="AR247" s="179" t="s">
        <v>136</v>
      </c>
      <c r="AT247" s="179" t="s">
        <v>131</v>
      </c>
      <c r="AU247" s="179" t="s">
        <v>83</v>
      </c>
      <c r="AY247" s="18" t="s">
        <v>128</v>
      </c>
      <c r="BE247" s="180">
        <f>IF(N247="základní",J247,0)</f>
        <v>4862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8" t="s">
        <v>81</v>
      </c>
      <c r="BK247" s="180">
        <f>ROUND(I247*H247,2)</f>
        <v>4862</v>
      </c>
      <c r="BL247" s="18" t="s">
        <v>136</v>
      </c>
      <c r="BM247" s="179" t="s">
        <v>395</v>
      </c>
    </row>
    <row r="248" spans="2:65" s="12" customFormat="1">
      <c r="B248" s="194"/>
      <c r="C248" s="195"/>
      <c r="D248" s="196" t="s">
        <v>183</v>
      </c>
      <c r="E248" s="197" t="s">
        <v>17</v>
      </c>
      <c r="F248" s="198" t="s">
        <v>396</v>
      </c>
      <c r="G248" s="195"/>
      <c r="H248" s="197" t="s">
        <v>17</v>
      </c>
      <c r="I248" s="195"/>
      <c r="J248" s="195"/>
      <c r="K248" s="195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183</v>
      </c>
      <c r="AU248" s="203" t="s">
        <v>83</v>
      </c>
      <c r="AV248" s="12" t="s">
        <v>81</v>
      </c>
      <c r="AW248" s="12" t="s">
        <v>35</v>
      </c>
      <c r="AX248" s="12" t="s">
        <v>73</v>
      </c>
      <c r="AY248" s="203" t="s">
        <v>128</v>
      </c>
    </row>
    <row r="249" spans="2:65" s="13" customFormat="1">
      <c r="B249" s="204"/>
      <c r="C249" s="205"/>
      <c r="D249" s="196" t="s">
        <v>183</v>
      </c>
      <c r="E249" s="206" t="s">
        <v>17</v>
      </c>
      <c r="F249" s="207" t="s">
        <v>397</v>
      </c>
      <c r="G249" s="205"/>
      <c r="H249" s="208">
        <v>4.6749999999999998</v>
      </c>
      <c r="I249" s="205"/>
      <c r="J249" s="205"/>
      <c r="K249" s="205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183</v>
      </c>
      <c r="AU249" s="213" t="s">
        <v>83</v>
      </c>
      <c r="AV249" s="13" t="s">
        <v>83</v>
      </c>
      <c r="AW249" s="13" t="s">
        <v>35</v>
      </c>
      <c r="AX249" s="13" t="s">
        <v>81</v>
      </c>
      <c r="AY249" s="213" t="s">
        <v>128</v>
      </c>
    </row>
    <row r="250" spans="2:65" s="1" customFormat="1" ht="48" customHeight="1">
      <c r="B250" s="32"/>
      <c r="C250" s="169" t="s">
        <v>398</v>
      </c>
      <c r="D250" s="169" t="s">
        <v>131</v>
      </c>
      <c r="E250" s="170" t="s">
        <v>399</v>
      </c>
      <c r="F250" s="171" t="s">
        <v>400</v>
      </c>
      <c r="G250" s="172" t="s">
        <v>259</v>
      </c>
      <c r="H250" s="173">
        <v>73.042000000000002</v>
      </c>
      <c r="I250" s="174">
        <v>34</v>
      </c>
      <c r="J250" s="174">
        <f>ROUND(I250*H250,2)</f>
        <v>2483.4299999999998</v>
      </c>
      <c r="K250" s="171" t="s">
        <v>181</v>
      </c>
      <c r="L250" s="36"/>
      <c r="M250" s="175" t="s">
        <v>17</v>
      </c>
      <c r="N250" s="176" t="s">
        <v>44</v>
      </c>
      <c r="O250" s="177">
        <v>8.8999999999999996E-2</v>
      </c>
      <c r="P250" s="177">
        <f>O250*H250</f>
        <v>6.5007380000000001</v>
      </c>
      <c r="Q250" s="177">
        <v>3.1E-4</v>
      </c>
      <c r="R250" s="177">
        <f>Q250*H250</f>
        <v>2.264302E-2</v>
      </c>
      <c r="S250" s="177">
        <v>0</v>
      </c>
      <c r="T250" s="178">
        <f>S250*H250</f>
        <v>0</v>
      </c>
      <c r="AR250" s="179" t="s">
        <v>136</v>
      </c>
      <c r="AT250" s="179" t="s">
        <v>131</v>
      </c>
      <c r="AU250" s="179" t="s">
        <v>83</v>
      </c>
      <c r="AY250" s="18" t="s">
        <v>128</v>
      </c>
      <c r="BE250" s="180">
        <f>IF(N250="základní",J250,0)</f>
        <v>2483.4299999999998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8" t="s">
        <v>81</v>
      </c>
      <c r="BK250" s="180">
        <f>ROUND(I250*H250,2)</f>
        <v>2483.4299999999998</v>
      </c>
      <c r="BL250" s="18" t="s">
        <v>136</v>
      </c>
      <c r="BM250" s="179" t="s">
        <v>401</v>
      </c>
    </row>
    <row r="251" spans="2:65" s="12" customFormat="1">
      <c r="B251" s="194"/>
      <c r="C251" s="195"/>
      <c r="D251" s="196" t="s">
        <v>183</v>
      </c>
      <c r="E251" s="197" t="s">
        <v>17</v>
      </c>
      <c r="F251" s="198" t="s">
        <v>396</v>
      </c>
      <c r="G251" s="195"/>
      <c r="H251" s="197" t="s">
        <v>17</v>
      </c>
      <c r="I251" s="195"/>
      <c r="J251" s="195"/>
      <c r="K251" s="195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183</v>
      </c>
      <c r="AU251" s="203" t="s">
        <v>83</v>
      </c>
      <c r="AV251" s="12" t="s">
        <v>81</v>
      </c>
      <c r="AW251" s="12" t="s">
        <v>35</v>
      </c>
      <c r="AX251" s="12" t="s">
        <v>73</v>
      </c>
      <c r="AY251" s="203" t="s">
        <v>128</v>
      </c>
    </row>
    <row r="252" spans="2:65" s="13" customFormat="1">
      <c r="B252" s="204"/>
      <c r="C252" s="205"/>
      <c r="D252" s="196" t="s">
        <v>183</v>
      </c>
      <c r="E252" s="206" t="s">
        <v>17</v>
      </c>
      <c r="F252" s="207" t="s">
        <v>402</v>
      </c>
      <c r="G252" s="205"/>
      <c r="H252" s="208">
        <v>73.042000000000002</v>
      </c>
      <c r="I252" s="205"/>
      <c r="J252" s="205"/>
      <c r="K252" s="205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183</v>
      </c>
      <c r="AU252" s="213" t="s">
        <v>83</v>
      </c>
      <c r="AV252" s="13" t="s">
        <v>83</v>
      </c>
      <c r="AW252" s="13" t="s">
        <v>35</v>
      </c>
      <c r="AX252" s="13" t="s">
        <v>81</v>
      </c>
      <c r="AY252" s="213" t="s">
        <v>128</v>
      </c>
    </row>
    <row r="253" spans="2:65" s="1" customFormat="1" ht="24" customHeight="1">
      <c r="B253" s="32"/>
      <c r="C253" s="181" t="s">
        <v>403</v>
      </c>
      <c r="D253" s="181" t="s">
        <v>138</v>
      </c>
      <c r="E253" s="182" t="s">
        <v>404</v>
      </c>
      <c r="F253" s="183" t="s">
        <v>405</v>
      </c>
      <c r="G253" s="184" t="s">
        <v>259</v>
      </c>
      <c r="H253" s="185">
        <v>76.694000000000003</v>
      </c>
      <c r="I253" s="186">
        <v>30.3</v>
      </c>
      <c r="J253" s="186">
        <f>ROUND(I253*H253,2)</f>
        <v>2323.83</v>
      </c>
      <c r="K253" s="183" t="s">
        <v>181</v>
      </c>
      <c r="L253" s="187"/>
      <c r="M253" s="188" t="s">
        <v>17</v>
      </c>
      <c r="N253" s="189" t="s">
        <v>44</v>
      </c>
      <c r="O253" s="177">
        <v>0</v>
      </c>
      <c r="P253" s="177">
        <f>O253*H253</f>
        <v>0</v>
      </c>
      <c r="Q253" s="177">
        <v>4.0000000000000002E-4</v>
      </c>
      <c r="R253" s="177">
        <f>Q253*H253</f>
        <v>3.0677600000000003E-2</v>
      </c>
      <c r="S253" s="177">
        <v>0</v>
      </c>
      <c r="T253" s="178">
        <f>S253*H253</f>
        <v>0</v>
      </c>
      <c r="AR253" s="179" t="s">
        <v>141</v>
      </c>
      <c r="AT253" s="179" t="s">
        <v>138</v>
      </c>
      <c r="AU253" s="179" t="s">
        <v>83</v>
      </c>
      <c r="AY253" s="18" t="s">
        <v>128</v>
      </c>
      <c r="BE253" s="180">
        <f>IF(N253="základní",J253,0)</f>
        <v>2323.83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8" t="s">
        <v>81</v>
      </c>
      <c r="BK253" s="180">
        <f>ROUND(I253*H253,2)</f>
        <v>2323.83</v>
      </c>
      <c r="BL253" s="18" t="s">
        <v>136</v>
      </c>
      <c r="BM253" s="179" t="s">
        <v>406</v>
      </c>
    </row>
    <row r="254" spans="2:65" s="12" customFormat="1">
      <c r="B254" s="194"/>
      <c r="C254" s="195"/>
      <c r="D254" s="196" t="s">
        <v>183</v>
      </c>
      <c r="E254" s="197" t="s">
        <v>17</v>
      </c>
      <c r="F254" s="198" t="s">
        <v>396</v>
      </c>
      <c r="G254" s="195"/>
      <c r="H254" s="197" t="s">
        <v>17</v>
      </c>
      <c r="I254" s="195"/>
      <c r="J254" s="195"/>
      <c r="K254" s="195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183</v>
      </c>
      <c r="AU254" s="203" t="s">
        <v>83</v>
      </c>
      <c r="AV254" s="12" t="s">
        <v>81</v>
      </c>
      <c r="AW254" s="12" t="s">
        <v>35</v>
      </c>
      <c r="AX254" s="12" t="s">
        <v>73</v>
      </c>
      <c r="AY254" s="203" t="s">
        <v>128</v>
      </c>
    </row>
    <row r="255" spans="2:65" s="13" customFormat="1">
      <c r="B255" s="204"/>
      <c r="C255" s="205"/>
      <c r="D255" s="196" t="s">
        <v>183</v>
      </c>
      <c r="E255" s="206" t="s">
        <v>17</v>
      </c>
      <c r="F255" s="207" t="s">
        <v>407</v>
      </c>
      <c r="G255" s="205"/>
      <c r="H255" s="208">
        <v>76.694000000000003</v>
      </c>
      <c r="I255" s="205"/>
      <c r="J255" s="205"/>
      <c r="K255" s="205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183</v>
      </c>
      <c r="AU255" s="213" t="s">
        <v>83</v>
      </c>
      <c r="AV255" s="13" t="s">
        <v>83</v>
      </c>
      <c r="AW255" s="13" t="s">
        <v>35</v>
      </c>
      <c r="AX255" s="13" t="s">
        <v>81</v>
      </c>
      <c r="AY255" s="213" t="s">
        <v>128</v>
      </c>
    </row>
    <row r="256" spans="2:65" s="1" customFormat="1" ht="16.5" customHeight="1">
      <c r="B256" s="32"/>
      <c r="C256" s="169" t="s">
        <v>408</v>
      </c>
      <c r="D256" s="169" t="s">
        <v>131</v>
      </c>
      <c r="E256" s="170" t="s">
        <v>409</v>
      </c>
      <c r="F256" s="171" t="s">
        <v>410</v>
      </c>
      <c r="G256" s="172" t="s">
        <v>180</v>
      </c>
      <c r="H256" s="173">
        <v>1.169</v>
      </c>
      <c r="I256" s="174">
        <v>1150</v>
      </c>
      <c r="J256" s="174">
        <f>ROUND(I256*H256,2)</f>
        <v>1344.35</v>
      </c>
      <c r="K256" s="171" t="s">
        <v>181</v>
      </c>
      <c r="L256" s="36"/>
      <c r="M256" s="175" t="s">
        <v>17</v>
      </c>
      <c r="N256" s="176" t="s">
        <v>44</v>
      </c>
      <c r="O256" s="177">
        <v>1.5840000000000001</v>
      </c>
      <c r="P256" s="177">
        <f>O256*H256</f>
        <v>1.8516960000000002</v>
      </c>
      <c r="Q256" s="177">
        <v>1.63</v>
      </c>
      <c r="R256" s="177">
        <f>Q256*H256</f>
        <v>1.90547</v>
      </c>
      <c r="S256" s="177">
        <v>0</v>
      </c>
      <c r="T256" s="178">
        <f>S256*H256</f>
        <v>0</v>
      </c>
      <c r="AR256" s="179" t="s">
        <v>136</v>
      </c>
      <c r="AT256" s="179" t="s">
        <v>131</v>
      </c>
      <c r="AU256" s="179" t="s">
        <v>83</v>
      </c>
      <c r="AY256" s="18" t="s">
        <v>128</v>
      </c>
      <c r="BE256" s="180">
        <f>IF(N256="základní",J256,0)</f>
        <v>1344.35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8" t="s">
        <v>81</v>
      </c>
      <c r="BK256" s="180">
        <f>ROUND(I256*H256,2)</f>
        <v>1344.35</v>
      </c>
      <c r="BL256" s="18" t="s">
        <v>136</v>
      </c>
      <c r="BM256" s="179" t="s">
        <v>411</v>
      </c>
    </row>
    <row r="257" spans="2:65" s="12" customFormat="1">
      <c r="B257" s="194"/>
      <c r="C257" s="195"/>
      <c r="D257" s="196" t="s">
        <v>183</v>
      </c>
      <c r="E257" s="197" t="s">
        <v>17</v>
      </c>
      <c r="F257" s="198" t="s">
        <v>396</v>
      </c>
      <c r="G257" s="195"/>
      <c r="H257" s="197" t="s">
        <v>17</v>
      </c>
      <c r="I257" s="195"/>
      <c r="J257" s="195"/>
      <c r="K257" s="195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183</v>
      </c>
      <c r="AU257" s="203" t="s">
        <v>83</v>
      </c>
      <c r="AV257" s="12" t="s">
        <v>81</v>
      </c>
      <c r="AW257" s="12" t="s">
        <v>35</v>
      </c>
      <c r="AX257" s="12" t="s">
        <v>73</v>
      </c>
      <c r="AY257" s="203" t="s">
        <v>128</v>
      </c>
    </row>
    <row r="258" spans="2:65" s="13" customFormat="1">
      <c r="B258" s="204"/>
      <c r="C258" s="205"/>
      <c r="D258" s="196" t="s">
        <v>183</v>
      </c>
      <c r="E258" s="206" t="s">
        <v>17</v>
      </c>
      <c r="F258" s="207" t="s">
        <v>412</v>
      </c>
      <c r="G258" s="205"/>
      <c r="H258" s="208">
        <v>1.169</v>
      </c>
      <c r="I258" s="205"/>
      <c r="J258" s="205"/>
      <c r="K258" s="205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183</v>
      </c>
      <c r="AU258" s="213" t="s">
        <v>83</v>
      </c>
      <c r="AV258" s="13" t="s">
        <v>83</v>
      </c>
      <c r="AW258" s="13" t="s">
        <v>35</v>
      </c>
      <c r="AX258" s="13" t="s">
        <v>81</v>
      </c>
      <c r="AY258" s="213" t="s">
        <v>128</v>
      </c>
    </row>
    <row r="259" spans="2:65" s="1" customFormat="1" ht="60" customHeight="1">
      <c r="B259" s="32"/>
      <c r="C259" s="169" t="s">
        <v>413</v>
      </c>
      <c r="D259" s="169" t="s">
        <v>131</v>
      </c>
      <c r="E259" s="170" t="s">
        <v>414</v>
      </c>
      <c r="F259" s="171" t="s">
        <v>415</v>
      </c>
      <c r="G259" s="172" t="s">
        <v>291</v>
      </c>
      <c r="H259" s="173">
        <v>29.216999999999999</v>
      </c>
      <c r="I259" s="174">
        <v>310</v>
      </c>
      <c r="J259" s="174">
        <f>ROUND(I259*H259,2)</f>
        <v>9057.27</v>
      </c>
      <c r="K259" s="171" t="s">
        <v>181</v>
      </c>
      <c r="L259" s="36"/>
      <c r="M259" s="175" t="s">
        <v>17</v>
      </c>
      <c r="N259" s="176" t="s">
        <v>44</v>
      </c>
      <c r="O259" s="177">
        <v>0.26</v>
      </c>
      <c r="P259" s="177">
        <f>O259*H259</f>
        <v>7.5964200000000002</v>
      </c>
      <c r="Q259" s="177">
        <v>0.23801</v>
      </c>
      <c r="R259" s="177">
        <f>Q259*H259</f>
        <v>6.9539381699999998</v>
      </c>
      <c r="S259" s="177">
        <v>0</v>
      </c>
      <c r="T259" s="178">
        <f>S259*H259</f>
        <v>0</v>
      </c>
      <c r="AR259" s="179" t="s">
        <v>136</v>
      </c>
      <c r="AT259" s="179" t="s">
        <v>131</v>
      </c>
      <c r="AU259" s="179" t="s">
        <v>83</v>
      </c>
      <c r="AY259" s="18" t="s">
        <v>128</v>
      </c>
      <c r="BE259" s="180">
        <f>IF(N259="základní",J259,0)</f>
        <v>9057.27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8" t="s">
        <v>81</v>
      </c>
      <c r="BK259" s="180">
        <f>ROUND(I259*H259,2)</f>
        <v>9057.27</v>
      </c>
      <c r="BL259" s="18" t="s">
        <v>136</v>
      </c>
      <c r="BM259" s="179" t="s">
        <v>416</v>
      </c>
    </row>
    <row r="260" spans="2:65" s="12" customFormat="1">
      <c r="B260" s="194"/>
      <c r="C260" s="195"/>
      <c r="D260" s="196" t="s">
        <v>183</v>
      </c>
      <c r="E260" s="197" t="s">
        <v>17</v>
      </c>
      <c r="F260" s="198" t="s">
        <v>396</v>
      </c>
      <c r="G260" s="195"/>
      <c r="H260" s="197" t="s">
        <v>17</v>
      </c>
      <c r="I260" s="195"/>
      <c r="J260" s="195"/>
      <c r="K260" s="195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183</v>
      </c>
      <c r="AU260" s="203" t="s">
        <v>83</v>
      </c>
      <c r="AV260" s="12" t="s">
        <v>81</v>
      </c>
      <c r="AW260" s="12" t="s">
        <v>35</v>
      </c>
      <c r="AX260" s="12" t="s">
        <v>73</v>
      </c>
      <c r="AY260" s="203" t="s">
        <v>128</v>
      </c>
    </row>
    <row r="261" spans="2:65" s="13" customFormat="1">
      <c r="B261" s="204"/>
      <c r="C261" s="205"/>
      <c r="D261" s="196" t="s">
        <v>183</v>
      </c>
      <c r="E261" s="206" t="s">
        <v>17</v>
      </c>
      <c r="F261" s="207" t="s">
        <v>417</v>
      </c>
      <c r="G261" s="205"/>
      <c r="H261" s="208">
        <v>29.216999999999999</v>
      </c>
      <c r="I261" s="205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183</v>
      </c>
      <c r="AU261" s="213" t="s">
        <v>83</v>
      </c>
      <c r="AV261" s="13" t="s">
        <v>83</v>
      </c>
      <c r="AW261" s="13" t="s">
        <v>35</v>
      </c>
      <c r="AX261" s="13" t="s">
        <v>81</v>
      </c>
      <c r="AY261" s="213" t="s">
        <v>128</v>
      </c>
    </row>
    <row r="262" spans="2:65" s="1" customFormat="1" ht="24" customHeight="1">
      <c r="B262" s="32"/>
      <c r="C262" s="169" t="s">
        <v>418</v>
      </c>
      <c r="D262" s="169" t="s">
        <v>131</v>
      </c>
      <c r="E262" s="170" t="s">
        <v>419</v>
      </c>
      <c r="F262" s="171" t="s">
        <v>420</v>
      </c>
      <c r="G262" s="172" t="s">
        <v>180</v>
      </c>
      <c r="H262" s="173">
        <v>2.734</v>
      </c>
      <c r="I262" s="174">
        <v>898</v>
      </c>
      <c r="J262" s="174">
        <f>ROUND(I262*H262,2)</f>
        <v>2455.13</v>
      </c>
      <c r="K262" s="171" t="s">
        <v>181</v>
      </c>
      <c r="L262" s="36"/>
      <c r="M262" s="175" t="s">
        <v>17</v>
      </c>
      <c r="N262" s="176" t="s">
        <v>44</v>
      </c>
      <c r="O262" s="177">
        <v>0.96499999999999997</v>
      </c>
      <c r="P262" s="177">
        <f>O262*H262</f>
        <v>2.6383099999999997</v>
      </c>
      <c r="Q262" s="177">
        <v>2.16</v>
      </c>
      <c r="R262" s="177">
        <f>Q262*H262</f>
        <v>5.9054400000000005</v>
      </c>
      <c r="S262" s="177">
        <v>0</v>
      </c>
      <c r="T262" s="178">
        <f>S262*H262</f>
        <v>0</v>
      </c>
      <c r="AR262" s="179" t="s">
        <v>136</v>
      </c>
      <c r="AT262" s="179" t="s">
        <v>131</v>
      </c>
      <c r="AU262" s="179" t="s">
        <v>83</v>
      </c>
      <c r="AY262" s="18" t="s">
        <v>128</v>
      </c>
      <c r="BE262" s="180">
        <f>IF(N262="základní",J262,0)</f>
        <v>2455.13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8" t="s">
        <v>81</v>
      </c>
      <c r="BK262" s="180">
        <f>ROUND(I262*H262,2)</f>
        <v>2455.13</v>
      </c>
      <c r="BL262" s="18" t="s">
        <v>136</v>
      </c>
      <c r="BM262" s="179" t="s">
        <v>421</v>
      </c>
    </row>
    <row r="263" spans="2:65" s="12" customFormat="1">
      <c r="B263" s="194"/>
      <c r="C263" s="195"/>
      <c r="D263" s="196" t="s">
        <v>183</v>
      </c>
      <c r="E263" s="197" t="s">
        <v>17</v>
      </c>
      <c r="F263" s="198" t="s">
        <v>422</v>
      </c>
      <c r="G263" s="195"/>
      <c r="H263" s="197" t="s">
        <v>17</v>
      </c>
      <c r="I263" s="195"/>
      <c r="J263" s="195"/>
      <c r="K263" s="195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183</v>
      </c>
      <c r="AU263" s="203" t="s">
        <v>83</v>
      </c>
      <c r="AV263" s="12" t="s">
        <v>81</v>
      </c>
      <c r="AW263" s="12" t="s">
        <v>35</v>
      </c>
      <c r="AX263" s="12" t="s">
        <v>73</v>
      </c>
      <c r="AY263" s="203" t="s">
        <v>128</v>
      </c>
    </row>
    <row r="264" spans="2:65" s="13" customFormat="1">
      <c r="B264" s="204"/>
      <c r="C264" s="205"/>
      <c r="D264" s="196" t="s">
        <v>183</v>
      </c>
      <c r="E264" s="206" t="s">
        <v>17</v>
      </c>
      <c r="F264" s="207" t="s">
        <v>423</v>
      </c>
      <c r="G264" s="205"/>
      <c r="H264" s="208">
        <v>2.734</v>
      </c>
      <c r="I264" s="205"/>
      <c r="J264" s="205"/>
      <c r="K264" s="205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183</v>
      </c>
      <c r="AU264" s="213" t="s">
        <v>83</v>
      </c>
      <c r="AV264" s="13" t="s">
        <v>83</v>
      </c>
      <c r="AW264" s="13" t="s">
        <v>35</v>
      </c>
      <c r="AX264" s="13" t="s">
        <v>81</v>
      </c>
      <c r="AY264" s="213" t="s">
        <v>128</v>
      </c>
    </row>
    <row r="265" spans="2:65" s="1" customFormat="1" ht="24" customHeight="1">
      <c r="B265" s="32"/>
      <c r="C265" s="169" t="s">
        <v>424</v>
      </c>
      <c r="D265" s="169" t="s">
        <v>131</v>
      </c>
      <c r="E265" s="170" t="s">
        <v>425</v>
      </c>
      <c r="F265" s="171" t="s">
        <v>426</v>
      </c>
      <c r="G265" s="172" t="s">
        <v>180</v>
      </c>
      <c r="H265" s="173">
        <v>23.818000000000001</v>
      </c>
      <c r="I265" s="174">
        <v>2480</v>
      </c>
      <c r="J265" s="174">
        <f>ROUND(I265*H265,2)</f>
        <v>59068.639999999999</v>
      </c>
      <c r="K265" s="171" t="s">
        <v>181</v>
      </c>
      <c r="L265" s="36"/>
      <c r="M265" s="175" t="s">
        <v>17</v>
      </c>
      <c r="N265" s="176" t="s">
        <v>44</v>
      </c>
      <c r="O265" s="177">
        <v>0.58399999999999996</v>
      </c>
      <c r="P265" s="177">
        <f>O265*H265</f>
        <v>13.909712000000001</v>
      </c>
      <c r="Q265" s="177">
        <v>2.2563399999999998</v>
      </c>
      <c r="R265" s="177">
        <f>Q265*H265</f>
        <v>53.741506119999997</v>
      </c>
      <c r="S265" s="177">
        <v>0</v>
      </c>
      <c r="T265" s="178">
        <f>S265*H265</f>
        <v>0</v>
      </c>
      <c r="AR265" s="179" t="s">
        <v>136</v>
      </c>
      <c r="AT265" s="179" t="s">
        <v>131</v>
      </c>
      <c r="AU265" s="179" t="s">
        <v>83</v>
      </c>
      <c r="AY265" s="18" t="s">
        <v>128</v>
      </c>
      <c r="BE265" s="180">
        <f>IF(N265="základní",J265,0)</f>
        <v>59068.639999999999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8" t="s">
        <v>81</v>
      </c>
      <c r="BK265" s="180">
        <f>ROUND(I265*H265,2)</f>
        <v>59068.639999999999</v>
      </c>
      <c r="BL265" s="18" t="s">
        <v>136</v>
      </c>
      <c r="BM265" s="179" t="s">
        <v>413</v>
      </c>
    </row>
    <row r="266" spans="2:65" s="12" customFormat="1">
      <c r="B266" s="194"/>
      <c r="C266" s="195"/>
      <c r="D266" s="196" t="s">
        <v>183</v>
      </c>
      <c r="E266" s="197" t="s">
        <v>17</v>
      </c>
      <c r="F266" s="198" t="s">
        <v>427</v>
      </c>
      <c r="G266" s="195"/>
      <c r="H266" s="197" t="s">
        <v>17</v>
      </c>
      <c r="I266" s="195"/>
      <c r="J266" s="195"/>
      <c r="K266" s="195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183</v>
      </c>
      <c r="AU266" s="203" t="s">
        <v>83</v>
      </c>
      <c r="AV266" s="12" t="s">
        <v>81</v>
      </c>
      <c r="AW266" s="12" t="s">
        <v>35</v>
      </c>
      <c r="AX266" s="12" t="s">
        <v>73</v>
      </c>
      <c r="AY266" s="203" t="s">
        <v>128</v>
      </c>
    </row>
    <row r="267" spans="2:65" s="13" customFormat="1">
      <c r="B267" s="204"/>
      <c r="C267" s="205"/>
      <c r="D267" s="196" t="s">
        <v>183</v>
      </c>
      <c r="E267" s="206" t="s">
        <v>17</v>
      </c>
      <c r="F267" s="207" t="s">
        <v>428</v>
      </c>
      <c r="G267" s="205"/>
      <c r="H267" s="208">
        <v>7.6980000000000004</v>
      </c>
      <c r="I267" s="205"/>
      <c r="J267" s="205"/>
      <c r="K267" s="205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183</v>
      </c>
      <c r="AU267" s="213" t="s">
        <v>83</v>
      </c>
      <c r="AV267" s="13" t="s">
        <v>83</v>
      </c>
      <c r="AW267" s="13" t="s">
        <v>35</v>
      </c>
      <c r="AX267" s="13" t="s">
        <v>73</v>
      </c>
      <c r="AY267" s="213" t="s">
        <v>128</v>
      </c>
    </row>
    <row r="268" spans="2:65" s="12" customFormat="1">
      <c r="B268" s="194"/>
      <c r="C268" s="195"/>
      <c r="D268" s="196" t="s">
        <v>183</v>
      </c>
      <c r="E268" s="197" t="s">
        <v>17</v>
      </c>
      <c r="F268" s="198" t="s">
        <v>198</v>
      </c>
      <c r="G268" s="195"/>
      <c r="H268" s="197" t="s">
        <v>17</v>
      </c>
      <c r="I268" s="195"/>
      <c r="J268" s="195"/>
      <c r="K268" s="195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183</v>
      </c>
      <c r="AU268" s="203" t="s">
        <v>83</v>
      </c>
      <c r="AV268" s="12" t="s">
        <v>81</v>
      </c>
      <c r="AW268" s="12" t="s">
        <v>35</v>
      </c>
      <c r="AX268" s="12" t="s">
        <v>73</v>
      </c>
      <c r="AY268" s="203" t="s">
        <v>128</v>
      </c>
    </row>
    <row r="269" spans="2:65" s="13" customFormat="1">
      <c r="B269" s="204"/>
      <c r="C269" s="205"/>
      <c r="D269" s="196" t="s">
        <v>183</v>
      </c>
      <c r="E269" s="206" t="s">
        <v>17</v>
      </c>
      <c r="F269" s="207" t="s">
        <v>199</v>
      </c>
      <c r="G269" s="205"/>
      <c r="H269" s="208">
        <v>16.32</v>
      </c>
      <c r="I269" s="205"/>
      <c r="J269" s="205"/>
      <c r="K269" s="205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183</v>
      </c>
      <c r="AU269" s="213" t="s">
        <v>83</v>
      </c>
      <c r="AV269" s="13" t="s">
        <v>83</v>
      </c>
      <c r="AW269" s="13" t="s">
        <v>35</v>
      </c>
      <c r="AX269" s="13" t="s">
        <v>73</v>
      </c>
      <c r="AY269" s="213" t="s">
        <v>128</v>
      </c>
    </row>
    <row r="270" spans="2:65" s="12" customFormat="1">
      <c r="B270" s="194"/>
      <c r="C270" s="195"/>
      <c r="D270" s="196" t="s">
        <v>183</v>
      </c>
      <c r="E270" s="197" t="s">
        <v>17</v>
      </c>
      <c r="F270" s="198" t="s">
        <v>429</v>
      </c>
      <c r="G270" s="195"/>
      <c r="H270" s="197" t="s">
        <v>17</v>
      </c>
      <c r="I270" s="195"/>
      <c r="J270" s="195"/>
      <c r="K270" s="195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183</v>
      </c>
      <c r="AU270" s="203" t="s">
        <v>83</v>
      </c>
      <c r="AV270" s="12" t="s">
        <v>81</v>
      </c>
      <c r="AW270" s="12" t="s">
        <v>35</v>
      </c>
      <c r="AX270" s="12" t="s">
        <v>73</v>
      </c>
      <c r="AY270" s="203" t="s">
        <v>128</v>
      </c>
    </row>
    <row r="271" spans="2:65" s="13" customFormat="1">
      <c r="B271" s="204"/>
      <c r="C271" s="205"/>
      <c r="D271" s="196" t="s">
        <v>183</v>
      </c>
      <c r="E271" s="206" t="s">
        <v>17</v>
      </c>
      <c r="F271" s="207" t="s">
        <v>430</v>
      </c>
      <c r="G271" s="205"/>
      <c r="H271" s="208">
        <v>-0.2</v>
      </c>
      <c r="I271" s="205"/>
      <c r="J271" s="205"/>
      <c r="K271" s="205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183</v>
      </c>
      <c r="AU271" s="213" t="s">
        <v>83</v>
      </c>
      <c r="AV271" s="13" t="s">
        <v>83</v>
      </c>
      <c r="AW271" s="13" t="s">
        <v>35</v>
      </c>
      <c r="AX271" s="13" t="s">
        <v>73</v>
      </c>
      <c r="AY271" s="213" t="s">
        <v>128</v>
      </c>
    </row>
    <row r="272" spans="2:65" s="12" customFormat="1">
      <c r="B272" s="194"/>
      <c r="C272" s="195"/>
      <c r="D272" s="196" t="s">
        <v>183</v>
      </c>
      <c r="E272" s="197" t="s">
        <v>17</v>
      </c>
      <c r="F272" s="198" t="s">
        <v>200</v>
      </c>
      <c r="G272" s="195"/>
      <c r="H272" s="197" t="s">
        <v>17</v>
      </c>
      <c r="I272" s="195"/>
      <c r="J272" s="195"/>
      <c r="K272" s="195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183</v>
      </c>
      <c r="AU272" s="203" t="s">
        <v>83</v>
      </c>
      <c r="AV272" s="12" t="s">
        <v>81</v>
      </c>
      <c r="AW272" s="12" t="s">
        <v>35</v>
      </c>
      <c r="AX272" s="12" t="s">
        <v>73</v>
      </c>
      <c r="AY272" s="203" t="s">
        <v>128</v>
      </c>
    </row>
    <row r="273" spans="2:65" s="14" customFormat="1">
      <c r="B273" s="214"/>
      <c r="C273" s="215"/>
      <c r="D273" s="196" t="s">
        <v>183</v>
      </c>
      <c r="E273" s="216" t="s">
        <v>17</v>
      </c>
      <c r="F273" s="217" t="s">
        <v>189</v>
      </c>
      <c r="G273" s="215"/>
      <c r="H273" s="218">
        <v>23.818000000000001</v>
      </c>
      <c r="I273" s="215"/>
      <c r="J273" s="215"/>
      <c r="K273" s="215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183</v>
      </c>
      <c r="AU273" s="223" t="s">
        <v>83</v>
      </c>
      <c r="AV273" s="14" t="s">
        <v>136</v>
      </c>
      <c r="AW273" s="14" t="s">
        <v>35</v>
      </c>
      <c r="AX273" s="14" t="s">
        <v>81</v>
      </c>
      <c r="AY273" s="223" t="s">
        <v>128</v>
      </c>
    </row>
    <row r="274" spans="2:65" s="1" customFormat="1" ht="24" customHeight="1">
      <c r="B274" s="32"/>
      <c r="C274" s="169" t="s">
        <v>431</v>
      </c>
      <c r="D274" s="169" t="s">
        <v>131</v>
      </c>
      <c r="E274" s="170" t="s">
        <v>432</v>
      </c>
      <c r="F274" s="171" t="s">
        <v>433</v>
      </c>
      <c r="G274" s="172" t="s">
        <v>180</v>
      </c>
      <c r="H274" s="173">
        <v>0.4</v>
      </c>
      <c r="I274" s="174">
        <v>2860</v>
      </c>
      <c r="J274" s="174">
        <f>ROUND(I274*H274,2)</f>
        <v>1144</v>
      </c>
      <c r="K274" s="171" t="s">
        <v>181</v>
      </c>
      <c r="L274" s="36"/>
      <c r="M274" s="175" t="s">
        <v>17</v>
      </c>
      <c r="N274" s="176" t="s">
        <v>44</v>
      </c>
      <c r="O274" s="177">
        <v>0.58399999999999996</v>
      </c>
      <c r="P274" s="177">
        <f>O274*H274</f>
        <v>0.2336</v>
      </c>
      <c r="Q274" s="177">
        <v>2.45329</v>
      </c>
      <c r="R274" s="177">
        <f>Q274*H274</f>
        <v>0.98131600000000008</v>
      </c>
      <c r="S274" s="177">
        <v>0</v>
      </c>
      <c r="T274" s="178">
        <f>S274*H274</f>
        <v>0</v>
      </c>
      <c r="AR274" s="179" t="s">
        <v>136</v>
      </c>
      <c r="AT274" s="179" t="s">
        <v>131</v>
      </c>
      <c r="AU274" s="179" t="s">
        <v>83</v>
      </c>
      <c r="AY274" s="18" t="s">
        <v>128</v>
      </c>
      <c r="BE274" s="180">
        <f>IF(N274="základní",J274,0)</f>
        <v>1144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8" t="s">
        <v>81</v>
      </c>
      <c r="BK274" s="180">
        <f>ROUND(I274*H274,2)</f>
        <v>1144</v>
      </c>
      <c r="BL274" s="18" t="s">
        <v>136</v>
      </c>
      <c r="BM274" s="179" t="s">
        <v>434</v>
      </c>
    </row>
    <row r="275" spans="2:65" s="12" customFormat="1">
      <c r="B275" s="194"/>
      <c r="C275" s="195"/>
      <c r="D275" s="196" t="s">
        <v>183</v>
      </c>
      <c r="E275" s="197" t="s">
        <v>17</v>
      </c>
      <c r="F275" s="198" t="s">
        <v>435</v>
      </c>
      <c r="G275" s="195"/>
      <c r="H275" s="197" t="s">
        <v>17</v>
      </c>
      <c r="I275" s="195"/>
      <c r="J275" s="195"/>
      <c r="K275" s="195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183</v>
      </c>
      <c r="AU275" s="203" t="s">
        <v>83</v>
      </c>
      <c r="AV275" s="12" t="s">
        <v>81</v>
      </c>
      <c r="AW275" s="12" t="s">
        <v>35</v>
      </c>
      <c r="AX275" s="12" t="s">
        <v>73</v>
      </c>
      <c r="AY275" s="203" t="s">
        <v>128</v>
      </c>
    </row>
    <row r="276" spans="2:65" s="13" customFormat="1">
      <c r="B276" s="204"/>
      <c r="C276" s="205"/>
      <c r="D276" s="196" t="s">
        <v>183</v>
      </c>
      <c r="E276" s="206" t="s">
        <v>17</v>
      </c>
      <c r="F276" s="207" t="s">
        <v>436</v>
      </c>
      <c r="G276" s="205"/>
      <c r="H276" s="208">
        <v>0.4</v>
      </c>
      <c r="I276" s="205"/>
      <c r="J276" s="205"/>
      <c r="K276" s="205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183</v>
      </c>
      <c r="AU276" s="213" t="s">
        <v>83</v>
      </c>
      <c r="AV276" s="13" t="s">
        <v>83</v>
      </c>
      <c r="AW276" s="13" t="s">
        <v>35</v>
      </c>
      <c r="AX276" s="13" t="s">
        <v>81</v>
      </c>
      <c r="AY276" s="213" t="s">
        <v>128</v>
      </c>
    </row>
    <row r="277" spans="2:65" s="1" customFormat="1" ht="16.5" customHeight="1">
      <c r="B277" s="32"/>
      <c r="C277" s="169" t="s">
        <v>437</v>
      </c>
      <c r="D277" s="169" t="s">
        <v>131</v>
      </c>
      <c r="E277" s="170" t="s">
        <v>438</v>
      </c>
      <c r="F277" s="171" t="s">
        <v>439</v>
      </c>
      <c r="G277" s="172" t="s">
        <v>259</v>
      </c>
      <c r="H277" s="173">
        <v>1.6</v>
      </c>
      <c r="I277" s="174">
        <v>294</v>
      </c>
      <c r="J277" s="174">
        <f>ROUND(I277*H277,2)</f>
        <v>470.4</v>
      </c>
      <c r="K277" s="171" t="s">
        <v>181</v>
      </c>
      <c r="L277" s="36"/>
      <c r="M277" s="175" t="s">
        <v>17</v>
      </c>
      <c r="N277" s="176" t="s">
        <v>44</v>
      </c>
      <c r="O277" s="177">
        <v>0.27400000000000002</v>
      </c>
      <c r="P277" s="177">
        <f>O277*H277</f>
        <v>0.43840000000000007</v>
      </c>
      <c r="Q277" s="177">
        <v>2.64E-3</v>
      </c>
      <c r="R277" s="177">
        <f>Q277*H277</f>
        <v>4.2240000000000003E-3</v>
      </c>
      <c r="S277" s="177">
        <v>0</v>
      </c>
      <c r="T277" s="178">
        <f>S277*H277</f>
        <v>0</v>
      </c>
      <c r="AR277" s="179" t="s">
        <v>136</v>
      </c>
      <c r="AT277" s="179" t="s">
        <v>131</v>
      </c>
      <c r="AU277" s="179" t="s">
        <v>83</v>
      </c>
      <c r="AY277" s="18" t="s">
        <v>128</v>
      </c>
      <c r="BE277" s="180">
        <f>IF(N277="základní",J277,0)</f>
        <v>470.4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8" t="s">
        <v>81</v>
      </c>
      <c r="BK277" s="180">
        <f>ROUND(I277*H277,2)</f>
        <v>470.4</v>
      </c>
      <c r="BL277" s="18" t="s">
        <v>136</v>
      </c>
      <c r="BM277" s="179" t="s">
        <v>440</v>
      </c>
    </row>
    <row r="278" spans="2:65" s="12" customFormat="1">
      <c r="B278" s="194"/>
      <c r="C278" s="195"/>
      <c r="D278" s="196" t="s">
        <v>183</v>
      </c>
      <c r="E278" s="197" t="s">
        <v>17</v>
      </c>
      <c r="F278" s="198" t="s">
        <v>441</v>
      </c>
      <c r="G278" s="195"/>
      <c r="H278" s="197" t="s">
        <v>17</v>
      </c>
      <c r="I278" s="195"/>
      <c r="J278" s="195"/>
      <c r="K278" s="195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183</v>
      </c>
      <c r="AU278" s="203" t="s">
        <v>83</v>
      </c>
      <c r="AV278" s="12" t="s">
        <v>81</v>
      </c>
      <c r="AW278" s="12" t="s">
        <v>35</v>
      </c>
      <c r="AX278" s="12" t="s">
        <v>73</v>
      </c>
      <c r="AY278" s="203" t="s">
        <v>128</v>
      </c>
    </row>
    <row r="279" spans="2:65" s="13" customFormat="1">
      <c r="B279" s="204"/>
      <c r="C279" s="205"/>
      <c r="D279" s="196" t="s">
        <v>183</v>
      </c>
      <c r="E279" s="206" t="s">
        <v>17</v>
      </c>
      <c r="F279" s="207" t="s">
        <v>442</v>
      </c>
      <c r="G279" s="205"/>
      <c r="H279" s="208">
        <v>1.6</v>
      </c>
      <c r="I279" s="205"/>
      <c r="J279" s="205"/>
      <c r="K279" s="205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183</v>
      </c>
      <c r="AU279" s="213" t="s">
        <v>83</v>
      </c>
      <c r="AV279" s="13" t="s">
        <v>83</v>
      </c>
      <c r="AW279" s="13" t="s">
        <v>35</v>
      </c>
      <c r="AX279" s="13" t="s">
        <v>81</v>
      </c>
      <c r="AY279" s="213" t="s">
        <v>128</v>
      </c>
    </row>
    <row r="280" spans="2:65" s="1" customFormat="1" ht="16.5" customHeight="1">
      <c r="B280" s="32"/>
      <c r="C280" s="169" t="s">
        <v>443</v>
      </c>
      <c r="D280" s="169" t="s">
        <v>131</v>
      </c>
      <c r="E280" s="170" t="s">
        <v>444</v>
      </c>
      <c r="F280" s="171" t="s">
        <v>445</v>
      </c>
      <c r="G280" s="172" t="s">
        <v>259</v>
      </c>
      <c r="H280" s="173">
        <v>1.6</v>
      </c>
      <c r="I280" s="174">
        <v>62.6</v>
      </c>
      <c r="J280" s="174">
        <f>ROUND(I280*H280,2)</f>
        <v>100.16</v>
      </c>
      <c r="K280" s="171" t="s">
        <v>181</v>
      </c>
      <c r="L280" s="36"/>
      <c r="M280" s="175" t="s">
        <v>17</v>
      </c>
      <c r="N280" s="176" t="s">
        <v>44</v>
      </c>
      <c r="O280" s="177">
        <v>9.1999999999999998E-2</v>
      </c>
      <c r="P280" s="177">
        <f>O280*H280</f>
        <v>0.1472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AR280" s="179" t="s">
        <v>136</v>
      </c>
      <c r="AT280" s="179" t="s">
        <v>131</v>
      </c>
      <c r="AU280" s="179" t="s">
        <v>83</v>
      </c>
      <c r="AY280" s="18" t="s">
        <v>128</v>
      </c>
      <c r="BE280" s="180">
        <f>IF(N280="základní",J280,0)</f>
        <v>100.16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8" t="s">
        <v>81</v>
      </c>
      <c r="BK280" s="180">
        <f>ROUND(I280*H280,2)</f>
        <v>100.16</v>
      </c>
      <c r="BL280" s="18" t="s">
        <v>136</v>
      </c>
      <c r="BM280" s="179" t="s">
        <v>446</v>
      </c>
    </row>
    <row r="281" spans="2:65" s="1" customFormat="1" ht="24" customHeight="1">
      <c r="B281" s="32"/>
      <c r="C281" s="169" t="s">
        <v>447</v>
      </c>
      <c r="D281" s="169" t="s">
        <v>131</v>
      </c>
      <c r="E281" s="170" t="s">
        <v>448</v>
      </c>
      <c r="F281" s="171" t="s">
        <v>449</v>
      </c>
      <c r="G281" s="172" t="s">
        <v>180</v>
      </c>
      <c r="H281" s="173">
        <v>3.2000000000000001E-2</v>
      </c>
      <c r="I281" s="174">
        <v>53000</v>
      </c>
      <c r="J281" s="174">
        <f>ROUND(I281*H281,2)</f>
        <v>1696</v>
      </c>
      <c r="K281" s="171" t="s">
        <v>181</v>
      </c>
      <c r="L281" s="36"/>
      <c r="M281" s="175" t="s">
        <v>17</v>
      </c>
      <c r="N281" s="176" t="s">
        <v>44</v>
      </c>
      <c r="O281" s="177">
        <v>4.4800000000000004</v>
      </c>
      <c r="P281" s="177">
        <f>O281*H281</f>
        <v>0.14336000000000002</v>
      </c>
      <c r="Q281" s="177">
        <v>2.02</v>
      </c>
      <c r="R281" s="177">
        <f>Q281*H281</f>
        <v>6.4640000000000003E-2</v>
      </c>
      <c r="S281" s="177">
        <v>0</v>
      </c>
      <c r="T281" s="178">
        <f>S281*H281</f>
        <v>0</v>
      </c>
      <c r="AR281" s="179" t="s">
        <v>136</v>
      </c>
      <c r="AT281" s="179" t="s">
        <v>131</v>
      </c>
      <c r="AU281" s="179" t="s">
        <v>83</v>
      </c>
      <c r="AY281" s="18" t="s">
        <v>128</v>
      </c>
      <c r="BE281" s="180">
        <f>IF(N281="základní",J281,0)</f>
        <v>1696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8" t="s">
        <v>81</v>
      </c>
      <c r="BK281" s="180">
        <f>ROUND(I281*H281,2)</f>
        <v>1696</v>
      </c>
      <c r="BL281" s="18" t="s">
        <v>136</v>
      </c>
      <c r="BM281" s="179" t="s">
        <v>450</v>
      </c>
    </row>
    <row r="282" spans="2:65" s="13" customFormat="1">
      <c r="B282" s="204"/>
      <c r="C282" s="205"/>
      <c r="D282" s="196" t="s">
        <v>183</v>
      </c>
      <c r="E282" s="206" t="s">
        <v>17</v>
      </c>
      <c r="F282" s="207" t="s">
        <v>451</v>
      </c>
      <c r="G282" s="205"/>
      <c r="H282" s="208">
        <v>3.2000000000000001E-2</v>
      </c>
      <c r="I282" s="205"/>
      <c r="J282" s="205"/>
      <c r="K282" s="205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183</v>
      </c>
      <c r="AU282" s="213" t="s">
        <v>83</v>
      </c>
      <c r="AV282" s="13" t="s">
        <v>83</v>
      </c>
      <c r="AW282" s="13" t="s">
        <v>35</v>
      </c>
      <c r="AX282" s="13" t="s">
        <v>81</v>
      </c>
      <c r="AY282" s="213" t="s">
        <v>128</v>
      </c>
    </row>
    <row r="283" spans="2:65" s="1" customFormat="1" ht="48" customHeight="1">
      <c r="B283" s="32"/>
      <c r="C283" s="169" t="s">
        <v>452</v>
      </c>
      <c r="D283" s="169" t="s">
        <v>131</v>
      </c>
      <c r="E283" s="170" t="s">
        <v>453</v>
      </c>
      <c r="F283" s="171" t="s">
        <v>454</v>
      </c>
      <c r="G283" s="172" t="s">
        <v>259</v>
      </c>
      <c r="H283" s="173">
        <v>3.94</v>
      </c>
      <c r="I283" s="174">
        <v>4410</v>
      </c>
      <c r="J283" s="174">
        <f>ROUND(I283*H283,2)</f>
        <v>17375.400000000001</v>
      </c>
      <c r="K283" s="171" t="s">
        <v>181</v>
      </c>
      <c r="L283" s="36"/>
      <c r="M283" s="175" t="s">
        <v>17</v>
      </c>
      <c r="N283" s="176" t="s">
        <v>44</v>
      </c>
      <c r="O283" s="177">
        <v>4.87</v>
      </c>
      <c r="P283" s="177">
        <f>O283*H283</f>
        <v>19.187799999999999</v>
      </c>
      <c r="Q283" s="177">
        <v>0.10627</v>
      </c>
      <c r="R283" s="177">
        <f>Q283*H283</f>
        <v>0.41870380000000001</v>
      </c>
      <c r="S283" s="177">
        <v>0</v>
      </c>
      <c r="T283" s="178">
        <f>S283*H283</f>
        <v>0</v>
      </c>
      <c r="AR283" s="179" t="s">
        <v>136</v>
      </c>
      <c r="AT283" s="179" t="s">
        <v>131</v>
      </c>
      <c r="AU283" s="179" t="s">
        <v>83</v>
      </c>
      <c r="AY283" s="18" t="s">
        <v>128</v>
      </c>
      <c r="BE283" s="180">
        <f>IF(N283="základní",J283,0)</f>
        <v>17375.400000000001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8" t="s">
        <v>81</v>
      </c>
      <c r="BK283" s="180">
        <f>ROUND(I283*H283,2)</f>
        <v>17375.400000000001</v>
      </c>
      <c r="BL283" s="18" t="s">
        <v>136</v>
      </c>
      <c r="BM283" s="179" t="s">
        <v>455</v>
      </c>
    </row>
    <row r="284" spans="2:65" s="12" customFormat="1">
      <c r="B284" s="194"/>
      <c r="C284" s="195"/>
      <c r="D284" s="196" t="s">
        <v>183</v>
      </c>
      <c r="E284" s="197" t="s">
        <v>17</v>
      </c>
      <c r="F284" s="198" t="s">
        <v>456</v>
      </c>
      <c r="G284" s="195"/>
      <c r="H284" s="197" t="s">
        <v>17</v>
      </c>
      <c r="I284" s="195"/>
      <c r="J284" s="195"/>
      <c r="K284" s="195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183</v>
      </c>
      <c r="AU284" s="203" t="s">
        <v>83</v>
      </c>
      <c r="AV284" s="12" t="s">
        <v>81</v>
      </c>
      <c r="AW284" s="12" t="s">
        <v>35</v>
      </c>
      <c r="AX284" s="12" t="s">
        <v>73</v>
      </c>
      <c r="AY284" s="203" t="s">
        <v>128</v>
      </c>
    </row>
    <row r="285" spans="2:65" s="13" customFormat="1">
      <c r="B285" s="204"/>
      <c r="C285" s="205"/>
      <c r="D285" s="196" t="s">
        <v>183</v>
      </c>
      <c r="E285" s="206" t="s">
        <v>17</v>
      </c>
      <c r="F285" s="207" t="s">
        <v>457</v>
      </c>
      <c r="G285" s="205"/>
      <c r="H285" s="208">
        <v>2.25</v>
      </c>
      <c r="I285" s="205"/>
      <c r="J285" s="205"/>
      <c r="K285" s="205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183</v>
      </c>
      <c r="AU285" s="213" t="s">
        <v>83</v>
      </c>
      <c r="AV285" s="13" t="s">
        <v>83</v>
      </c>
      <c r="AW285" s="13" t="s">
        <v>35</v>
      </c>
      <c r="AX285" s="13" t="s">
        <v>73</v>
      </c>
      <c r="AY285" s="213" t="s">
        <v>128</v>
      </c>
    </row>
    <row r="286" spans="2:65" s="12" customFormat="1">
      <c r="B286" s="194"/>
      <c r="C286" s="195"/>
      <c r="D286" s="196" t="s">
        <v>183</v>
      </c>
      <c r="E286" s="197" t="s">
        <v>17</v>
      </c>
      <c r="F286" s="198" t="s">
        <v>458</v>
      </c>
      <c r="G286" s="195"/>
      <c r="H286" s="197" t="s">
        <v>17</v>
      </c>
      <c r="I286" s="195"/>
      <c r="J286" s="195"/>
      <c r="K286" s="195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183</v>
      </c>
      <c r="AU286" s="203" t="s">
        <v>83</v>
      </c>
      <c r="AV286" s="12" t="s">
        <v>81</v>
      </c>
      <c r="AW286" s="12" t="s">
        <v>35</v>
      </c>
      <c r="AX286" s="12" t="s">
        <v>73</v>
      </c>
      <c r="AY286" s="203" t="s">
        <v>128</v>
      </c>
    </row>
    <row r="287" spans="2:65" s="13" customFormat="1">
      <c r="B287" s="204"/>
      <c r="C287" s="205"/>
      <c r="D287" s="196" t="s">
        <v>183</v>
      </c>
      <c r="E287" s="206" t="s">
        <v>17</v>
      </c>
      <c r="F287" s="207" t="s">
        <v>459</v>
      </c>
      <c r="G287" s="205"/>
      <c r="H287" s="208">
        <v>1.69</v>
      </c>
      <c r="I287" s="205"/>
      <c r="J287" s="205"/>
      <c r="K287" s="205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183</v>
      </c>
      <c r="AU287" s="213" t="s">
        <v>83</v>
      </c>
      <c r="AV287" s="13" t="s">
        <v>83</v>
      </c>
      <c r="AW287" s="13" t="s">
        <v>35</v>
      </c>
      <c r="AX287" s="13" t="s">
        <v>73</v>
      </c>
      <c r="AY287" s="213" t="s">
        <v>128</v>
      </c>
    </row>
    <row r="288" spans="2:65" s="12" customFormat="1">
      <c r="B288" s="194"/>
      <c r="C288" s="195"/>
      <c r="D288" s="196" t="s">
        <v>183</v>
      </c>
      <c r="E288" s="197" t="s">
        <v>17</v>
      </c>
      <c r="F288" s="198" t="s">
        <v>460</v>
      </c>
      <c r="G288" s="195"/>
      <c r="H288" s="197" t="s">
        <v>17</v>
      </c>
      <c r="I288" s="195"/>
      <c r="J288" s="195"/>
      <c r="K288" s="195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183</v>
      </c>
      <c r="AU288" s="203" t="s">
        <v>83</v>
      </c>
      <c r="AV288" s="12" t="s">
        <v>81</v>
      </c>
      <c r="AW288" s="12" t="s">
        <v>35</v>
      </c>
      <c r="AX288" s="12" t="s">
        <v>73</v>
      </c>
      <c r="AY288" s="203" t="s">
        <v>128</v>
      </c>
    </row>
    <row r="289" spans="2:65" s="14" customFormat="1">
      <c r="B289" s="214"/>
      <c r="C289" s="215"/>
      <c r="D289" s="196" t="s">
        <v>183</v>
      </c>
      <c r="E289" s="216" t="s">
        <v>17</v>
      </c>
      <c r="F289" s="217" t="s">
        <v>189</v>
      </c>
      <c r="G289" s="215"/>
      <c r="H289" s="218">
        <v>3.94</v>
      </c>
      <c r="I289" s="215"/>
      <c r="J289" s="215"/>
      <c r="K289" s="215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183</v>
      </c>
      <c r="AU289" s="223" t="s">
        <v>83</v>
      </c>
      <c r="AV289" s="14" t="s">
        <v>136</v>
      </c>
      <c r="AW289" s="14" t="s">
        <v>35</v>
      </c>
      <c r="AX289" s="14" t="s">
        <v>81</v>
      </c>
      <c r="AY289" s="223" t="s">
        <v>128</v>
      </c>
    </row>
    <row r="290" spans="2:65" s="1" customFormat="1" ht="24" customHeight="1">
      <c r="B290" s="32"/>
      <c r="C290" s="169" t="s">
        <v>461</v>
      </c>
      <c r="D290" s="169" t="s">
        <v>131</v>
      </c>
      <c r="E290" s="170" t="s">
        <v>462</v>
      </c>
      <c r="F290" s="171" t="s">
        <v>463</v>
      </c>
      <c r="G290" s="172" t="s">
        <v>291</v>
      </c>
      <c r="H290" s="173">
        <v>30.018000000000001</v>
      </c>
      <c r="I290" s="174">
        <v>47.8</v>
      </c>
      <c r="J290" s="174">
        <f>ROUND(I290*H290,2)</f>
        <v>1434.86</v>
      </c>
      <c r="K290" s="171" t="s">
        <v>135</v>
      </c>
      <c r="L290" s="36"/>
      <c r="M290" s="175" t="s">
        <v>17</v>
      </c>
      <c r="N290" s="176" t="s">
        <v>44</v>
      </c>
      <c r="O290" s="177">
        <v>0</v>
      </c>
      <c r="P290" s="177">
        <f>O290*H290</f>
        <v>0</v>
      </c>
      <c r="Q290" s="177">
        <v>0</v>
      </c>
      <c r="R290" s="177">
        <f>Q290*H290</f>
        <v>0</v>
      </c>
      <c r="S290" s="177">
        <v>0</v>
      </c>
      <c r="T290" s="178">
        <f>S290*H290</f>
        <v>0</v>
      </c>
      <c r="AR290" s="179" t="s">
        <v>136</v>
      </c>
      <c r="AT290" s="179" t="s">
        <v>131</v>
      </c>
      <c r="AU290" s="179" t="s">
        <v>83</v>
      </c>
      <c r="AY290" s="18" t="s">
        <v>128</v>
      </c>
      <c r="BE290" s="180">
        <f>IF(N290="základní",J290,0)</f>
        <v>1434.86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8" t="s">
        <v>81</v>
      </c>
      <c r="BK290" s="180">
        <f>ROUND(I290*H290,2)</f>
        <v>1434.86</v>
      </c>
      <c r="BL290" s="18" t="s">
        <v>136</v>
      </c>
      <c r="BM290" s="179" t="s">
        <v>464</v>
      </c>
    </row>
    <row r="291" spans="2:65" s="12" customFormat="1">
      <c r="B291" s="194"/>
      <c r="C291" s="195"/>
      <c r="D291" s="196" t="s">
        <v>183</v>
      </c>
      <c r="E291" s="197" t="s">
        <v>17</v>
      </c>
      <c r="F291" s="198" t="s">
        <v>465</v>
      </c>
      <c r="G291" s="195"/>
      <c r="H291" s="197" t="s">
        <v>17</v>
      </c>
      <c r="I291" s="195"/>
      <c r="J291" s="195"/>
      <c r="K291" s="195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183</v>
      </c>
      <c r="AU291" s="203" t="s">
        <v>83</v>
      </c>
      <c r="AV291" s="12" t="s">
        <v>81</v>
      </c>
      <c r="AW291" s="12" t="s">
        <v>35</v>
      </c>
      <c r="AX291" s="12" t="s">
        <v>73</v>
      </c>
      <c r="AY291" s="203" t="s">
        <v>128</v>
      </c>
    </row>
    <row r="292" spans="2:65" s="13" customFormat="1">
      <c r="B292" s="204"/>
      <c r="C292" s="205"/>
      <c r="D292" s="196" t="s">
        <v>183</v>
      </c>
      <c r="E292" s="206" t="s">
        <v>17</v>
      </c>
      <c r="F292" s="207" t="s">
        <v>466</v>
      </c>
      <c r="G292" s="205"/>
      <c r="H292" s="208">
        <v>30.018000000000001</v>
      </c>
      <c r="I292" s="205"/>
      <c r="J292" s="205"/>
      <c r="K292" s="205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183</v>
      </c>
      <c r="AU292" s="213" t="s">
        <v>83</v>
      </c>
      <c r="AV292" s="13" t="s">
        <v>83</v>
      </c>
      <c r="AW292" s="13" t="s">
        <v>35</v>
      </c>
      <c r="AX292" s="13" t="s">
        <v>81</v>
      </c>
      <c r="AY292" s="213" t="s">
        <v>128</v>
      </c>
    </row>
    <row r="293" spans="2:65" s="11" customFormat="1" ht="22.8" customHeight="1">
      <c r="B293" s="154"/>
      <c r="C293" s="155"/>
      <c r="D293" s="156" t="s">
        <v>72</v>
      </c>
      <c r="E293" s="167" t="s">
        <v>143</v>
      </c>
      <c r="F293" s="167" t="s">
        <v>467</v>
      </c>
      <c r="G293" s="155"/>
      <c r="H293" s="155"/>
      <c r="I293" s="155"/>
      <c r="J293" s="168">
        <f>BK293</f>
        <v>306942.54000000004</v>
      </c>
      <c r="K293" s="155"/>
      <c r="L293" s="159"/>
      <c r="M293" s="160"/>
      <c r="N293" s="161"/>
      <c r="O293" s="161"/>
      <c r="P293" s="162">
        <f>SUM(P294:P329)</f>
        <v>317.56609100000003</v>
      </c>
      <c r="Q293" s="161"/>
      <c r="R293" s="162">
        <f>SUM(R294:R329)</f>
        <v>98.659634199999971</v>
      </c>
      <c r="S293" s="161"/>
      <c r="T293" s="163">
        <f>SUM(T294:T329)</f>
        <v>0</v>
      </c>
      <c r="AR293" s="164" t="s">
        <v>81</v>
      </c>
      <c r="AT293" s="165" t="s">
        <v>72</v>
      </c>
      <c r="AU293" s="165" t="s">
        <v>81</v>
      </c>
      <c r="AY293" s="164" t="s">
        <v>128</v>
      </c>
      <c r="BK293" s="166">
        <f>SUM(BK294:BK329)</f>
        <v>306942.54000000004</v>
      </c>
    </row>
    <row r="294" spans="2:65" s="1" customFormat="1" ht="48" customHeight="1">
      <c r="B294" s="32"/>
      <c r="C294" s="169" t="s">
        <v>468</v>
      </c>
      <c r="D294" s="169" t="s">
        <v>131</v>
      </c>
      <c r="E294" s="170" t="s">
        <v>469</v>
      </c>
      <c r="F294" s="171" t="s">
        <v>470</v>
      </c>
      <c r="G294" s="172" t="s">
        <v>180</v>
      </c>
      <c r="H294" s="173">
        <v>7.5090000000000003</v>
      </c>
      <c r="I294" s="174">
        <v>4090</v>
      </c>
      <c r="J294" s="174">
        <f>ROUND(I294*H294,2)</f>
        <v>30711.81</v>
      </c>
      <c r="K294" s="171" t="s">
        <v>181</v>
      </c>
      <c r="L294" s="36"/>
      <c r="M294" s="175" t="s">
        <v>17</v>
      </c>
      <c r="N294" s="176" t="s">
        <v>44</v>
      </c>
      <c r="O294" s="177">
        <v>3.863</v>
      </c>
      <c r="P294" s="177">
        <f>O294*H294</f>
        <v>29.007267000000002</v>
      </c>
      <c r="Q294" s="177">
        <v>2.5143</v>
      </c>
      <c r="R294" s="177">
        <f>Q294*H294</f>
        <v>18.879878699999999</v>
      </c>
      <c r="S294" s="177">
        <v>0</v>
      </c>
      <c r="T294" s="178">
        <f>S294*H294</f>
        <v>0</v>
      </c>
      <c r="AR294" s="179" t="s">
        <v>136</v>
      </c>
      <c r="AT294" s="179" t="s">
        <v>131</v>
      </c>
      <c r="AU294" s="179" t="s">
        <v>83</v>
      </c>
      <c r="AY294" s="18" t="s">
        <v>128</v>
      </c>
      <c r="BE294" s="180">
        <f>IF(N294="základní",J294,0)</f>
        <v>30711.81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8" t="s">
        <v>81</v>
      </c>
      <c r="BK294" s="180">
        <f>ROUND(I294*H294,2)</f>
        <v>30711.81</v>
      </c>
      <c r="BL294" s="18" t="s">
        <v>136</v>
      </c>
      <c r="BM294" s="179" t="s">
        <v>471</v>
      </c>
    </row>
    <row r="295" spans="2:65" s="12" customFormat="1">
      <c r="B295" s="194"/>
      <c r="C295" s="195"/>
      <c r="D295" s="196" t="s">
        <v>183</v>
      </c>
      <c r="E295" s="197" t="s">
        <v>17</v>
      </c>
      <c r="F295" s="198" t="s">
        <v>472</v>
      </c>
      <c r="G295" s="195"/>
      <c r="H295" s="197" t="s">
        <v>17</v>
      </c>
      <c r="I295" s="195"/>
      <c r="J295" s="195"/>
      <c r="K295" s="195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183</v>
      </c>
      <c r="AU295" s="203" t="s">
        <v>83</v>
      </c>
      <c r="AV295" s="12" t="s">
        <v>81</v>
      </c>
      <c r="AW295" s="12" t="s">
        <v>35</v>
      </c>
      <c r="AX295" s="12" t="s">
        <v>73</v>
      </c>
      <c r="AY295" s="203" t="s">
        <v>128</v>
      </c>
    </row>
    <row r="296" spans="2:65" s="13" customFormat="1">
      <c r="B296" s="204"/>
      <c r="C296" s="205"/>
      <c r="D296" s="196" t="s">
        <v>183</v>
      </c>
      <c r="E296" s="206" t="s">
        <v>17</v>
      </c>
      <c r="F296" s="207" t="s">
        <v>473</v>
      </c>
      <c r="G296" s="205"/>
      <c r="H296" s="208">
        <v>6.9729999999999999</v>
      </c>
      <c r="I296" s="205"/>
      <c r="J296" s="205"/>
      <c r="K296" s="205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183</v>
      </c>
      <c r="AU296" s="213" t="s">
        <v>83</v>
      </c>
      <c r="AV296" s="13" t="s">
        <v>83</v>
      </c>
      <c r="AW296" s="13" t="s">
        <v>35</v>
      </c>
      <c r="AX296" s="13" t="s">
        <v>73</v>
      </c>
      <c r="AY296" s="213" t="s">
        <v>128</v>
      </c>
    </row>
    <row r="297" spans="2:65" s="12" customFormat="1">
      <c r="B297" s="194"/>
      <c r="C297" s="195"/>
      <c r="D297" s="196" t="s">
        <v>183</v>
      </c>
      <c r="E297" s="197" t="s">
        <v>17</v>
      </c>
      <c r="F297" s="198" t="s">
        <v>474</v>
      </c>
      <c r="G297" s="195"/>
      <c r="H297" s="197" t="s">
        <v>17</v>
      </c>
      <c r="I297" s="195"/>
      <c r="J297" s="195"/>
      <c r="K297" s="195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183</v>
      </c>
      <c r="AU297" s="203" t="s">
        <v>83</v>
      </c>
      <c r="AV297" s="12" t="s">
        <v>81</v>
      </c>
      <c r="AW297" s="12" t="s">
        <v>35</v>
      </c>
      <c r="AX297" s="12" t="s">
        <v>73</v>
      </c>
      <c r="AY297" s="203" t="s">
        <v>128</v>
      </c>
    </row>
    <row r="298" spans="2:65" s="13" customFormat="1">
      <c r="B298" s="204"/>
      <c r="C298" s="205"/>
      <c r="D298" s="196" t="s">
        <v>183</v>
      </c>
      <c r="E298" s="206" t="s">
        <v>17</v>
      </c>
      <c r="F298" s="207" t="s">
        <v>475</v>
      </c>
      <c r="G298" s="205"/>
      <c r="H298" s="208">
        <v>0.53600000000000003</v>
      </c>
      <c r="I298" s="205"/>
      <c r="J298" s="205"/>
      <c r="K298" s="205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183</v>
      </c>
      <c r="AU298" s="213" t="s">
        <v>83</v>
      </c>
      <c r="AV298" s="13" t="s">
        <v>83</v>
      </c>
      <c r="AW298" s="13" t="s">
        <v>35</v>
      </c>
      <c r="AX298" s="13" t="s">
        <v>73</v>
      </c>
      <c r="AY298" s="213" t="s">
        <v>128</v>
      </c>
    </row>
    <row r="299" spans="2:65" s="12" customFormat="1">
      <c r="B299" s="194"/>
      <c r="C299" s="195"/>
      <c r="D299" s="196" t="s">
        <v>183</v>
      </c>
      <c r="E299" s="197" t="s">
        <v>17</v>
      </c>
      <c r="F299" s="198" t="s">
        <v>476</v>
      </c>
      <c r="G299" s="195"/>
      <c r="H299" s="197" t="s">
        <v>17</v>
      </c>
      <c r="I299" s="195"/>
      <c r="J299" s="195"/>
      <c r="K299" s="195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183</v>
      </c>
      <c r="AU299" s="203" t="s">
        <v>83</v>
      </c>
      <c r="AV299" s="12" t="s">
        <v>81</v>
      </c>
      <c r="AW299" s="12" t="s">
        <v>35</v>
      </c>
      <c r="AX299" s="12" t="s">
        <v>73</v>
      </c>
      <c r="AY299" s="203" t="s">
        <v>128</v>
      </c>
    </row>
    <row r="300" spans="2:65" s="14" customFormat="1">
      <c r="B300" s="214"/>
      <c r="C300" s="215"/>
      <c r="D300" s="196" t="s">
        <v>183</v>
      </c>
      <c r="E300" s="216" t="s">
        <v>17</v>
      </c>
      <c r="F300" s="217" t="s">
        <v>189</v>
      </c>
      <c r="G300" s="215"/>
      <c r="H300" s="218">
        <v>7.5090000000000003</v>
      </c>
      <c r="I300" s="215"/>
      <c r="J300" s="215"/>
      <c r="K300" s="215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183</v>
      </c>
      <c r="AU300" s="223" t="s">
        <v>83</v>
      </c>
      <c r="AV300" s="14" t="s">
        <v>136</v>
      </c>
      <c r="AW300" s="14" t="s">
        <v>35</v>
      </c>
      <c r="AX300" s="14" t="s">
        <v>81</v>
      </c>
      <c r="AY300" s="223" t="s">
        <v>128</v>
      </c>
    </row>
    <row r="301" spans="2:65" s="1" customFormat="1" ht="48" customHeight="1">
      <c r="B301" s="32"/>
      <c r="C301" s="169" t="s">
        <v>477</v>
      </c>
      <c r="D301" s="169" t="s">
        <v>131</v>
      </c>
      <c r="E301" s="170" t="s">
        <v>478</v>
      </c>
      <c r="F301" s="171" t="s">
        <v>479</v>
      </c>
      <c r="G301" s="172" t="s">
        <v>180</v>
      </c>
      <c r="H301" s="173">
        <v>30.841000000000001</v>
      </c>
      <c r="I301" s="174">
        <v>3540</v>
      </c>
      <c r="J301" s="174">
        <f>ROUND(I301*H301,2)</f>
        <v>109177.14</v>
      </c>
      <c r="K301" s="171" t="s">
        <v>181</v>
      </c>
      <c r="L301" s="36"/>
      <c r="M301" s="175" t="s">
        <v>17</v>
      </c>
      <c r="N301" s="176" t="s">
        <v>44</v>
      </c>
      <c r="O301" s="177">
        <v>2.294</v>
      </c>
      <c r="P301" s="177">
        <f>O301*H301</f>
        <v>70.749254000000008</v>
      </c>
      <c r="Q301" s="177">
        <v>2.5023499999999999</v>
      </c>
      <c r="R301" s="177">
        <f>Q301*H301</f>
        <v>77.174976349999994</v>
      </c>
      <c r="S301" s="177">
        <v>0</v>
      </c>
      <c r="T301" s="178">
        <f>S301*H301</f>
        <v>0</v>
      </c>
      <c r="AR301" s="179" t="s">
        <v>136</v>
      </c>
      <c r="AT301" s="179" t="s">
        <v>131</v>
      </c>
      <c r="AU301" s="179" t="s">
        <v>83</v>
      </c>
      <c r="AY301" s="18" t="s">
        <v>128</v>
      </c>
      <c r="BE301" s="180">
        <f>IF(N301="základní",J301,0)</f>
        <v>109177.14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8" t="s">
        <v>81</v>
      </c>
      <c r="BK301" s="180">
        <f>ROUND(I301*H301,2)</f>
        <v>109177.14</v>
      </c>
      <c r="BL301" s="18" t="s">
        <v>136</v>
      </c>
      <c r="BM301" s="179" t="s">
        <v>480</v>
      </c>
    </row>
    <row r="302" spans="2:65" s="12" customFormat="1" ht="20.25">
      <c r="B302" s="194"/>
      <c r="C302" s="195"/>
      <c r="D302" s="196" t="s">
        <v>183</v>
      </c>
      <c r="E302" s="197" t="s">
        <v>17</v>
      </c>
      <c r="F302" s="198" t="s">
        <v>481</v>
      </c>
      <c r="G302" s="195"/>
      <c r="H302" s="197" t="s">
        <v>17</v>
      </c>
      <c r="I302" s="195"/>
      <c r="J302" s="195"/>
      <c r="K302" s="195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183</v>
      </c>
      <c r="AU302" s="203" t="s">
        <v>83</v>
      </c>
      <c r="AV302" s="12" t="s">
        <v>81</v>
      </c>
      <c r="AW302" s="12" t="s">
        <v>35</v>
      </c>
      <c r="AX302" s="12" t="s">
        <v>73</v>
      </c>
      <c r="AY302" s="203" t="s">
        <v>128</v>
      </c>
    </row>
    <row r="303" spans="2:65" s="13" customFormat="1" ht="20.25">
      <c r="B303" s="204"/>
      <c r="C303" s="205"/>
      <c r="D303" s="196" t="s">
        <v>183</v>
      </c>
      <c r="E303" s="206" t="s">
        <v>17</v>
      </c>
      <c r="F303" s="207" t="s">
        <v>482</v>
      </c>
      <c r="G303" s="205"/>
      <c r="H303" s="208">
        <v>30.841000000000001</v>
      </c>
      <c r="I303" s="205"/>
      <c r="J303" s="205"/>
      <c r="K303" s="205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183</v>
      </c>
      <c r="AU303" s="213" t="s">
        <v>83</v>
      </c>
      <c r="AV303" s="13" t="s">
        <v>83</v>
      </c>
      <c r="AW303" s="13" t="s">
        <v>35</v>
      </c>
      <c r="AX303" s="13" t="s">
        <v>81</v>
      </c>
      <c r="AY303" s="213" t="s">
        <v>128</v>
      </c>
    </row>
    <row r="304" spans="2:65" s="1" customFormat="1" ht="48" customHeight="1">
      <c r="B304" s="32"/>
      <c r="C304" s="169" t="s">
        <v>483</v>
      </c>
      <c r="D304" s="169" t="s">
        <v>131</v>
      </c>
      <c r="E304" s="170" t="s">
        <v>484</v>
      </c>
      <c r="F304" s="171" t="s">
        <v>485</v>
      </c>
      <c r="G304" s="172" t="s">
        <v>259</v>
      </c>
      <c r="H304" s="173">
        <v>15.619</v>
      </c>
      <c r="I304" s="174">
        <v>451</v>
      </c>
      <c r="J304" s="174">
        <f>ROUND(I304*H304,2)</f>
        <v>7044.17</v>
      </c>
      <c r="K304" s="171" t="s">
        <v>181</v>
      </c>
      <c r="L304" s="36"/>
      <c r="M304" s="175" t="s">
        <v>17</v>
      </c>
      <c r="N304" s="176" t="s">
        <v>44</v>
      </c>
      <c r="O304" s="177">
        <v>0.94</v>
      </c>
      <c r="P304" s="177">
        <f>O304*H304</f>
        <v>14.681859999999999</v>
      </c>
      <c r="Q304" s="177">
        <v>4.3200000000000001E-3</v>
      </c>
      <c r="R304" s="177">
        <f>Q304*H304</f>
        <v>6.7474080000000006E-2</v>
      </c>
      <c r="S304" s="177">
        <v>0</v>
      </c>
      <c r="T304" s="178">
        <f>S304*H304</f>
        <v>0</v>
      </c>
      <c r="AR304" s="179" t="s">
        <v>136</v>
      </c>
      <c r="AT304" s="179" t="s">
        <v>131</v>
      </c>
      <c r="AU304" s="179" t="s">
        <v>83</v>
      </c>
      <c r="AY304" s="18" t="s">
        <v>128</v>
      </c>
      <c r="BE304" s="180">
        <f>IF(N304="základní",J304,0)</f>
        <v>7044.17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8" t="s">
        <v>81</v>
      </c>
      <c r="BK304" s="180">
        <f>ROUND(I304*H304,2)</f>
        <v>7044.17</v>
      </c>
      <c r="BL304" s="18" t="s">
        <v>136</v>
      </c>
      <c r="BM304" s="179" t="s">
        <v>486</v>
      </c>
    </row>
    <row r="305" spans="2:65" s="12" customFormat="1">
      <c r="B305" s="194"/>
      <c r="C305" s="195"/>
      <c r="D305" s="196" t="s">
        <v>183</v>
      </c>
      <c r="E305" s="197" t="s">
        <v>17</v>
      </c>
      <c r="F305" s="198" t="s">
        <v>487</v>
      </c>
      <c r="G305" s="195"/>
      <c r="H305" s="197" t="s">
        <v>17</v>
      </c>
      <c r="I305" s="195"/>
      <c r="J305" s="195"/>
      <c r="K305" s="195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183</v>
      </c>
      <c r="AU305" s="203" t="s">
        <v>83</v>
      </c>
      <c r="AV305" s="12" t="s">
        <v>81</v>
      </c>
      <c r="AW305" s="12" t="s">
        <v>35</v>
      </c>
      <c r="AX305" s="12" t="s">
        <v>73</v>
      </c>
      <c r="AY305" s="203" t="s">
        <v>128</v>
      </c>
    </row>
    <row r="306" spans="2:65" s="13" customFormat="1">
      <c r="B306" s="204"/>
      <c r="C306" s="205"/>
      <c r="D306" s="196" t="s">
        <v>183</v>
      </c>
      <c r="E306" s="206" t="s">
        <v>17</v>
      </c>
      <c r="F306" s="207" t="s">
        <v>488</v>
      </c>
      <c r="G306" s="205"/>
      <c r="H306" s="208">
        <v>15.279</v>
      </c>
      <c r="I306" s="205"/>
      <c r="J306" s="205"/>
      <c r="K306" s="205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183</v>
      </c>
      <c r="AU306" s="213" t="s">
        <v>83</v>
      </c>
      <c r="AV306" s="13" t="s">
        <v>83</v>
      </c>
      <c r="AW306" s="13" t="s">
        <v>35</v>
      </c>
      <c r="AX306" s="13" t="s">
        <v>73</v>
      </c>
      <c r="AY306" s="213" t="s">
        <v>128</v>
      </c>
    </row>
    <row r="307" spans="2:65" s="12" customFormat="1">
      <c r="B307" s="194"/>
      <c r="C307" s="195"/>
      <c r="D307" s="196" t="s">
        <v>183</v>
      </c>
      <c r="E307" s="197" t="s">
        <v>17</v>
      </c>
      <c r="F307" s="198" t="s">
        <v>489</v>
      </c>
      <c r="G307" s="195"/>
      <c r="H307" s="197" t="s">
        <v>17</v>
      </c>
      <c r="I307" s="195"/>
      <c r="J307" s="195"/>
      <c r="K307" s="195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183</v>
      </c>
      <c r="AU307" s="203" t="s">
        <v>83</v>
      </c>
      <c r="AV307" s="12" t="s">
        <v>81</v>
      </c>
      <c r="AW307" s="12" t="s">
        <v>35</v>
      </c>
      <c r="AX307" s="12" t="s">
        <v>73</v>
      </c>
      <c r="AY307" s="203" t="s">
        <v>128</v>
      </c>
    </row>
    <row r="308" spans="2:65" s="13" customFormat="1">
      <c r="B308" s="204"/>
      <c r="C308" s="205"/>
      <c r="D308" s="196" t="s">
        <v>183</v>
      </c>
      <c r="E308" s="206" t="s">
        <v>17</v>
      </c>
      <c r="F308" s="207" t="s">
        <v>490</v>
      </c>
      <c r="G308" s="205"/>
      <c r="H308" s="208">
        <v>0.34</v>
      </c>
      <c r="I308" s="205"/>
      <c r="J308" s="205"/>
      <c r="K308" s="205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183</v>
      </c>
      <c r="AU308" s="213" t="s">
        <v>83</v>
      </c>
      <c r="AV308" s="13" t="s">
        <v>83</v>
      </c>
      <c r="AW308" s="13" t="s">
        <v>35</v>
      </c>
      <c r="AX308" s="13" t="s">
        <v>73</v>
      </c>
      <c r="AY308" s="213" t="s">
        <v>128</v>
      </c>
    </row>
    <row r="309" spans="2:65" s="12" customFormat="1">
      <c r="B309" s="194"/>
      <c r="C309" s="195"/>
      <c r="D309" s="196" t="s">
        <v>183</v>
      </c>
      <c r="E309" s="197" t="s">
        <v>17</v>
      </c>
      <c r="F309" s="198" t="s">
        <v>491</v>
      </c>
      <c r="G309" s="195"/>
      <c r="H309" s="197" t="s">
        <v>17</v>
      </c>
      <c r="I309" s="195"/>
      <c r="J309" s="195"/>
      <c r="K309" s="195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183</v>
      </c>
      <c r="AU309" s="203" t="s">
        <v>83</v>
      </c>
      <c r="AV309" s="12" t="s">
        <v>81</v>
      </c>
      <c r="AW309" s="12" t="s">
        <v>35</v>
      </c>
      <c r="AX309" s="12" t="s">
        <v>73</v>
      </c>
      <c r="AY309" s="203" t="s">
        <v>128</v>
      </c>
    </row>
    <row r="310" spans="2:65" s="14" customFormat="1">
      <c r="B310" s="214"/>
      <c r="C310" s="215"/>
      <c r="D310" s="196" t="s">
        <v>183</v>
      </c>
      <c r="E310" s="216" t="s">
        <v>17</v>
      </c>
      <c r="F310" s="217" t="s">
        <v>189</v>
      </c>
      <c r="G310" s="215"/>
      <c r="H310" s="218">
        <v>15.619</v>
      </c>
      <c r="I310" s="215"/>
      <c r="J310" s="215"/>
      <c r="K310" s="215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183</v>
      </c>
      <c r="AU310" s="223" t="s">
        <v>83</v>
      </c>
      <c r="AV310" s="14" t="s">
        <v>136</v>
      </c>
      <c r="AW310" s="14" t="s">
        <v>35</v>
      </c>
      <c r="AX310" s="14" t="s">
        <v>81</v>
      </c>
      <c r="AY310" s="223" t="s">
        <v>128</v>
      </c>
    </row>
    <row r="311" spans="2:65" s="1" customFormat="1" ht="48" customHeight="1">
      <c r="B311" s="32"/>
      <c r="C311" s="169" t="s">
        <v>492</v>
      </c>
      <c r="D311" s="169" t="s">
        <v>131</v>
      </c>
      <c r="E311" s="170" t="s">
        <v>493</v>
      </c>
      <c r="F311" s="171" t="s">
        <v>494</v>
      </c>
      <c r="G311" s="172" t="s">
        <v>259</v>
      </c>
      <c r="H311" s="173">
        <v>15.619</v>
      </c>
      <c r="I311" s="174">
        <v>109</v>
      </c>
      <c r="J311" s="174">
        <f>ROUND(I311*H311,2)</f>
        <v>1702.47</v>
      </c>
      <c r="K311" s="171" t="s">
        <v>181</v>
      </c>
      <c r="L311" s="36"/>
      <c r="M311" s="175" t="s">
        <v>17</v>
      </c>
      <c r="N311" s="176" t="s">
        <v>44</v>
      </c>
      <c r="O311" s="177">
        <v>0.33900000000000002</v>
      </c>
      <c r="P311" s="177">
        <f>O311*H311</f>
        <v>5.2948409999999999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AR311" s="179" t="s">
        <v>136</v>
      </c>
      <c r="AT311" s="179" t="s">
        <v>131</v>
      </c>
      <c r="AU311" s="179" t="s">
        <v>83</v>
      </c>
      <c r="AY311" s="18" t="s">
        <v>128</v>
      </c>
      <c r="BE311" s="180">
        <f>IF(N311="základní",J311,0)</f>
        <v>1702.47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8" t="s">
        <v>81</v>
      </c>
      <c r="BK311" s="180">
        <f>ROUND(I311*H311,2)</f>
        <v>1702.47</v>
      </c>
      <c r="BL311" s="18" t="s">
        <v>136</v>
      </c>
      <c r="BM311" s="179" t="s">
        <v>495</v>
      </c>
    </row>
    <row r="312" spans="2:65" s="1" customFormat="1" ht="48" customHeight="1">
      <c r="B312" s="32"/>
      <c r="C312" s="169" t="s">
        <v>496</v>
      </c>
      <c r="D312" s="169" t="s">
        <v>131</v>
      </c>
      <c r="E312" s="170" t="s">
        <v>497</v>
      </c>
      <c r="F312" s="171" t="s">
        <v>498</v>
      </c>
      <c r="G312" s="172" t="s">
        <v>259</v>
      </c>
      <c r="H312" s="173">
        <v>65.826999999999998</v>
      </c>
      <c r="I312" s="174">
        <v>891</v>
      </c>
      <c r="J312" s="174">
        <f>ROUND(I312*H312,2)</f>
        <v>58651.86</v>
      </c>
      <c r="K312" s="171" t="s">
        <v>181</v>
      </c>
      <c r="L312" s="36"/>
      <c r="M312" s="175" t="s">
        <v>17</v>
      </c>
      <c r="N312" s="176" t="s">
        <v>44</v>
      </c>
      <c r="O312" s="177">
        <v>1.51</v>
      </c>
      <c r="P312" s="177">
        <f>O312*H312</f>
        <v>99.398769999999999</v>
      </c>
      <c r="Q312" s="177">
        <v>2.47E-3</v>
      </c>
      <c r="R312" s="177">
        <f>Q312*H312</f>
        <v>0.16259268999999998</v>
      </c>
      <c r="S312" s="177">
        <v>0</v>
      </c>
      <c r="T312" s="178">
        <f>S312*H312</f>
        <v>0</v>
      </c>
      <c r="AR312" s="179" t="s">
        <v>136</v>
      </c>
      <c r="AT312" s="179" t="s">
        <v>131</v>
      </c>
      <c r="AU312" s="179" t="s">
        <v>83</v>
      </c>
      <c r="AY312" s="18" t="s">
        <v>128</v>
      </c>
      <c r="BE312" s="180">
        <f>IF(N312="základní",J312,0)</f>
        <v>58651.86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8" t="s">
        <v>81</v>
      </c>
      <c r="BK312" s="180">
        <f>ROUND(I312*H312,2)</f>
        <v>58651.86</v>
      </c>
      <c r="BL312" s="18" t="s">
        <v>136</v>
      </c>
      <c r="BM312" s="179" t="s">
        <v>499</v>
      </c>
    </row>
    <row r="313" spans="2:65" s="12" customFormat="1">
      <c r="B313" s="194"/>
      <c r="C313" s="195"/>
      <c r="D313" s="196" t="s">
        <v>183</v>
      </c>
      <c r="E313" s="197" t="s">
        <v>17</v>
      </c>
      <c r="F313" s="198" t="s">
        <v>500</v>
      </c>
      <c r="G313" s="195"/>
      <c r="H313" s="197" t="s">
        <v>17</v>
      </c>
      <c r="I313" s="195"/>
      <c r="J313" s="195"/>
      <c r="K313" s="195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183</v>
      </c>
      <c r="AU313" s="203" t="s">
        <v>83</v>
      </c>
      <c r="AV313" s="12" t="s">
        <v>81</v>
      </c>
      <c r="AW313" s="12" t="s">
        <v>35</v>
      </c>
      <c r="AX313" s="12" t="s">
        <v>73</v>
      </c>
      <c r="AY313" s="203" t="s">
        <v>128</v>
      </c>
    </row>
    <row r="314" spans="2:65" s="13" customFormat="1">
      <c r="B314" s="204"/>
      <c r="C314" s="205"/>
      <c r="D314" s="196" t="s">
        <v>183</v>
      </c>
      <c r="E314" s="206" t="s">
        <v>17</v>
      </c>
      <c r="F314" s="207" t="s">
        <v>501</v>
      </c>
      <c r="G314" s="205"/>
      <c r="H314" s="208">
        <v>61.003999999999998</v>
      </c>
      <c r="I314" s="205"/>
      <c r="J314" s="205"/>
      <c r="K314" s="205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183</v>
      </c>
      <c r="AU314" s="213" t="s">
        <v>83</v>
      </c>
      <c r="AV314" s="13" t="s">
        <v>83</v>
      </c>
      <c r="AW314" s="13" t="s">
        <v>35</v>
      </c>
      <c r="AX314" s="13" t="s">
        <v>73</v>
      </c>
      <c r="AY314" s="213" t="s">
        <v>128</v>
      </c>
    </row>
    <row r="315" spans="2:65" s="12" customFormat="1">
      <c r="B315" s="194"/>
      <c r="C315" s="195"/>
      <c r="D315" s="196" t="s">
        <v>183</v>
      </c>
      <c r="E315" s="197" t="s">
        <v>17</v>
      </c>
      <c r="F315" s="198" t="s">
        <v>474</v>
      </c>
      <c r="G315" s="195"/>
      <c r="H315" s="197" t="s">
        <v>17</v>
      </c>
      <c r="I315" s="195"/>
      <c r="J315" s="195"/>
      <c r="K315" s="195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183</v>
      </c>
      <c r="AU315" s="203" t="s">
        <v>83</v>
      </c>
      <c r="AV315" s="12" t="s">
        <v>81</v>
      </c>
      <c r="AW315" s="12" t="s">
        <v>35</v>
      </c>
      <c r="AX315" s="12" t="s">
        <v>73</v>
      </c>
      <c r="AY315" s="203" t="s">
        <v>128</v>
      </c>
    </row>
    <row r="316" spans="2:65" s="13" customFormat="1">
      <c r="B316" s="204"/>
      <c r="C316" s="205"/>
      <c r="D316" s="196" t="s">
        <v>183</v>
      </c>
      <c r="E316" s="206" t="s">
        <v>17</v>
      </c>
      <c r="F316" s="207" t="s">
        <v>502</v>
      </c>
      <c r="G316" s="205"/>
      <c r="H316" s="208">
        <v>4.8230000000000004</v>
      </c>
      <c r="I316" s="205"/>
      <c r="J316" s="205"/>
      <c r="K316" s="205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183</v>
      </c>
      <c r="AU316" s="213" t="s">
        <v>83</v>
      </c>
      <c r="AV316" s="13" t="s">
        <v>83</v>
      </c>
      <c r="AW316" s="13" t="s">
        <v>35</v>
      </c>
      <c r="AX316" s="13" t="s">
        <v>73</v>
      </c>
      <c r="AY316" s="213" t="s">
        <v>128</v>
      </c>
    </row>
    <row r="317" spans="2:65" s="12" customFormat="1">
      <c r="B317" s="194"/>
      <c r="C317" s="195"/>
      <c r="D317" s="196" t="s">
        <v>183</v>
      </c>
      <c r="E317" s="197" t="s">
        <v>17</v>
      </c>
      <c r="F317" s="198" t="s">
        <v>476</v>
      </c>
      <c r="G317" s="195"/>
      <c r="H317" s="197" t="s">
        <v>17</v>
      </c>
      <c r="I317" s="195"/>
      <c r="J317" s="195"/>
      <c r="K317" s="195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183</v>
      </c>
      <c r="AU317" s="203" t="s">
        <v>83</v>
      </c>
      <c r="AV317" s="12" t="s">
        <v>81</v>
      </c>
      <c r="AW317" s="12" t="s">
        <v>35</v>
      </c>
      <c r="AX317" s="12" t="s">
        <v>73</v>
      </c>
      <c r="AY317" s="203" t="s">
        <v>128</v>
      </c>
    </row>
    <row r="318" spans="2:65" s="14" customFormat="1">
      <c r="B318" s="214"/>
      <c r="C318" s="215"/>
      <c r="D318" s="196" t="s">
        <v>183</v>
      </c>
      <c r="E318" s="216" t="s">
        <v>17</v>
      </c>
      <c r="F318" s="217" t="s">
        <v>189</v>
      </c>
      <c r="G318" s="215"/>
      <c r="H318" s="218">
        <v>65.826999999999998</v>
      </c>
      <c r="I318" s="215"/>
      <c r="J318" s="215"/>
      <c r="K318" s="215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183</v>
      </c>
      <c r="AU318" s="223" t="s">
        <v>83</v>
      </c>
      <c r="AV318" s="14" t="s">
        <v>136</v>
      </c>
      <c r="AW318" s="14" t="s">
        <v>35</v>
      </c>
      <c r="AX318" s="14" t="s">
        <v>81</v>
      </c>
      <c r="AY318" s="223" t="s">
        <v>128</v>
      </c>
    </row>
    <row r="319" spans="2:65" s="1" customFormat="1" ht="48" customHeight="1">
      <c r="B319" s="32"/>
      <c r="C319" s="169" t="s">
        <v>503</v>
      </c>
      <c r="D319" s="169" t="s">
        <v>131</v>
      </c>
      <c r="E319" s="170" t="s">
        <v>504</v>
      </c>
      <c r="F319" s="171" t="s">
        <v>505</v>
      </c>
      <c r="G319" s="172" t="s">
        <v>259</v>
      </c>
      <c r="H319" s="173">
        <v>65.826999999999998</v>
      </c>
      <c r="I319" s="174">
        <v>181</v>
      </c>
      <c r="J319" s="174">
        <f>ROUND(I319*H319,2)</f>
        <v>11914.69</v>
      </c>
      <c r="K319" s="171" t="s">
        <v>181</v>
      </c>
      <c r="L319" s="36"/>
      <c r="M319" s="175" t="s">
        <v>17</v>
      </c>
      <c r="N319" s="176" t="s">
        <v>44</v>
      </c>
      <c r="O319" s="177">
        <v>0.35899999999999999</v>
      </c>
      <c r="P319" s="177">
        <f>O319*H319</f>
        <v>23.631892999999998</v>
      </c>
      <c r="Q319" s="177">
        <v>0</v>
      </c>
      <c r="R319" s="177">
        <f>Q319*H319</f>
        <v>0</v>
      </c>
      <c r="S319" s="177">
        <v>0</v>
      </c>
      <c r="T319" s="178">
        <f>S319*H319</f>
        <v>0</v>
      </c>
      <c r="AR319" s="179" t="s">
        <v>136</v>
      </c>
      <c r="AT319" s="179" t="s">
        <v>131</v>
      </c>
      <c r="AU319" s="179" t="s">
        <v>83</v>
      </c>
      <c r="AY319" s="18" t="s">
        <v>128</v>
      </c>
      <c r="BE319" s="180">
        <f>IF(N319="základní",J319,0)</f>
        <v>11914.69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8" t="s">
        <v>81</v>
      </c>
      <c r="BK319" s="180">
        <f>ROUND(I319*H319,2)</f>
        <v>11914.69</v>
      </c>
      <c r="BL319" s="18" t="s">
        <v>136</v>
      </c>
      <c r="BM319" s="179" t="s">
        <v>506</v>
      </c>
    </row>
    <row r="320" spans="2:65" s="1" customFormat="1" ht="36" customHeight="1">
      <c r="B320" s="32"/>
      <c r="C320" s="169" t="s">
        <v>507</v>
      </c>
      <c r="D320" s="169" t="s">
        <v>131</v>
      </c>
      <c r="E320" s="170" t="s">
        <v>508</v>
      </c>
      <c r="F320" s="171" t="s">
        <v>509</v>
      </c>
      <c r="G320" s="172" t="s">
        <v>230</v>
      </c>
      <c r="H320" s="173">
        <v>2.1379999999999999</v>
      </c>
      <c r="I320" s="174">
        <v>40800</v>
      </c>
      <c r="J320" s="174">
        <f>ROUND(I320*H320,2)</f>
        <v>87230.399999999994</v>
      </c>
      <c r="K320" s="171" t="s">
        <v>181</v>
      </c>
      <c r="L320" s="36"/>
      <c r="M320" s="175" t="s">
        <v>17</v>
      </c>
      <c r="N320" s="176" t="s">
        <v>44</v>
      </c>
      <c r="O320" s="177">
        <v>34.987000000000002</v>
      </c>
      <c r="P320" s="177">
        <f>O320*H320</f>
        <v>74.802205999999998</v>
      </c>
      <c r="Q320" s="177">
        <v>1.10951</v>
      </c>
      <c r="R320" s="177">
        <f>Q320*H320</f>
        <v>2.37213238</v>
      </c>
      <c r="S320" s="177">
        <v>0</v>
      </c>
      <c r="T320" s="178">
        <f>S320*H320</f>
        <v>0</v>
      </c>
      <c r="AR320" s="179" t="s">
        <v>136</v>
      </c>
      <c r="AT320" s="179" t="s">
        <v>131</v>
      </c>
      <c r="AU320" s="179" t="s">
        <v>83</v>
      </c>
      <c r="AY320" s="18" t="s">
        <v>128</v>
      </c>
      <c r="BE320" s="180">
        <f>IF(N320="základní",J320,0)</f>
        <v>87230.399999999994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8" t="s">
        <v>81</v>
      </c>
      <c r="BK320" s="180">
        <f>ROUND(I320*H320,2)</f>
        <v>87230.399999999994</v>
      </c>
      <c r="BL320" s="18" t="s">
        <v>136</v>
      </c>
      <c r="BM320" s="179" t="s">
        <v>510</v>
      </c>
    </row>
    <row r="321" spans="2:65" s="12" customFormat="1">
      <c r="B321" s="194"/>
      <c r="C321" s="195"/>
      <c r="D321" s="196" t="s">
        <v>183</v>
      </c>
      <c r="E321" s="197" t="s">
        <v>17</v>
      </c>
      <c r="F321" s="198" t="s">
        <v>511</v>
      </c>
      <c r="G321" s="195"/>
      <c r="H321" s="197" t="s">
        <v>17</v>
      </c>
      <c r="I321" s="195"/>
      <c r="J321" s="195"/>
      <c r="K321" s="195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183</v>
      </c>
      <c r="AU321" s="203" t="s">
        <v>83</v>
      </c>
      <c r="AV321" s="12" t="s">
        <v>81</v>
      </c>
      <c r="AW321" s="12" t="s">
        <v>35</v>
      </c>
      <c r="AX321" s="12" t="s">
        <v>73</v>
      </c>
      <c r="AY321" s="203" t="s">
        <v>128</v>
      </c>
    </row>
    <row r="322" spans="2:65" s="13" customFormat="1">
      <c r="B322" s="204"/>
      <c r="C322" s="205"/>
      <c r="D322" s="196" t="s">
        <v>183</v>
      </c>
      <c r="E322" s="206" t="s">
        <v>17</v>
      </c>
      <c r="F322" s="207" t="s">
        <v>512</v>
      </c>
      <c r="G322" s="205"/>
      <c r="H322" s="208">
        <v>1.393</v>
      </c>
      <c r="I322" s="205"/>
      <c r="J322" s="205"/>
      <c r="K322" s="205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183</v>
      </c>
      <c r="AU322" s="213" t="s">
        <v>83</v>
      </c>
      <c r="AV322" s="13" t="s">
        <v>83</v>
      </c>
      <c r="AW322" s="13" t="s">
        <v>35</v>
      </c>
      <c r="AX322" s="13" t="s">
        <v>73</v>
      </c>
      <c r="AY322" s="213" t="s">
        <v>128</v>
      </c>
    </row>
    <row r="323" spans="2:65" s="13" customFormat="1">
      <c r="B323" s="204"/>
      <c r="C323" s="205"/>
      <c r="D323" s="196" t="s">
        <v>183</v>
      </c>
      <c r="E323" s="206" t="s">
        <v>17</v>
      </c>
      <c r="F323" s="207" t="s">
        <v>513</v>
      </c>
      <c r="G323" s="205"/>
      <c r="H323" s="208">
        <v>0.64300000000000002</v>
      </c>
      <c r="I323" s="205"/>
      <c r="J323" s="205"/>
      <c r="K323" s="205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183</v>
      </c>
      <c r="AU323" s="213" t="s">
        <v>83</v>
      </c>
      <c r="AV323" s="13" t="s">
        <v>83</v>
      </c>
      <c r="AW323" s="13" t="s">
        <v>35</v>
      </c>
      <c r="AX323" s="13" t="s">
        <v>73</v>
      </c>
      <c r="AY323" s="213" t="s">
        <v>128</v>
      </c>
    </row>
    <row r="324" spans="2:65" s="15" customFormat="1">
      <c r="B324" s="224"/>
      <c r="C324" s="225"/>
      <c r="D324" s="196" t="s">
        <v>183</v>
      </c>
      <c r="E324" s="226" t="s">
        <v>17</v>
      </c>
      <c r="F324" s="227" t="s">
        <v>514</v>
      </c>
      <c r="G324" s="225"/>
      <c r="H324" s="228">
        <v>2.036</v>
      </c>
      <c r="I324" s="225"/>
      <c r="J324" s="225"/>
      <c r="K324" s="225"/>
      <c r="L324" s="229"/>
      <c r="M324" s="230"/>
      <c r="N324" s="231"/>
      <c r="O324" s="231"/>
      <c r="P324" s="231"/>
      <c r="Q324" s="231"/>
      <c r="R324" s="231"/>
      <c r="S324" s="231"/>
      <c r="T324" s="232"/>
      <c r="AT324" s="233" t="s">
        <v>183</v>
      </c>
      <c r="AU324" s="233" t="s">
        <v>83</v>
      </c>
      <c r="AV324" s="15" t="s">
        <v>143</v>
      </c>
      <c r="AW324" s="15" t="s">
        <v>35</v>
      </c>
      <c r="AX324" s="15" t="s">
        <v>73</v>
      </c>
      <c r="AY324" s="233" t="s">
        <v>128</v>
      </c>
    </row>
    <row r="325" spans="2:65" s="13" customFormat="1">
      <c r="B325" s="204"/>
      <c r="C325" s="205"/>
      <c r="D325" s="196" t="s">
        <v>183</v>
      </c>
      <c r="E325" s="206" t="s">
        <v>17</v>
      </c>
      <c r="F325" s="207" t="s">
        <v>515</v>
      </c>
      <c r="G325" s="205"/>
      <c r="H325" s="208">
        <v>0.10199999999999999</v>
      </c>
      <c r="I325" s="205"/>
      <c r="J325" s="205"/>
      <c r="K325" s="205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183</v>
      </c>
      <c r="AU325" s="213" t="s">
        <v>83</v>
      </c>
      <c r="AV325" s="13" t="s">
        <v>83</v>
      </c>
      <c r="AW325" s="13" t="s">
        <v>35</v>
      </c>
      <c r="AX325" s="13" t="s">
        <v>73</v>
      </c>
      <c r="AY325" s="213" t="s">
        <v>128</v>
      </c>
    </row>
    <row r="326" spans="2:65" s="12" customFormat="1">
      <c r="B326" s="194"/>
      <c r="C326" s="195"/>
      <c r="D326" s="196" t="s">
        <v>183</v>
      </c>
      <c r="E326" s="197" t="s">
        <v>17</v>
      </c>
      <c r="F326" s="198" t="s">
        <v>270</v>
      </c>
      <c r="G326" s="195"/>
      <c r="H326" s="197" t="s">
        <v>17</v>
      </c>
      <c r="I326" s="195"/>
      <c r="J326" s="195"/>
      <c r="K326" s="195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183</v>
      </c>
      <c r="AU326" s="203" t="s">
        <v>83</v>
      </c>
      <c r="AV326" s="12" t="s">
        <v>81</v>
      </c>
      <c r="AW326" s="12" t="s">
        <v>35</v>
      </c>
      <c r="AX326" s="12" t="s">
        <v>73</v>
      </c>
      <c r="AY326" s="203" t="s">
        <v>128</v>
      </c>
    </row>
    <row r="327" spans="2:65" s="14" customFormat="1">
      <c r="B327" s="214"/>
      <c r="C327" s="215"/>
      <c r="D327" s="196" t="s">
        <v>183</v>
      </c>
      <c r="E327" s="216" t="s">
        <v>17</v>
      </c>
      <c r="F327" s="217" t="s">
        <v>189</v>
      </c>
      <c r="G327" s="215"/>
      <c r="H327" s="218">
        <v>2.1379999999999999</v>
      </c>
      <c r="I327" s="215"/>
      <c r="J327" s="215"/>
      <c r="K327" s="215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183</v>
      </c>
      <c r="AU327" s="223" t="s">
        <v>83</v>
      </c>
      <c r="AV327" s="14" t="s">
        <v>136</v>
      </c>
      <c r="AW327" s="14" t="s">
        <v>35</v>
      </c>
      <c r="AX327" s="14" t="s">
        <v>81</v>
      </c>
      <c r="AY327" s="223" t="s">
        <v>128</v>
      </c>
    </row>
    <row r="328" spans="2:65" s="1" customFormat="1" ht="24" customHeight="1">
      <c r="B328" s="32"/>
      <c r="C328" s="169" t="s">
        <v>516</v>
      </c>
      <c r="D328" s="169" t="s">
        <v>131</v>
      </c>
      <c r="E328" s="170" t="s">
        <v>517</v>
      </c>
      <c r="F328" s="171" t="s">
        <v>463</v>
      </c>
      <c r="G328" s="172" t="s">
        <v>291</v>
      </c>
      <c r="H328" s="173">
        <v>6</v>
      </c>
      <c r="I328" s="174">
        <v>85</v>
      </c>
      <c r="J328" s="174">
        <f>ROUND(I328*H328,2)</f>
        <v>510</v>
      </c>
      <c r="K328" s="171" t="s">
        <v>135</v>
      </c>
      <c r="L328" s="36"/>
      <c r="M328" s="175" t="s">
        <v>17</v>
      </c>
      <c r="N328" s="176" t="s">
        <v>44</v>
      </c>
      <c r="O328" s="177">
        <v>0</v>
      </c>
      <c r="P328" s="177">
        <f>O328*H328</f>
        <v>0</v>
      </c>
      <c r="Q328" s="177">
        <v>4.2999999999999999E-4</v>
      </c>
      <c r="R328" s="177">
        <f>Q328*H328</f>
        <v>2.5799999999999998E-3</v>
      </c>
      <c r="S328" s="177">
        <v>0</v>
      </c>
      <c r="T328" s="178">
        <f>S328*H328</f>
        <v>0</v>
      </c>
      <c r="AR328" s="179" t="s">
        <v>136</v>
      </c>
      <c r="AT328" s="179" t="s">
        <v>131</v>
      </c>
      <c r="AU328" s="179" t="s">
        <v>83</v>
      </c>
      <c r="AY328" s="18" t="s">
        <v>128</v>
      </c>
      <c r="BE328" s="180">
        <f>IF(N328="základní",J328,0)</f>
        <v>510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8" t="s">
        <v>81</v>
      </c>
      <c r="BK328" s="180">
        <f>ROUND(I328*H328,2)</f>
        <v>510</v>
      </c>
      <c r="BL328" s="18" t="s">
        <v>136</v>
      </c>
      <c r="BM328" s="179" t="s">
        <v>518</v>
      </c>
    </row>
    <row r="329" spans="2:65" s="13" customFormat="1">
      <c r="B329" s="204"/>
      <c r="C329" s="205"/>
      <c r="D329" s="196" t="s">
        <v>183</v>
      </c>
      <c r="E329" s="206" t="s">
        <v>17</v>
      </c>
      <c r="F329" s="207" t="s">
        <v>519</v>
      </c>
      <c r="G329" s="205"/>
      <c r="H329" s="208">
        <v>6</v>
      </c>
      <c r="I329" s="205"/>
      <c r="J329" s="205"/>
      <c r="K329" s="205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183</v>
      </c>
      <c r="AU329" s="213" t="s">
        <v>83</v>
      </c>
      <c r="AV329" s="13" t="s">
        <v>83</v>
      </c>
      <c r="AW329" s="13" t="s">
        <v>35</v>
      </c>
      <c r="AX329" s="13" t="s">
        <v>81</v>
      </c>
      <c r="AY329" s="213" t="s">
        <v>128</v>
      </c>
    </row>
    <row r="330" spans="2:65" s="11" customFormat="1" ht="22.8" customHeight="1">
      <c r="B330" s="154"/>
      <c r="C330" s="155"/>
      <c r="D330" s="156" t="s">
        <v>72</v>
      </c>
      <c r="E330" s="167" t="s">
        <v>150</v>
      </c>
      <c r="F330" s="167" t="s">
        <v>520</v>
      </c>
      <c r="G330" s="155"/>
      <c r="H330" s="155"/>
      <c r="I330" s="155"/>
      <c r="J330" s="168">
        <f>BK330</f>
        <v>79782.459999999992</v>
      </c>
      <c r="K330" s="155"/>
      <c r="L330" s="159"/>
      <c r="M330" s="160"/>
      <c r="N330" s="161"/>
      <c r="O330" s="161"/>
      <c r="P330" s="162">
        <f>SUM(P331:P352)</f>
        <v>101.73529999999998</v>
      </c>
      <c r="Q330" s="161"/>
      <c r="R330" s="162">
        <f>SUM(R331:R352)</f>
        <v>20.3492125</v>
      </c>
      <c r="S330" s="161"/>
      <c r="T330" s="163">
        <f>SUM(T331:T352)</f>
        <v>0</v>
      </c>
      <c r="AR330" s="164" t="s">
        <v>81</v>
      </c>
      <c r="AT330" s="165" t="s">
        <v>72</v>
      </c>
      <c r="AU330" s="165" t="s">
        <v>81</v>
      </c>
      <c r="AY330" s="164" t="s">
        <v>128</v>
      </c>
      <c r="BK330" s="166">
        <f>SUM(BK331:BK352)</f>
        <v>79782.459999999992</v>
      </c>
    </row>
    <row r="331" spans="2:65" s="1" customFormat="1" ht="24" customHeight="1">
      <c r="B331" s="32"/>
      <c r="C331" s="169" t="s">
        <v>521</v>
      </c>
      <c r="D331" s="169" t="s">
        <v>131</v>
      </c>
      <c r="E331" s="170" t="s">
        <v>522</v>
      </c>
      <c r="F331" s="171" t="s">
        <v>523</v>
      </c>
      <c r="G331" s="172" t="s">
        <v>259</v>
      </c>
      <c r="H331" s="173">
        <v>95.9</v>
      </c>
      <c r="I331" s="174">
        <v>181</v>
      </c>
      <c r="J331" s="174">
        <f>ROUND(I331*H331,2)</f>
        <v>17357.900000000001</v>
      </c>
      <c r="K331" s="171" t="s">
        <v>181</v>
      </c>
      <c r="L331" s="36"/>
      <c r="M331" s="175" t="s">
        <v>17</v>
      </c>
      <c r="N331" s="176" t="s">
        <v>44</v>
      </c>
      <c r="O331" s="177">
        <v>3.1E-2</v>
      </c>
      <c r="P331" s="177">
        <f>O331*H331</f>
        <v>2.9729000000000001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AR331" s="179" t="s">
        <v>136</v>
      </c>
      <c r="AT331" s="179" t="s">
        <v>131</v>
      </c>
      <c r="AU331" s="179" t="s">
        <v>83</v>
      </c>
      <c r="AY331" s="18" t="s">
        <v>128</v>
      </c>
      <c r="BE331" s="180">
        <f>IF(N331="základní",J331,0)</f>
        <v>17357.900000000001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8" t="s">
        <v>81</v>
      </c>
      <c r="BK331" s="180">
        <f>ROUND(I331*H331,2)</f>
        <v>17357.900000000001</v>
      </c>
      <c r="BL331" s="18" t="s">
        <v>136</v>
      </c>
      <c r="BM331" s="179" t="s">
        <v>524</v>
      </c>
    </row>
    <row r="332" spans="2:65" s="12" customFormat="1">
      <c r="B332" s="194"/>
      <c r="C332" s="195"/>
      <c r="D332" s="196" t="s">
        <v>183</v>
      </c>
      <c r="E332" s="197" t="s">
        <v>17</v>
      </c>
      <c r="F332" s="198" t="s">
        <v>525</v>
      </c>
      <c r="G332" s="195"/>
      <c r="H332" s="197" t="s">
        <v>17</v>
      </c>
      <c r="I332" s="195"/>
      <c r="J332" s="195"/>
      <c r="K332" s="195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183</v>
      </c>
      <c r="AU332" s="203" t="s">
        <v>83</v>
      </c>
      <c r="AV332" s="12" t="s">
        <v>81</v>
      </c>
      <c r="AW332" s="12" t="s">
        <v>35</v>
      </c>
      <c r="AX332" s="12" t="s">
        <v>73</v>
      </c>
      <c r="AY332" s="203" t="s">
        <v>128</v>
      </c>
    </row>
    <row r="333" spans="2:65" s="13" customFormat="1" ht="20.25">
      <c r="B333" s="204"/>
      <c r="C333" s="205"/>
      <c r="D333" s="196" t="s">
        <v>183</v>
      </c>
      <c r="E333" s="206" t="s">
        <v>17</v>
      </c>
      <c r="F333" s="207" t="s">
        <v>287</v>
      </c>
      <c r="G333" s="205"/>
      <c r="H333" s="208">
        <v>41.27</v>
      </c>
      <c r="I333" s="205"/>
      <c r="J333" s="205"/>
      <c r="K333" s="205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183</v>
      </c>
      <c r="AU333" s="213" t="s">
        <v>83</v>
      </c>
      <c r="AV333" s="13" t="s">
        <v>83</v>
      </c>
      <c r="AW333" s="13" t="s">
        <v>35</v>
      </c>
      <c r="AX333" s="13" t="s">
        <v>73</v>
      </c>
      <c r="AY333" s="213" t="s">
        <v>128</v>
      </c>
    </row>
    <row r="334" spans="2:65" s="12" customFormat="1">
      <c r="B334" s="194"/>
      <c r="C334" s="195"/>
      <c r="D334" s="196" t="s">
        <v>183</v>
      </c>
      <c r="E334" s="197" t="s">
        <v>17</v>
      </c>
      <c r="F334" s="198" t="s">
        <v>526</v>
      </c>
      <c r="G334" s="195"/>
      <c r="H334" s="197" t="s">
        <v>17</v>
      </c>
      <c r="I334" s="195"/>
      <c r="J334" s="195"/>
      <c r="K334" s="195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183</v>
      </c>
      <c r="AU334" s="203" t="s">
        <v>83</v>
      </c>
      <c r="AV334" s="12" t="s">
        <v>81</v>
      </c>
      <c r="AW334" s="12" t="s">
        <v>35</v>
      </c>
      <c r="AX334" s="12" t="s">
        <v>73</v>
      </c>
      <c r="AY334" s="203" t="s">
        <v>128</v>
      </c>
    </row>
    <row r="335" spans="2:65" s="13" customFormat="1">
      <c r="B335" s="204"/>
      <c r="C335" s="205"/>
      <c r="D335" s="196" t="s">
        <v>183</v>
      </c>
      <c r="E335" s="206" t="s">
        <v>17</v>
      </c>
      <c r="F335" s="207" t="s">
        <v>527</v>
      </c>
      <c r="G335" s="205"/>
      <c r="H335" s="208">
        <v>54.63</v>
      </c>
      <c r="I335" s="205"/>
      <c r="J335" s="205"/>
      <c r="K335" s="205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183</v>
      </c>
      <c r="AU335" s="213" t="s">
        <v>83</v>
      </c>
      <c r="AV335" s="13" t="s">
        <v>83</v>
      </c>
      <c r="AW335" s="13" t="s">
        <v>35</v>
      </c>
      <c r="AX335" s="13" t="s">
        <v>73</v>
      </c>
      <c r="AY335" s="213" t="s">
        <v>128</v>
      </c>
    </row>
    <row r="336" spans="2:65" s="12" customFormat="1">
      <c r="B336" s="194"/>
      <c r="C336" s="195"/>
      <c r="D336" s="196" t="s">
        <v>183</v>
      </c>
      <c r="E336" s="197" t="s">
        <v>17</v>
      </c>
      <c r="F336" s="198" t="s">
        <v>528</v>
      </c>
      <c r="G336" s="195"/>
      <c r="H336" s="197" t="s">
        <v>17</v>
      </c>
      <c r="I336" s="195"/>
      <c r="J336" s="195"/>
      <c r="K336" s="195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183</v>
      </c>
      <c r="AU336" s="203" t="s">
        <v>83</v>
      </c>
      <c r="AV336" s="12" t="s">
        <v>81</v>
      </c>
      <c r="AW336" s="12" t="s">
        <v>35</v>
      </c>
      <c r="AX336" s="12" t="s">
        <v>73</v>
      </c>
      <c r="AY336" s="203" t="s">
        <v>128</v>
      </c>
    </row>
    <row r="337" spans="2:65" s="14" customFormat="1">
      <c r="B337" s="214"/>
      <c r="C337" s="215"/>
      <c r="D337" s="196" t="s">
        <v>183</v>
      </c>
      <c r="E337" s="216" t="s">
        <v>17</v>
      </c>
      <c r="F337" s="217" t="s">
        <v>189</v>
      </c>
      <c r="G337" s="215"/>
      <c r="H337" s="218">
        <v>95.9</v>
      </c>
      <c r="I337" s="215"/>
      <c r="J337" s="215"/>
      <c r="K337" s="215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183</v>
      </c>
      <c r="AU337" s="223" t="s">
        <v>83</v>
      </c>
      <c r="AV337" s="14" t="s">
        <v>136</v>
      </c>
      <c r="AW337" s="14" t="s">
        <v>35</v>
      </c>
      <c r="AX337" s="14" t="s">
        <v>81</v>
      </c>
      <c r="AY337" s="223" t="s">
        <v>128</v>
      </c>
    </row>
    <row r="338" spans="2:65" s="1" customFormat="1" ht="72" customHeight="1">
      <c r="B338" s="32"/>
      <c r="C338" s="169" t="s">
        <v>529</v>
      </c>
      <c r="D338" s="169" t="s">
        <v>131</v>
      </c>
      <c r="E338" s="170" t="s">
        <v>530</v>
      </c>
      <c r="F338" s="171" t="s">
        <v>531</v>
      </c>
      <c r="G338" s="172" t="s">
        <v>259</v>
      </c>
      <c r="H338" s="173">
        <v>137.16999999999999</v>
      </c>
      <c r="I338" s="174">
        <v>313</v>
      </c>
      <c r="J338" s="174">
        <f>ROUND(I338*H338,2)</f>
        <v>42934.21</v>
      </c>
      <c r="K338" s="171" t="s">
        <v>181</v>
      </c>
      <c r="L338" s="36"/>
      <c r="M338" s="175" t="s">
        <v>17</v>
      </c>
      <c r="N338" s="176" t="s">
        <v>44</v>
      </c>
      <c r="O338" s="177">
        <v>0.72</v>
      </c>
      <c r="P338" s="177">
        <f>O338*H338</f>
        <v>98.762399999999985</v>
      </c>
      <c r="Q338" s="177">
        <v>8.4250000000000005E-2</v>
      </c>
      <c r="R338" s="177">
        <f>Q338*H338</f>
        <v>11.5565725</v>
      </c>
      <c r="S338" s="177">
        <v>0</v>
      </c>
      <c r="T338" s="178">
        <f>S338*H338</f>
        <v>0</v>
      </c>
      <c r="AR338" s="179" t="s">
        <v>136</v>
      </c>
      <c r="AT338" s="179" t="s">
        <v>131</v>
      </c>
      <c r="AU338" s="179" t="s">
        <v>83</v>
      </c>
      <c r="AY338" s="18" t="s">
        <v>128</v>
      </c>
      <c r="BE338" s="180">
        <f>IF(N338="základní",J338,0)</f>
        <v>42934.21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8" t="s">
        <v>81</v>
      </c>
      <c r="BK338" s="180">
        <f>ROUND(I338*H338,2)</f>
        <v>42934.21</v>
      </c>
      <c r="BL338" s="18" t="s">
        <v>136</v>
      </c>
      <c r="BM338" s="179" t="s">
        <v>532</v>
      </c>
    </row>
    <row r="339" spans="2:65" s="12" customFormat="1">
      <c r="B339" s="194"/>
      <c r="C339" s="195"/>
      <c r="D339" s="196" t="s">
        <v>183</v>
      </c>
      <c r="E339" s="197" t="s">
        <v>17</v>
      </c>
      <c r="F339" s="198" t="s">
        <v>533</v>
      </c>
      <c r="G339" s="195"/>
      <c r="H339" s="197" t="s">
        <v>17</v>
      </c>
      <c r="I339" s="195"/>
      <c r="J339" s="195"/>
      <c r="K339" s="195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183</v>
      </c>
      <c r="AU339" s="203" t="s">
        <v>83</v>
      </c>
      <c r="AV339" s="12" t="s">
        <v>81</v>
      </c>
      <c r="AW339" s="12" t="s">
        <v>35</v>
      </c>
      <c r="AX339" s="12" t="s">
        <v>73</v>
      </c>
      <c r="AY339" s="203" t="s">
        <v>128</v>
      </c>
    </row>
    <row r="340" spans="2:65" s="12" customFormat="1" ht="20.25">
      <c r="B340" s="194"/>
      <c r="C340" s="195"/>
      <c r="D340" s="196" t="s">
        <v>183</v>
      </c>
      <c r="E340" s="197" t="s">
        <v>17</v>
      </c>
      <c r="F340" s="198" t="s">
        <v>534</v>
      </c>
      <c r="G340" s="195"/>
      <c r="H340" s="197" t="s">
        <v>17</v>
      </c>
      <c r="I340" s="195"/>
      <c r="J340" s="195"/>
      <c r="K340" s="195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183</v>
      </c>
      <c r="AU340" s="203" t="s">
        <v>83</v>
      </c>
      <c r="AV340" s="12" t="s">
        <v>81</v>
      </c>
      <c r="AW340" s="12" t="s">
        <v>35</v>
      </c>
      <c r="AX340" s="12" t="s">
        <v>73</v>
      </c>
      <c r="AY340" s="203" t="s">
        <v>128</v>
      </c>
    </row>
    <row r="341" spans="2:65" s="13" customFormat="1">
      <c r="B341" s="204"/>
      <c r="C341" s="205"/>
      <c r="D341" s="196" t="s">
        <v>183</v>
      </c>
      <c r="E341" s="206" t="s">
        <v>17</v>
      </c>
      <c r="F341" s="207" t="s">
        <v>282</v>
      </c>
      <c r="G341" s="205"/>
      <c r="H341" s="208">
        <v>82.54</v>
      </c>
      <c r="I341" s="205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183</v>
      </c>
      <c r="AU341" s="213" t="s">
        <v>83</v>
      </c>
      <c r="AV341" s="13" t="s">
        <v>83</v>
      </c>
      <c r="AW341" s="13" t="s">
        <v>35</v>
      </c>
      <c r="AX341" s="13" t="s">
        <v>73</v>
      </c>
      <c r="AY341" s="213" t="s">
        <v>128</v>
      </c>
    </row>
    <row r="342" spans="2:65" s="12" customFormat="1">
      <c r="B342" s="194"/>
      <c r="C342" s="195"/>
      <c r="D342" s="196" t="s">
        <v>183</v>
      </c>
      <c r="E342" s="197" t="s">
        <v>17</v>
      </c>
      <c r="F342" s="198" t="s">
        <v>526</v>
      </c>
      <c r="G342" s="195"/>
      <c r="H342" s="197" t="s">
        <v>17</v>
      </c>
      <c r="I342" s="195"/>
      <c r="J342" s="195"/>
      <c r="K342" s="195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183</v>
      </c>
      <c r="AU342" s="203" t="s">
        <v>83</v>
      </c>
      <c r="AV342" s="12" t="s">
        <v>81</v>
      </c>
      <c r="AW342" s="12" t="s">
        <v>35</v>
      </c>
      <c r="AX342" s="12" t="s">
        <v>73</v>
      </c>
      <c r="AY342" s="203" t="s">
        <v>128</v>
      </c>
    </row>
    <row r="343" spans="2:65" s="13" customFormat="1">
      <c r="B343" s="204"/>
      <c r="C343" s="205"/>
      <c r="D343" s="196" t="s">
        <v>183</v>
      </c>
      <c r="E343" s="206" t="s">
        <v>17</v>
      </c>
      <c r="F343" s="207" t="s">
        <v>527</v>
      </c>
      <c r="G343" s="205"/>
      <c r="H343" s="208">
        <v>54.63</v>
      </c>
      <c r="I343" s="205"/>
      <c r="J343" s="205"/>
      <c r="K343" s="205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183</v>
      </c>
      <c r="AU343" s="213" t="s">
        <v>83</v>
      </c>
      <c r="AV343" s="13" t="s">
        <v>83</v>
      </c>
      <c r="AW343" s="13" t="s">
        <v>35</v>
      </c>
      <c r="AX343" s="13" t="s">
        <v>73</v>
      </c>
      <c r="AY343" s="213" t="s">
        <v>128</v>
      </c>
    </row>
    <row r="344" spans="2:65" s="12" customFormat="1">
      <c r="B344" s="194"/>
      <c r="C344" s="195"/>
      <c r="D344" s="196" t="s">
        <v>183</v>
      </c>
      <c r="E344" s="197" t="s">
        <v>17</v>
      </c>
      <c r="F344" s="198" t="s">
        <v>528</v>
      </c>
      <c r="G344" s="195"/>
      <c r="H344" s="197" t="s">
        <v>17</v>
      </c>
      <c r="I344" s="195"/>
      <c r="J344" s="195"/>
      <c r="K344" s="195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183</v>
      </c>
      <c r="AU344" s="203" t="s">
        <v>83</v>
      </c>
      <c r="AV344" s="12" t="s">
        <v>81</v>
      </c>
      <c r="AW344" s="12" t="s">
        <v>35</v>
      </c>
      <c r="AX344" s="12" t="s">
        <v>73</v>
      </c>
      <c r="AY344" s="203" t="s">
        <v>128</v>
      </c>
    </row>
    <row r="345" spans="2:65" s="14" customFormat="1">
      <c r="B345" s="214"/>
      <c r="C345" s="215"/>
      <c r="D345" s="196" t="s">
        <v>183</v>
      </c>
      <c r="E345" s="216" t="s">
        <v>17</v>
      </c>
      <c r="F345" s="217" t="s">
        <v>189</v>
      </c>
      <c r="G345" s="215"/>
      <c r="H345" s="218">
        <v>137.16999999999999</v>
      </c>
      <c r="I345" s="215"/>
      <c r="J345" s="215"/>
      <c r="K345" s="215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183</v>
      </c>
      <c r="AU345" s="223" t="s">
        <v>83</v>
      </c>
      <c r="AV345" s="14" t="s">
        <v>136</v>
      </c>
      <c r="AW345" s="14" t="s">
        <v>35</v>
      </c>
      <c r="AX345" s="14" t="s">
        <v>81</v>
      </c>
      <c r="AY345" s="223" t="s">
        <v>128</v>
      </c>
    </row>
    <row r="346" spans="2:65" s="1" customFormat="1" ht="16.5" customHeight="1">
      <c r="B346" s="32"/>
      <c r="C346" s="181" t="s">
        <v>535</v>
      </c>
      <c r="D346" s="181" t="s">
        <v>138</v>
      </c>
      <c r="E346" s="182" t="s">
        <v>536</v>
      </c>
      <c r="F346" s="183" t="s">
        <v>537</v>
      </c>
      <c r="G346" s="184" t="s">
        <v>259</v>
      </c>
      <c r="H346" s="185">
        <v>73.272000000000006</v>
      </c>
      <c r="I346" s="186">
        <v>266</v>
      </c>
      <c r="J346" s="186">
        <f>ROUND(I346*H346,2)</f>
        <v>19490.349999999999</v>
      </c>
      <c r="K346" s="183" t="s">
        <v>181</v>
      </c>
      <c r="L346" s="187"/>
      <c r="M346" s="188" t="s">
        <v>17</v>
      </c>
      <c r="N346" s="189" t="s">
        <v>44</v>
      </c>
      <c r="O346" s="177">
        <v>0</v>
      </c>
      <c r="P346" s="177">
        <f>O346*H346</f>
        <v>0</v>
      </c>
      <c r="Q346" s="177">
        <v>0.12</v>
      </c>
      <c r="R346" s="177">
        <f>Q346*H346</f>
        <v>8.7926400000000005</v>
      </c>
      <c r="S346" s="177">
        <v>0</v>
      </c>
      <c r="T346" s="178">
        <f>S346*H346</f>
        <v>0</v>
      </c>
      <c r="AR346" s="179" t="s">
        <v>141</v>
      </c>
      <c r="AT346" s="179" t="s">
        <v>138</v>
      </c>
      <c r="AU346" s="179" t="s">
        <v>83</v>
      </c>
      <c r="AY346" s="18" t="s">
        <v>128</v>
      </c>
      <c r="BE346" s="180">
        <f>IF(N346="základní",J346,0)</f>
        <v>19490.349999999999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8" t="s">
        <v>81</v>
      </c>
      <c r="BK346" s="180">
        <f>ROUND(I346*H346,2)</f>
        <v>19490.349999999999</v>
      </c>
      <c r="BL346" s="18" t="s">
        <v>136</v>
      </c>
      <c r="BM346" s="179" t="s">
        <v>538</v>
      </c>
    </row>
    <row r="347" spans="2:65" s="12" customFormat="1" ht="20.25">
      <c r="B347" s="194"/>
      <c r="C347" s="195"/>
      <c r="D347" s="196" t="s">
        <v>183</v>
      </c>
      <c r="E347" s="197" t="s">
        <v>17</v>
      </c>
      <c r="F347" s="198" t="s">
        <v>539</v>
      </c>
      <c r="G347" s="195"/>
      <c r="H347" s="197" t="s">
        <v>17</v>
      </c>
      <c r="I347" s="195"/>
      <c r="J347" s="195"/>
      <c r="K347" s="195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183</v>
      </c>
      <c r="AU347" s="203" t="s">
        <v>83</v>
      </c>
      <c r="AV347" s="12" t="s">
        <v>81</v>
      </c>
      <c r="AW347" s="12" t="s">
        <v>35</v>
      </c>
      <c r="AX347" s="12" t="s">
        <v>73</v>
      </c>
      <c r="AY347" s="203" t="s">
        <v>128</v>
      </c>
    </row>
    <row r="348" spans="2:65" s="13" customFormat="1">
      <c r="B348" s="204"/>
      <c r="C348" s="205"/>
      <c r="D348" s="196" t="s">
        <v>183</v>
      </c>
      <c r="E348" s="206" t="s">
        <v>17</v>
      </c>
      <c r="F348" s="207" t="s">
        <v>540</v>
      </c>
      <c r="G348" s="205"/>
      <c r="H348" s="208">
        <v>17.003</v>
      </c>
      <c r="I348" s="205"/>
      <c r="J348" s="205"/>
      <c r="K348" s="205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183</v>
      </c>
      <c r="AU348" s="213" t="s">
        <v>83</v>
      </c>
      <c r="AV348" s="13" t="s">
        <v>83</v>
      </c>
      <c r="AW348" s="13" t="s">
        <v>35</v>
      </c>
      <c r="AX348" s="13" t="s">
        <v>73</v>
      </c>
      <c r="AY348" s="213" t="s">
        <v>128</v>
      </c>
    </row>
    <row r="349" spans="2:65" s="12" customFormat="1">
      <c r="B349" s="194"/>
      <c r="C349" s="195"/>
      <c r="D349" s="196" t="s">
        <v>183</v>
      </c>
      <c r="E349" s="197" t="s">
        <v>17</v>
      </c>
      <c r="F349" s="198" t="s">
        <v>526</v>
      </c>
      <c r="G349" s="195"/>
      <c r="H349" s="197" t="s">
        <v>17</v>
      </c>
      <c r="I349" s="195"/>
      <c r="J349" s="195"/>
      <c r="K349" s="195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183</v>
      </c>
      <c r="AU349" s="203" t="s">
        <v>83</v>
      </c>
      <c r="AV349" s="12" t="s">
        <v>81</v>
      </c>
      <c r="AW349" s="12" t="s">
        <v>35</v>
      </c>
      <c r="AX349" s="12" t="s">
        <v>73</v>
      </c>
      <c r="AY349" s="203" t="s">
        <v>128</v>
      </c>
    </row>
    <row r="350" spans="2:65" s="13" customFormat="1">
      <c r="B350" s="204"/>
      <c r="C350" s="205"/>
      <c r="D350" s="196" t="s">
        <v>183</v>
      </c>
      <c r="E350" s="206" t="s">
        <v>17</v>
      </c>
      <c r="F350" s="207" t="s">
        <v>541</v>
      </c>
      <c r="G350" s="205"/>
      <c r="H350" s="208">
        <v>56.268999999999998</v>
      </c>
      <c r="I350" s="205"/>
      <c r="J350" s="205"/>
      <c r="K350" s="205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183</v>
      </c>
      <c r="AU350" s="213" t="s">
        <v>83</v>
      </c>
      <c r="AV350" s="13" t="s">
        <v>83</v>
      </c>
      <c r="AW350" s="13" t="s">
        <v>35</v>
      </c>
      <c r="AX350" s="13" t="s">
        <v>73</v>
      </c>
      <c r="AY350" s="213" t="s">
        <v>128</v>
      </c>
    </row>
    <row r="351" spans="2:65" s="12" customFormat="1">
      <c r="B351" s="194"/>
      <c r="C351" s="195"/>
      <c r="D351" s="196" t="s">
        <v>183</v>
      </c>
      <c r="E351" s="197" t="s">
        <v>17</v>
      </c>
      <c r="F351" s="198" t="s">
        <v>528</v>
      </c>
      <c r="G351" s="195"/>
      <c r="H351" s="197" t="s">
        <v>17</v>
      </c>
      <c r="I351" s="195"/>
      <c r="J351" s="195"/>
      <c r="K351" s="195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183</v>
      </c>
      <c r="AU351" s="203" t="s">
        <v>83</v>
      </c>
      <c r="AV351" s="12" t="s">
        <v>81</v>
      </c>
      <c r="AW351" s="12" t="s">
        <v>35</v>
      </c>
      <c r="AX351" s="12" t="s">
        <v>73</v>
      </c>
      <c r="AY351" s="203" t="s">
        <v>128</v>
      </c>
    </row>
    <row r="352" spans="2:65" s="14" customFormat="1">
      <c r="B352" s="214"/>
      <c r="C352" s="215"/>
      <c r="D352" s="196" t="s">
        <v>183</v>
      </c>
      <c r="E352" s="216" t="s">
        <v>17</v>
      </c>
      <c r="F352" s="217" t="s">
        <v>189</v>
      </c>
      <c r="G352" s="215"/>
      <c r="H352" s="218">
        <v>73.272000000000006</v>
      </c>
      <c r="I352" s="215"/>
      <c r="J352" s="215"/>
      <c r="K352" s="215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183</v>
      </c>
      <c r="AU352" s="223" t="s">
        <v>83</v>
      </c>
      <c r="AV352" s="14" t="s">
        <v>136</v>
      </c>
      <c r="AW352" s="14" t="s">
        <v>35</v>
      </c>
      <c r="AX352" s="14" t="s">
        <v>81</v>
      </c>
      <c r="AY352" s="223" t="s">
        <v>128</v>
      </c>
    </row>
    <row r="353" spans="2:65" s="11" customFormat="1" ht="22.8" customHeight="1">
      <c r="B353" s="154"/>
      <c r="C353" s="155"/>
      <c r="D353" s="156" t="s">
        <v>72</v>
      </c>
      <c r="E353" s="167" t="s">
        <v>154</v>
      </c>
      <c r="F353" s="167" t="s">
        <v>542</v>
      </c>
      <c r="G353" s="155"/>
      <c r="H353" s="155"/>
      <c r="I353" s="155"/>
      <c r="J353" s="168">
        <f>BK353</f>
        <v>2922.76</v>
      </c>
      <c r="K353" s="155"/>
      <c r="L353" s="159"/>
      <c r="M353" s="160"/>
      <c r="N353" s="161"/>
      <c r="O353" s="161"/>
      <c r="P353" s="162">
        <f>SUM(P354:P357)</f>
        <v>5.9201050000000004</v>
      </c>
      <c r="Q353" s="161"/>
      <c r="R353" s="162">
        <f>SUM(R354:R357)</f>
        <v>0</v>
      </c>
      <c r="S353" s="161"/>
      <c r="T353" s="163">
        <f>SUM(T354:T357)</f>
        <v>0</v>
      </c>
      <c r="AR353" s="164" t="s">
        <v>81</v>
      </c>
      <c r="AT353" s="165" t="s">
        <v>72</v>
      </c>
      <c r="AU353" s="165" t="s">
        <v>81</v>
      </c>
      <c r="AY353" s="164" t="s">
        <v>128</v>
      </c>
      <c r="BK353" s="166">
        <f>SUM(BK354:BK357)</f>
        <v>2922.76</v>
      </c>
    </row>
    <row r="354" spans="2:65" s="1" customFormat="1" ht="24" customHeight="1">
      <c r="B354" s="32"/>
      <c r="C354" s="169" t="s">
        <v>434</v>
      </c>
      <c r="D354" s="169" t="s">
        <v>131</v>
      </c>
      <c r="E354" s="170" t="s">
        <v>543</v>
      </c>
      <c r="F354" s="171" t="s">
        <v>544</v>
      </c>
      <c r="G354" s="172" t="s">
        <v>259</v>
      </c>
      <c r="H354" s="173">
        <v>46.615000000000002</v>
      </c>
      <c r="I354" s="174">
        <v>62.7</v>
      </c>
      <c r="J354" s="174">
        <f>ROUND(I354*H354,2)</f>
        <v>2922.76</v>
      </c>
      <c r="K354" s="171" t="s">
        <v>181</v>
      </c>
      <c r="L354" s="36"/>
      <c r="M354" s="175" t="s">
        <v>17</v>
      </c>
      <c r="N354" s="176" t="s">
        <v>44</v>
      </c>
      <c r="O354" s="177">
        <v>0.127</v>
      </c>
      <c r="P354" s="177">
        <f>O354*H354</f>
        <v>5.9201050000000004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AR354" s="179" t="s">
        <v>136</v>
      </c>
      <c r="AT354" s="179" t="s">
        <v>131</v>
      </c>
      <c r="AU354" s="179" t="s">
        <v>83</v>
      </c>
      <c r="AY354" s="18" t="s">
        <v>128</v>
      </c>
      <c r="BE354" s="180">
        <f>IF(N354="základní",J354,0)</f>
        <v>2922.76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8" t="s">
        <v>81</v>
      </c>
      <c r="BK354" s="180">
        <f>ROUND(I354*H354,2)</f>
        <v>2922.76</v>
      </c>
      <c r="BL354" s="18" t="s">
        <v>136</v>
      </c>
      <c r="BM354" s="179" t="s">
        <v>545</v>
      </c>
    </row>
    <row r="355" spans="2:65" s="12" customFormat="1">
      <c r="B355" s="194"/>
      <c r="C355" s="195"/>
      <c r="D355" s="196" t="s">
        <v>183</v>
      </c>
      <c r="E355" s="197" t="s">
        <v>17</v>
      </c>
      <c r="F355" s="198" t="s">
        <v>546</v>
      </c>
      <c r="G355" s="195"/>
      <c r="H355" s="197" t="s">
        <v>17</v>
      </c>
      <c r="I355" s="195"/>
      <c r="J355" s="195"/>
      <c r="K355" s="195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183</v>
      </c>
      <c r="AU355" s="203" t="s">
        <v>83</v>
      </c>
      <c r="AV355" s="12" t="s">
        <v>81</v>
      </c>
      <c r="AW355" s="12" t="s">
        <v>35</v>
      </c>
      <c r="AX355" s="12" t="s">
        <v>73</v>
      </c>
      <c r="AY355" s="203" t="s">
        <v>128</v>
      </c>
    </row>
    <row r="356" spans="2:65" s="12" customFormat="1">
      <c r="B356" s="194"/>
      <c r="C356" s="195"/>
      <c r="D356" s="196" t="s">
        <v>183</v>
      </c>
      <c r="E356" s="197" t="s">
        <v>17</v>
      </c>
      <c r="F356" s="198" t="s">
        <v>547</v>
      </c>
      <c r="G356" s="195"/>
      <c r="H356" s="197" t="s">
        <v>17</v>
      </c>
      <c r="I356" s="195"/>
      <c r="J356" s="195"/>
      <c r="K356" s="195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183</v>
      </c>
      <c r="AU356" s="203" t="s">
        <v>83</v>
      </c>
      <c r="AV356" s="12" t="s">
        <v>81</v>
      </c>
      <c r="AW356" s="12" t="s">
        <v>35</v>
      </c>
      <c r="AX356" s="12" t="s">
        <v>73</v>
      </c>
      <c r="AY356" s="203" t="s">
        <v>128</v>
      </c>
    </row>
    <row r="357" spans="2:65" s="13" customFormat="1">
      <c r="B357" s="204"/>
      <c r="C357" s="205"/>
      <c r="D357" s="196" t="s">
        <v>183</v>
      </c>
      <c r="E357" s="206" t="s">
        <v>17</v>
      </c>
      <c r="F357" s="207" t="s">
        <v>548</v>
      </c>
      <c r="G357" s="205"/>
      <c r="H357" s="208">
        <v>46.615000000000002</v>
      </c>
      <c r="I357" s="205"/>
      <c r="J357" s="205"/>
      <c r="K357" s="205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183</v>
      </c>
      <c r="AU357" s="213" t="s">
        <v>83</v>
      </c>
      <c r="AV357" s="13" t="s">
        <v>83</v>
      </c>
      <c r="AW357" s="13" t="s">
        <v>35</v>
      </c>
      <c r="AX357" s="13" t="s">
        <v>81</v>
      </c>
      <c r="AY357" s="213" t="s">
        <v>128</v>
      </c>
    </row>
    <row r="358" spans="2:65" s="11" customFormat="1" ht="22.8" customHeight="1">
      <c r="B358" s="154"/>
      <c r="C358" s="155"/>
      <c r="D358" s="156" t="s">
        <v>72</v>
      </c>
      <c r="E358" s="167" t="s">
        <v>227</v>
      </c>
      <c r="F358" s="167" t="s">
        <v>549</v>
      </c>
      <c r="G358" s="155"/>
      <c r="H358" s="155"/>
      <c r="I358" s="155"/>
      <c r="J358" s="168">
        <f>BK358</f>
        <v>43328.83</v>
      </c>
      <c r="K358" s="155"/>
      <c r="L358" s="159"/>
      <c r="M358" s="160"/>
      <c r="N358" s="161"/>
      <c r="O358" s="161"/>
      <c r="P358" s="162">
        <f>SUM(P359:P374)</f>
        <v>45.337589999999999</v>
      </c>
      <c r="Q358" s="161"/>
      <c r="R358" s="162">
        <f>SUM(R359:R374)</f>
        <v>4.0959294599999998</v>
      </c>
      <c r="S358" s="161"/>
      <c r="T358" s="163">
        <f>SUM(T359:T374)</f>
        <v>0</v>
      </c>
      <c r="AR358" s="164" t="s">
        <v>81</v>
      </c>
      <c r="AT358" s="165" t="s">
        <v>72</v>
      </c>
      <c r="AU358" s="165" t="s">
        <v>81</v>
      </c>
      <c r="AY358" s="164" t="s">
        <v>128</v>
      </c>
      <c r="BK358" s="166">
        <f>SUM(BK359:BK374)</f>
        <v>43328.83</v>
      </c>
    </row>
    <row r="359" spans="2:65" s="1" customFormat="1" ht="36" customHeight="1">
      <c r="B359" s="32"/>
      <c r="C359" s="169" t="s">
        <v>550</v>
      </c>
      <c r="D359" s="169" t="s">
        <v>131</v>
      </c>
      <c r="E359" s="170" t="s">
        <v>551</v>
      </c>
      <c r="F359" s="171" t="s">
        <v>552</v>
      </c>
      <c r="G359" s="172" t="s">
        <v>291</v>
      </c>
      <c r="H359" s="173">
        <v>20.62</v>
      </c>
      <c r="I359" s="174">
        <v>146</v>
      </c>
      <c r="J359" s="174">
        <f>ROUND(I359*H359,2)</f>
        <v>3010.52</v>
      </c>
      <c r="K359" s="171" t="s">
        <v>181</v>
      </c>
      <c r="L359" s="36"/>
      <c r="M359" s="175" t="s">
        <v>17</v>
      </c>
      <c r="N359" s="176" t="s">
        <v>44</v>
      </c>
      <c r="O359" s="177">
        <v>0.14000000000000001</v>
      </c>
      <c r="P359" s="177">
        <f>O359*H359</f>
        <v>2.8868000000000005</v>
      </c>
      <c r="Q359" s="177">
        <v>0.10095</v>
      </c>
      <c r="R359" s="177">
        <f>Q359*H359</f>
        <v>2.0815890000000001</v>
      </c>
      <c r="S359" s="177">
        <v>0</v>
      </c>
      <c r="T359" s="178">
        <f>S359*H359</f>
        <v>0</v>
      </c>
      <c r="AR359" s="179" t="s">
        <v>136</v>
      </c>
      <c r="AT359" s="179" t="s">
        <v>131</v>
      </c>
      <c r="AU359" s="179" t="s">
        <v>83</v>
      </c>
      <c r="AY359" s="18" t="s">
        <v>128</v>
      </c>
      <c r="BE359" s="180">
        <f>IF(N359="základní",J359,0)</f>
        <v>3010.52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18" t="s">
        <v>81</v>
      </c>
      <c r="BK359" s="180">
        <f>ROUND(I359*H359,2)</f>
        <v>3010.52</v>
      </c>
      <c r="BL359" s="18" t="s">
        <v>136</v>
      </c>
      <c r="BM359" s="179" t="s">
        <v>553</v>
      </c>
    </row>
    <row r="360" spans="2:65" s="13" customFormat="1">
      <c r="B360" s="204"/>
      <c r="C360" s="205"/>
      <c r="D360" s="196" t="s">
        <v>183</v>
      </c>
      <c r="E360" s="206" t="s">
        <v>17</v>
      </c>
      <c r="F360" s="207" t="s">
        <v>554</v>
      </c>
      <c r="G360" s="205"/>
      <c r="H360" s="208">
        <v>20.62</v>
      </c>
      <c r="I360" s="205"/>
      <c r="J360" s="205"/>
      <c r="K360" s="205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183</v>
      </c>
      <c r="AU360" s="213" t="s">
        <v>83</v>
      </c>
      <c r="AV360" s="13" t="s">
        <v>83</v>
      </c>
      <c r="AW360" s="13" t="s">
        <v>35</v>
      </c>
      <c r="AX360" s="13" t="s">
        <v>81</v>
      </c>
      <c r="AY360" s="213" t="s">
        <v>128</v>
      </c>
    </row>
    <row r="361" spans="2:65" s="1" customFormat="1" ht="16.5" customHeight="1">
      <c r="B361" s="32"/>
      <c r="C361" s="181" t="s">
        <v>440</v>
      </c>
      <c r="D361" s="181" t="s">
        <v>138</v>
      </c>
      <c r="E361" s="182" t="s">
        <v>555</v>
      </c>
      <c r="F361" s="183" t="s">
        <v>556</v>
      </c>
      <c r="G361" s="184" t="s">
        <v>291</v>
      </c>
      <c r="H361" s="185">
        <v>43.302</v>
      </c>
      <c r="I361" s="186">
        <v>85</v>
      </c>
      <c r="J361" s="186">
        <f>ROUND(I361*H361,2)</f>
        <v>3680.67</v>
      </c>
      <c r="K361" s="183" t="s">
        <v>181</v>
      </c>
      <c r="L361" s="187"/>
      <c r="M361" s="188" t="s">
        <v>17</v>
      </c>
      <c r="N361" s="189" t="s">
        <v>44</v>
      </c>
      <c r="O361" s="177">
        <v>0</v>
      </c>
      <c r="P361" s="177">
        <f>O361*H361</f>
        <v>0</v>
      </c>
      <c r="Q361" s="177">
        <v>2.8000000000000001E-2</v>
      </c>
      <c r="R361" s="177">
        <f>Q361*H361</f>
        <v>1.212456</v>
      </c>
      <c r="S361" s="177">
        <v>0</v>
      </c>
      <c r="T361" s="178">
        <f>S361*H361</f>
        <v>0</v>
      </c>
      <c r="AR361" s="179" t="s">
        <v>141</v>
      </c>
      <c r="AT361" s="179" t="s">
        <v>138</v>
      </c>
      <c r="AU361" s="179" t="s">
        <v>83</v>
      </c>
      <c r="AY361" s="18" t="s">
        <v>128</v>
      </c>
      <c r="BE361" s="180">
        <f>IF(N361="základní",J361,0)</f>
        <v>3680.67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8" t="s">
        <v>81</v>
      </c>
      <c r="BK361" s="180">
        <f>ROUND(I361*H361,2)</f>
        <v>3680.67</v>
      </c>
      <c r="BL361" s="18" t="s">
        <v>136</v>
      </c>
      <c r="BM361" s="179" t="s">
        <v>557</v>
      </c>
    </row>
    <row r="362" spans="2:65" s="13" customFormat="1">
      <c r="B362" s="204"/>
      <c r="C362" s="205"/>
      <c r="D362" s="196" t="s">
        <v>183</v>
      </c>
      <c r="E362" s="206" t="s">
        <v>17</v>
      </c>
      <c r="F362" s="207" t="s">
        <v>558</v>
      </c>
      <c r="G362" s="205"/>
      <c r="H362" s="208">
        <v>43.302</v>
      </c>
      <c r="I362" s="205"/>
      <c r="J362" s="205"/>
      <c r="K362" s="205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183</v>
      </c>
      <c r="AU362" s="213" t="s">
        <v>83</v>
      </c>
      <c r="AV362" s="13" t="s">
        <v>83</v>
      </c>
      <c r="AW362" s="13" t="s">
        <v>35</v>
      </c>
      <c r="AX362" s="13" t="s">
        <v>81</v>
      </c>
      <c r="AY362" s="213" t="s">
        <v>128</v>
      </c>
    </row>
    <row r="363" spans="2:65" s="1" customFormat="1" ht="36" customHeight="1">
      <c r="B363" s="32"/>
      <c r="C363" s="169" t="s">
        <v>559</v>
      </c>
      <c r="D363" s="169" t="s">
        <v>131</v>
      </c>
      <c r="E363" s="170" t="s">
        <v>560</v>
      </c>
      <c r="F363" s="171" t="s">
        <v>561</v>
      </c>
      <c r="G363" s="172" t="s">
        <v>291</v>
      </c>
      <c r="H363" s="173">
        <v>6</v>
      </c>
      <c r="I363" s="174">
        <v>1890</v>
      </c>
      <c r="J363" s="174">
        <f>ROUND(I363*H363,2)</f>
        <v>11340</v>
      </c>
      <c r="K363" s="171" t="s">
        <v>181</v>
      </c>
      <c r="L363" s="36"/>
      <c r="M363" s="175" t="s">
        <v>17</v>
      </c>
      <c r="N363" s="176" t="s">
        <v>44</v>
      </c>
      <c r="O363" s="177">
        <v>0.152</v>
      </c>
      <c r="P363" s="177">
        <f>O363*H363</f>
        <v>0.91199999999999992</v>
      </c>
      <c r="Q363" s="177">
        <v>8.6190000000000003E-2</v>
      </c>
      <c r="R363" s="177">
        <f>Q363*H363</f>
        <v>0.51714000000000004</v>
      </c>
      <c r="S363" s="177">
        <v>0</v>
      </c>
      <c r="T363" s="178">
        <f>S363*H363</f>
        <v>0</v>
      </c>
      <c r="AR363" s="179" t="s">
        <v>136</v>
      </c>
      <c r="AT363" s="179" t="s">
        <v>131</v>
      </c>
      <c r="AU363" s="179" t="s">
        <v>83</v>
      </c>
      <c r="AY363" s="18" t="s">
        <v>128</v>
      </c>
      <c r="BE363" s="180">
        <f>IF(N363="základní",J363,0)</f>
        <v>11340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18" t="s">
        <v>81</v>
      </c>
      <c r="BK363" s="180">
        <f>ROUND(I363*H363,2)</f>
        <v>11340</v>
      </c>
      <c r="BL363" s="18" t="s">
        <v>136</v>
      </c>
      <c r="BM363" s="179" t="s">
        <v>562</v>
      </c>
    </row>
    <row r="364" spans="2:65" s="13" customFormat="1">
      <c r="B364" s="204"/>
      <c r="C364" s="205"/>
      <c r="D364" s="196" t="s">
        <v>183</v>
      </c>
      <c r="E364" s="206" t="s">
        <v>17</v>
      </c>
      <c r="F364" s="207" t="s">
        <v>563</v>
      </c>
      <c r="G364" s="205"/>
      <c r="H364" s="208">
        <v>6</v>
      </c>
      <c r="I364" s="205"/>
      <c r="J364" s="205"/>
      <c r="K364" s="205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183</v>
      </c>
      <c r="AU364" s="213" t="s">
        <v>83</v>
      </c>
      <c r="AV364" s="13" t="s">
        <v>83</v>
      </c>
      <c r="AW364" s="13" t="s">
        <v>35</v>
      </c>
      <c r="AX364" s="13" t="s">
        <v>81</v>
      </c>
      <c r="AY364" s="213" t="s">
        <v>128</v>
      </c>
    </row>
    <row r="365" spans="2:65" s="1" customFormat="1" ht="24" customHeight="1">
      <c r="B365" s="32"/>
      <c r="C365" s="169" t="s">
        <v>446</v>
      </c>
      <c r="D365" s="169" t="s">
        <v>131</v>
      </c>
      <c r="E365" s="170" t="s">
        <v>564</v>
      </c>
      <c r="F365" s="171" t="s">
        <v>565</v>
      </c>
      <c r="G365" s="172" t="s">
        <v>291</v>
      </c>
      <c r="H365" s="173">
        <v>25.75</v>
      </c>
      <c r="I365" s="174">
        <v>515</v>
      </c>
      <c r="J365" s="174">
        <f>ROUND(I365*H365,2)</f>
        <v>13261.25</v>
      </c>
      <c r="K365" s="171" t="s">
        <v>181</v>
      </c>
      <c r="L365" s="36"/>
      <c r="M365" s="175" t="s">
        <v>17</v>
      </c>
      <c r="N365" s="176" t="s">
        <v>44</v>
      </c>
      <c r="O365" s="177">
        <v>1.0489999999999999</v>
      </c>
      <c r="P365" s="177">
        <f>O365*H365</f>
        <v>27.011749999999999</v>
      </c>
      <c r="Q365" s="177">
        <v>8.8500000000000002E-3</v>
      </c>
      <c r="R365" s="177">
        <f>Q365*H365</f>
        <v>0.22788749999999999</v>
      </c>
      <c r="S365" s="177">
        <v>0</v>
      </c>
      <c r="T365" s="178">
        <f>S365*H365</f>
        <v>0</v>
      </c>
      <c r="AR365" s="179" t="s">
        <v>136</v>
      </c>
      <c r="AT365" s="179" t="s">
        <v>131</v>
      </c>
      <c r="AU365" s="179" t="s">
        <v>83</v>
      </c>
      <c r="AY365" s="18" t="s">
        <v>128</v>
      </c>
      <c r="BE365" s="180">
        <f>IF(N365="základní",J365,0)</f>
        <v>13261.25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8" t="s">
        <v>81</v>
      </c>
      <c r="BK365" s="180">
        <f>ROUND(I365*H365,2)</f>
        <v>13261.25</v>
      </c>
      <c r="BL365" s="18" t="s">
        <v>136</v>
      </c>
      <c r="BM365" s="179" t="s">
        <v>566</v>
      </c>
    </row>
    <row r="366" spans="2:65" s="12" customFormat="1" ht="20.25">
      <c r="B366" s="194"/>
      <c r="C366" s="195"/>
      <c r="D366" s="196" t="s">
        <v>183</v>
      </c>
      <c r="E366" s="197" t="s">
        <v>17</v>
      </c>
      <c r="F366" s="198" t="s">
        <v>567</v>
      </c>
      <c r="G366" s="195"/>
      <c r="H366" s="197" t="s">
        <v>17</v>
      </c>
      <c r="I366" s="195"/>
      <c r="J366" s="195"/>
      <c r="K366" s="195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183</v>
      </c>
      <c r="AU366" s="203" t="s">
        <v>83</v>
      </c>
      <c r="AV366" s="12" t="s">
        <v>81</v>
      </c>
      <c r="AW366" s="12" t="s">
        <v>35</v>
      </c>
      <c r="AX366" s="12" t="s">
        <v>73</v>
      </c>
      <c r="AY366" s="203" t="s">
        <v>128</v>
      </c>
    </row>
    <row r="367" spans="2:65" s="13" customFormat="1">
      <c r="B367" s="204"/>
      <c r="C367" s="205"/>
      <c r="D367" s="196" t="s">
        <v>183</v>
      </c>
      <c r="E367" s="206" t="s">
        <v>17</v>
      </c>
      <c r="F367" s="207" t="s">
        <v>568</v>
      </c>
      <c r="G367" s="205"/>
      <c r="H367" s="208">
        <v>25.75</v>
      </c>
      <c r="I367" s="205"/>
      <c r="J367" s="205"/>
      <c r="K367" s="205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183</v>
      </c>
      <c r="AU367" s="213" t="s">
        <v>83</v>
      </c>
      <c r="AV367" s="13" t="s">
        <v>83</v>
      </c>
      <c r="AW367" s="13" t="s">
        <v>35</v>
      </c>
      <c r="AX367" s="13" t="s">
        <v>81</v>
      </c>
      <c r="AY367" s="213" t="s">
        <v>128</v>
      </c>
    </row>
    <row r="368" spans="2:65" s="1" customFormat="1" ht="24" customHeight="1">
      <c r="B368" s="32"/>
      <c r="C368" s="181" t="s">
        <v>569</v>
      </c>
      <c r="D368" s="181" t="s">
        <v>138</v>
      </c>
      <c r="E368" s="182" t="s">
        <v>570</v>
      </c>
      <c r="F368" s="183" t="s">
        <v>571</v>
      </c>
      <c r="G368" s="184" t="s">
        <v>291</v>
      </c>
      <c r="H368" s="185">
        <v>29.613</v>
      </c>
      <c r="I368" s="186">
        <v>200</v>
      </c>
      <c r="J368" s="186">
        <f>ROUND(I368*H368,2)</f>
        <v>5922.6</v>
      </c>
      <c r="K368" s="183" t="s">
        <v>181</v>
      </c>
      <c r="L368" s="187"/>
      <c r="M368" s="188" t="s">
        <v>17</v>
      </c>
      <c r="N368" s="189" t="s">
        <v>44</v>
      </c>
      <c r="O368" s="177">
        <v>0</v>
      </c>
      <c r="P368" s="177">
        <f>O368*H368</f>
        <v>0</v>
      </c>
      <c r="Q368" s="177">
        <v>1.92E-3</v>
      </c>
      <c r="R368" s="177">
        <f>Q368*H368</f>
        <v>5.6856959999999998E-2</v>
      </c>
      <c r="S368" s="177">
        <v>0</v>
      </c>
      <c r="T368" s="178">
        <f>S368*H368</f>
        <v>0</v>
      </c>
      <c r="AR368" s="179" t="s">
        <v>141</v>
      </c>
      <c r="AT368" s="179" t="s">
        <v>138</v>
      </c>
      <c r="AU368" s="179" t="s">
        <v>83</v>
      </c>
      <c r="AY368" s="18" t="s">
        <v>128</v>
      </c>
      <c r="BE368" s="180">
        <f>IF(N368="základní",J368,0)</f>
        <v>5922.6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8" t="s">
        <v>81</v>
      </c>
      <c r="BK368" s="180">
        <f>ROUND(I368*H368,2)</f>
        <v>5922.6</v>
      </c>
      <c r="BL368" s="18" t="s">
        <v>136</v>
      </c>
      <c r="BM368" s="179" t="s">
        <v>572</v>
      </c>
    </row>
    <row r="369" spans="2:65" s="12" customFormat="1">
      <c r="B369" s="194"/>
      <c r="C369" s="195"/>
      <c r="D369" s="196" t="s">
        <v>183</v>
      </c>
      <c r="E369" s="197" t="s">
        <v>17</v>
      </c>
      <c r="F369" s="198" t="s">
        <v>573</v>
      </c>
      <c r="G369" s="195"/>
      <c r="H369" s="197" t="s">
        <v>17</v>
      </c>
      <c r="I369" s="195"/>
      <c r="J369" s="195"/>
      <c r="K369" s="195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183</v>
      </c>
      <c r="AU369" s="203" t="s">
        <v>83</v>
      </c>
      <c r="AV369" s="12" t="s">
        <v>81</v>
      </c>
      <c r="AW369" s="12" t="s">
        <v>35</v>
      </c>
      <c r="AX369" s="12" t="s">
        <v>73</v>
      </c>
      <c r="AY369" s="203" t="s">
        <v>128</v>
      </c>
    </row>
    <row r="370" spans="2:65" s="13" customFormat="1">
      <c r="B370" s="204"/>
      <c r="C370" s="205"/>
      <c r="D370" s="196" t="s">
        <v>183</v>
      </c>
      <c r="E370" s="206" t="s">
        <v>17</v>
      </c>
      <c r="F370" s="207" t="s">
        <v>574</v>
      </c>
      <c r="G370" s="205"/>
      <c r="H370" s="208">
        <v>29.613</v>
      </c>
      <c r="I370" s="205"/>
      <c r="J370" s="205"/>
      <c r="K370" s="205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183</v>
      </c>
      <c r="AU370" s="213" t="s">
        <v>83</v>
      </c>
      <c r="AV370" s="13" t="s">
        <v>83</v>
      </c>
      <c r="AW370" s="13" t="s">
        <v>35</v>
      </c>
      <c r="AX370" s="13" t="s">
        <v>81</v>
      </c>
      <c r="AY370" s="213" t="s">
        <v>128</v>
      </c>
    </row>
    <row r="371" spans="2:65" s="1" customFormat="1" ht="48" customHeight="1">
      <c r="B371" s="32"/>
      <c r="C371" s="169" t="s">
        <v>575</v>
      </c>
      <c r="D371" s="169" t="s">
        <v>131</v>
      </c>
      <c r="E371" s="170" t="s">
        <v>576</v>
      </c>
      <c r="F371" s="171" t="s">
        <v>577</v>
      </c>
      <c r="G371" s="172" t="s">
        <v>259</v>
      </c>
      <c r="H371" s="173">
        <v>66.031999999999996</v>
      </c>
      <c r="I371" s="174">
        <v>62.3</v>
      </c>
      <c r="J371" s="174">
        <f>ROUND(I371*H371,2)</f>
        <v>4113.79</v>
      </c>
      <c r="K371" s="171" t="s">
        <v>181</v>
      </c>
      <c r="L371" s="36"/>
      <c r="M371" s="175" t="s">
        <v>17</v>
      </c>
      <c r="N371" s="176" t="s">
        <v>44</v>
      </c>
      <c r="O371" s="177">
        <v>0.22</v>
      </c>
      <c r="P371" s="177">
        <f>O371*H371</f>
        <v>14.52704</v>
      </c>
      <c r="Q371" s="177">
        <v>0</v>
      </c>
      <c r="R371" s="177">
        <f>Q371*H371</f>
        <v>0</v>
      </c>
      <c r="S371" s="177">
        <v>0</v>
      </c>
      <c r="T371" s="178">
        <f>S371*H371</f>
        <v>0</v>
      </c>
      <c r="AR371" s="179" t="s">
        <v>136</v>
      </c>
      <c r="AT371" s="179" t="s">
        <v>131</v>
      </c>
      <c r="AU371" s="179" t="s">
        <v>83</v>
      </c>
      <c r="AY371" s="18" t="s">
        <v>128</v>
      </c>
      <c r="BE371" s="180">
        <f>IF(N371="základní",J371,0)</f>
        <v>4113.79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8" t="s">
        <v>81</v>
      </c>
      <c r="BK371" s="180">
        <f>ROUND(I371*H371,2)</f>
        <v>4113.79</v>
      </c>
      <c r="BL371" s="18" t="s">
        <v>136</v>
      </c>
      <c r="BM371" s="179" t="s">
        <v>381</v>
      </c>
    </row>
    <row r="372" spans="2:65" s="12" customFormat="1" ht="20.25">
      <c r="B372" s="194"/>
      <c r="C372" s="195"/>
      <c r="D372" s="196" t="s">
        <v>183</v>
      </c>
      <c r="E372" s="197" t="s">
        <v>17</v>
      </c>
      <c r="F372" s="198" t="s">
        <v>578</v>
      </c>
      <c r="G372" s="195"/>
      <c r="H372" s="197" t="s">
        <v>17</v>
      </c>
      <c r="I372" s="195"/>
      <c r="J372" s="195"/>
      <c r="K372" s="195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183</v>
      </c>
      <c r="AU372" s="203" t="s">
        <v>83</v>
      </c>
      <c r="AV372" s="12" t="s">
        <v>81</v>
      </c>
      <c r="AW372" s="12" t="s">
        <v>35</v>
      </c>
      <c r="AX372" s="12" t="s">
        <v>73</v>
      </c>
      <c r="AY372" s="203" t="s">
        <v>128</v>
      </c>
    </row>
    <row r="373" spans="2:65" s="13" customFormat="1" ht="20.25">
      <c r="B373" s="204"/>
      <c r="C373" s="205"/>
      <c r="D373" s="196" t="s">
        <v>183</v>
      </c>
      <c r="E373" s="206" t="s">
        <v>17</v>
      </c>
      <c r="F373" s="207" t="s">
        <v>579</v>
      </c>
      <c r="G373" s="205"/>
      <c r="H373" s="208">
        <v>66.031999999999996</v>
      </c>
      <c r="I373" s="205"/>
      <c r="J373" s="205"/>
      <c r="K373" s="205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183</v>
      </c>
      <c r="AU373" s="213" t="s">
        <v>83</v>
      </c>
      <c r="AV373" s="13" t="s">
        <v>83</v>
      </c>
      <c r="AW373" s="13" t="s">
        <v>35</v>
      </c>
      <c r="AX373" s="13" t="s">
        <v>81</v>
      </c>
      <c r="AY373" s="213" t="s">
        <v>128</v>
      </c>
    </row>
    <row r="374" spans="2:65" s="1" customFormat="1" ht="24" customHeight="1">
      <c r="B374" s="32"/>
      <c r="C374" s="169" t="s">
        <v>580</v>
      </c>
      <c r="D374" s="169" t="s">
        <v>131</v>
      </c>
      <c r="E374" s="170" t="s">
        <v>581</v>
      </c>
      <c r="F374" s="171" t="s">
        <v>582</v>
      </c>
      <c r="G374" s="172" t="s">
        <v>134</v>
      </c>
      <c r="H374" s="173">
        <v>1</v>
      </c>
      <c r="I374" s="174">
        <v>2000</v>
      </c>
      <c r="J374" s="174">
        <f>ROUND(I374*H374,2)</f>
        <v>2000</v>
      </c>
      <c r="K374" s="171" t="s">
        <v>583</v>
      </c>
      <c r="L374" s="36"/>
      <c r="M374" s="175" t="s">
        <v>17</v>
      </c>
      <c r="N374" s="176" t="s">
        <v>44</v>
      </c>
      <c r="O374" s="177">
        <v>0</v>
      </c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AR374" s="179" t="s">
        <v>136</v>
      </c>
      <c r="AT374" s="179" t="s">
        <v>131</v>
      </c>
      <c r="AU374" s="179" t="s">
        <v>83</v>
      </c>
      <c r="AY374" s="18" t="s">
        <v>128</v>
      </c>
      <c r="BE374" s="180">
        <f>IF(N374="základní",J374,0)</f>
        <v>2000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8" t="s">
        <v>81</v>
      </c>
      <c r="BK374" s="180">
        <f>ROUND(I374*H374,2)</f>
        <v>2000</v>
      </c>
      <c r="BL374" s="18" t="s">
        <v>136</v>
      </c>
      <c r="BM374" s="179" t="s">
        <v>584</v>
      </c>
    </row>
    <row r="375" spans="2:65" s="11" customFormat="1" ht="22.8" customHeight="1">
      <c r="B375" s="154"/>
      <c r="C375" s="155"/>
      <c r="D375" s="156" t="s">
        <v>72</v>
      </c>
      <c r="E375" s="167" t="s">
        <v>585</v>
      </c>
      <c r="F375" s="167" t="s">
        <v>586</v>
      </c>
      <c r="G375" s="155"/>
      <c r="H375" s="155"/>
      <c r="I375" s="155"/>
      <c r="J375" s="168">
        <f>BK375</f>
        <v>12323.7</v>
      </c>
      <c r="K375" s="155"/>
      <c r="L375" s="159"/>
      <c r="M375" s="160"/>
      <c r="N375" s="161"/>
      <c r="O375" s="161"/>
      <c r="P375" s="162">
        <f>SUM(P376:P390)</f>
        <v>4.2258320000000005</v>
      </c>
      <c r="Q375" s="161"/>
      <c r="R375" s="162">
        <f>SUM(R376:R390)</f>
        <v>0</v>
      </c>
      <c r="S375" s="161"/>
      <c r="T375" s="163">
        <f>SUM(T376:T390)</f>
        <v>0</v>
      </c>
      <c r="AR375" s="164" t="s">
        <v>81</v>
      </c>
      <c r="AT375" s="165" t="s">
        <v>72</v>
      </c>
      <c r="AU375" s="165" t="s">
        <v>81</v>
      </c>
      <c r="AY375" s="164" t="s">
        <v>128</v>
      </c>
      <c r="BK375" s="166">
        <f>SUM(BK376:BK390)</f>
        <v>12323.7</v>
      </c>
    </row>
    <row r="376" spans="2:65" s="1" customFormat="1" ht="24" customHeight="1">
      <c r="B376" s="32"/>
      <c r="C376" s="169" t="s">
        <v>587</v>
      </c>
      <c r="D376" s="169" t="s">
        <v>131</v>
      </c>
      <c r="E376" s="170" t="s">
        <v>588</v>
      </c>
      <c r="F376" s="171" t="s">
        <v>589</v>
      </c>
      <c r="G376" s="172" t="s">
        <v>230</v>
      </c>
      <c r="H376" s="173">
        <v>23.608000000000001</v>
      </c>
      <c r="I376" s="174">
        <v>237</v>
      </c>
      <c r="J376" s="174">
        <f>ROUND(I376*H376,2)</f>
        <v>5595.1</v>
      </c>
      <c r="K376" s="171" t="s">
        <v>181</v>
      </c>
      <c r="L376" s="36"/>
      <c r="M376" s="175" t="s">
        <v>17</v>
      </c>
      <c r="N376" s="176" t="s">
        <v>44</v>
      </c>
      <c r="O376" s="177">
        <v>0.125</v>
      </c>
      <c r="P376" s="177">
        <f>O376*H376</f>
        <v>2.9510000000000001</v>
      </c>
      <c r="Q376" s="177">
        <v>0</v>
      </c>
      <c r="R376" s="177">
        <f>Q376*H376</f>
        <v>0</v>
      </c>
      <c r="S376" s="177">
        <v>0</v>
      </c>
      <c r="T376" s="178">
        <f>S376*H376</f>
        <v>0</v>
      </c>
      <c r="AR376" s="179" t="s">
        <v>136</v>
      </c>
      <c r="AT376" s="179" t="s">
        <v>131</v>
      </c>
      <c r="AU376" s="179" t="s">
        <v>83</v>
      </c>
      <c r="AY376" s="18" t="s">
        <v>128</v>
      </c>
      <c r="BE376" s="180">
        <f>IF(N376="základní",J376,0)</f>
        <v>5595.1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8" t="s">
        <v>81</v>
      </c>
      <c r="BK376" s="180">
        <f>ROUND(I376*H376,2)</f>
        <v>5595.1</v>
      </c>
      <c r="BL376" s="18" t="s">
        <v>136</v>
      </c>
      <c r="BM376" s="179" t="s">
        <v>590</v>
      </c>
    </row>
    <row r="377" spans="2:65" s="13" customFormat="1">
      <c r="B377" s="204"/>
      <c r="C377" s="205"/>
      <c r="D377" s="196" t="s">
        <v>183</v>
      </c>
      <c r="E377" s="206" t="s">
        <v>17</v>
      </c>
      <c r="F377" s="207" t="s">
        <v>591</v>
      </c>
      <c r="G377" s="205"/>
      <c r="H377" s="208">
        <v>4.2919999999999998</v>
      </c>
      <c r="I377" s="205"/>
      <c r="J377" s="205"/>
      <c r="K377" s="205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183</v>
      </c>
      <c r="AU377" s="213" t="s">
        <v>83</v>
      </c>
      <c r="AV377" s="13" t="s">
        <v>83</v>
      </c>
      <c r="AW377" s="13" t="s">
        <v>35</v>
      </c>
      <c r="AX377" s="13" t="s">
        <v>73</v>
      </c>
      <c r="AY377" s="213" t="s">
        <v>128</v>
      </c>
    </row>
    <row r="378" spans="2:65" s="13" customFormat="1">
      <c r="B378" s="204"/>
      <c r="C378" s="205"/>
      <c r="D378" s="196" t="s">
        <v>183</v>
      </c>
      <c r="E378" s="206" t="s">
        <v>17</v>
      </c>
      <c r="F378" s="207" t="s">
        <v>592</v>
      </c>
      <c r="G378" s="205"/>
      <c r="H378" s="208">
        <v>1.157</v>
      </c>
      <c r="I378" s="205"/>
      <c r="J378" s="205"/>
      <c r="K378" s="205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183</v>
      </c>
      <c r="AU378" s="213" t="s">
        <v>83</v>
      </c>
      <c r="AV378" s="13" t="s">
        <v>83</v>
      </c>
      <c r="AW378" s="13" t="s">
        <v>35</v>
      </c>
      <c r="AX378" s="13" t="s">
        <v>73</v>
      </c>
      <c r="AY378" s="213" t="s">
        <v>128</v>
      </c>
    </row>
    <row r="379" spans="2:65" s="13" customFormat="1">
      <c r="B379" s="204"/>
      <c r="C379" s="205"/>
      <c r="D379" s="196" t="s">
        <v>183</v>
      </c>
      <c r="E379" s="206" t="s">
        <v>17</v>
      </c>
      <c r="F379" s="207" t="s">
        <v>593</v>
      </c>
      <c r="G379" s="205"/>
      <c r="H379" s="208">
        <v>18.158999999999999</v>
      </c>
      <c r="I379" s="205"/>
      <c r="J379" s="205"/>
      <c r="K379" s="205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183</v>
      </c>
      <c r="AU379" s="213" t="s">
        <v>83</v>
      </c>
      <c r="AV379" s="13" t="s">
        <v>83</v>
      </c>
      <c r="AW379" s="13" t="s">
        <v>35</v>
      </c>
      <c r="AX379" s="13" t="s">
        <v>73</v>
      </c>
      <c r="AY379" s="213" t="s">
        <v>128</v>
      </c>
    </row>
    <row r="380" spans="2:65" s="12" customFormat="1">
      <c r="B380" s="194"/>
      <c r="C380" s="195"/>
      <c r="D380" s="196" t="s">
        <v>183</v>
      </c>
      <c r="E380" s="197" t="s">
        <v>17</v>
      </c>
      <c r="F380" s="198" t="s">
        <v>220</v>
      </c>
      <c r="G380" s="195"/>
      <c r="H380" s="197" t="s">
        <v>17</v>
      </c>
      <c r="I380" s="195"/>
      <c r="J380" s="195"/>
      <c r="K380" s="195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183</v>
      </c>
      <c r="AU380" s="203" t="s">
        <v>83</v>
      </c>
      <c r="AV380" s="12" t="s">
        <v>81</v>
      </c>
      <c r="AW380" s="12" t="s">
        <v>35</v>
      </c>
      <c r="AX380" s="12" t="s">
        <v>73</v>
      </c>
      <c r="AY380" s="203" t="s">
        <v>128</v>
      </c>
    </row>
    <row r="381" spans="2:65" s="14" customFormat="1">
      <c r="B381" s="214"/>
      <c r="C381" s="215"/>
      <c r="D381" s="196" t="s">
        <v>183</v>
      </c>
      <c r="E381" s="216" t="s">
        <v>17</v>
      </c>
      <c r="F381" s="217" t="s">
        <v>189</v>
      </c>
      <c r="G381" s="215"/>
      <c r="H381" s="218">
        <v>23.608000000000001</v>
      </c>
      <c r="I381" s="215"/>
      <c r="J381" s="215"/>
      <c r="K381" s="215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183</v>
      </c>
      <c r="AU381" s="223" t="s">
        <v>83</v>
      </c>
      <c r="AV381" s="14" t="s">
        <v>136</v>
      </c>
      <c r="AW381" s="14" t="s">
        <v>35</v>
      </c>
      <c r="AX381" s="14" t="s">
        <v>81</v>
      </c>
      <c r="AY381" s="223" t="s">
        <v>128</v>
      </c>
    </row>
    <row r="382" spans="2:65" s="1" customFormat="1" ht="36" customHeight="1">
      <c r="B382" s="32"/>
      <c r="C382" s="169" t="s">
        <v>594</v>
      </c>
      <c r="D382" s="169" t="s">
        <v>131</v>
      </c>
      <c r="E382" s="170" t="s">
        <v>595</v>
      </c>
      <c r="F382" s="171" t="s">
        <v>596</v>
      </c>
      <c r="G382" s="172" t="s">
        <v>230</v>
      </c>
      <c r="H382" s="173">
        <v>212.47200000000001</v>
      </c>
      <c r="I382" s="174">
        <v>10.3</v>
      </c>
      <c r="J382" s="174">
        <f>ROUND(I382*H382,2)</f>
        <v>2188.46</v>
      </c>
      <c r="K382" s="171" t="s">
        <v>181</v>
      </c>
      <c r="L382" s="36"/>
      <c r="M382" s="175" t="s">
        <v>17</v>
      </c>
      <c r="N382" s="176" t="s">
        <v>44</v>
      </c>
      <c r="O382" s="177">
        <v>6.0000000000000001E-3</v>
      </c>
      <c r="P382" s="177">
        <f>O382*H382</f>
        <v>1.2748320000000002</v>
      </c>
      <c r="Q382" s="177">
        <v>0</v>
      </c>
      <c r="R382" s="177">
        <f>Q382*H382</f>
        <v>0</v>
      </c>
      <c r="S382" s="177">
        <v>0</v>
      </c>
      <c r="T382" s="178">
        <f>S382*H382</f>
        <v>0</v>
      </c>
      <c r="AR382" s="179" t="s">
        <v>136</v>
      </c>
      <c r="AT382" s="179" t="s">
        <v>131</v>
      </c>
      <c r="AU382" s="179" t="s">
        <v>83</v>
      </c>
      <c r="AY382" s="18" t="s">
        <v>128</v>
      </c>
      <c r="BE382" s="180">
        <f>IF(N382="základní",J382,0)</f>
        <v>2188.46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8" t="s">
        <v>81</v>
      </c>
      <c r="BK382" s="180">
        <f>ROUND(I382*H382,2)</f>
        <v>2188.46</v>
      </c>
      <c r="BL382" s="18" t="s">
        <v>136</v>
      </c>
      <c r="BM382" s="179" t="s">
        <v>597</v>
      </c>
    </row>
    <row r="383" spans="2:65" s="13" customFormat="1">
      <c r="B383" s="204"/>
      <c r="C383" s="205"/>
      <c r="D383" s="196" t="s">
        <v>183</v>
      </c>
      <c r="E383" s="206" t="s">
        <v>17</v>
      </c>
      <c r="F383" s="207" t="s">
        <v>598</v>
      </c>
      <c r="G383" s="205"/>
      <c r="H383" s="208">
        <v>212.47200000000001</v>
      </c>
      <c r="I383" s="205"/>
      <c r="J383" s="205"/>
      <c r="K383" s="205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183</v>
      </c>
      <c r="AU383" s="213" t="s">
        <v>83</v>
      </c>
      <c r="AV383" s="13" t="s">
        <v>83</v>
      </c>
      <c r="AW383" s="13" t="s">
        <v>35</v>
      </c>
      <c r="AX383" s="13" t="s">
        <v>81</v>
      </c>
      <c r="AY383" s="213" t="s">
        <v>128</v>
      </c>
    </row>
    <row r="384" spans="2:65" s="1" customFormat="1" ht="36" customHeight="1">
      <c r="B384" s="32"/>
      <c r="C384" s="169" t="s">
        <v>599</v>
      </c>
      <c r="D384" s="169" t="s">
        <v>131</v>
      </c>
      <c r="E384" s="170" t="s">
        <v>600</v>
      </c>
      <c r="F384" s="171" t="s">
        <v>601</v>
      </c>
      <c r="G384" s="172" t="s">
        <v>230</v>
      </c>
      <c r="H384" s="173">
        <v>5.4489999999999998</v>
      </c>
      <c r="I384" s="174">
        <v>300</v>
      </c>
      <c r="J384" s="174">
        <f>ROUND(I384*H384,2)</f>
        <v>1634.7</v>
      </c>
      <c r="K384" s="171" t="s">
        <v>181</v>
      </c>
      <c r="L384" s="36"/>
      <c r="M384" s="175" t="s">
        <v>17</v>
      </c>
      <c r="N384" s="176" t="s">
        <v>44</v>
      </c>
      <c r="O384" s="177">
        <v>0</v>
      </c>
      <c r="P384" s="177">
        <f>O384*H384</f>
        <v>0</v>
      </c>
      <c r="Q384" s="177">
        <v>0</v>
      </c>
      <c r="R384" s="177">
        <f>Q384*H384</f>
        <v>0</v>
      </c>
      <c r="S384" s="177">
        <v>0</v>
      </c>
      <c r="T384" s="178">
        <f>S384*H384</f>
        <v>0</v>
      </c>
      <c r="AR384" s="179" t="s">
        <v>136</v>
      </c>
      <c r="AT384" s="179" t="s">
        <v>131</v>
      </c>
      <c r="AU384" s="179" t="s">
        <v>83</v>
      </c>
      <c r="AY384" s="18" t="s">
        <v>128</v>
      </c>
      <c r="BE384" s="180">
        <f>IF(N384="základní",J384,0)</f>
        <v>1634.7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8" t="s">
        <v>81</v>
      </c>
      <c r="BK384" s="180">
        <f>ROUND(I384*H384,2)</f>
        <v>1634.7</v>
      </c>
      <c r="BL384" s="18" t="s">
        <v>136</v>
      </c>
      <c r="BM384" s="179" t="s">
        <v>602</v>
      </c>
    </row>
    <row r="385" spans="2:65" s="13" customFormat="1">
      <c r="B385" s="204"/>
      <c r="C385" s="205"/>
      <c r="D385" s="196" t="s">
        <v>183</v>
      </c>
      <c r="E385" s="206" t="s">
        <v>17</v>
      </c>
      <c r="F385" s="207" t="s">
        <v>591</v>
      </c>
      <c r="G385" s="205"/>
      <c r="H385" s="208">
        <v>4.2919999999999998</v>
      </c>
      <c r="I385" s="205"/>
      <c r="J385" s="205"/>
      <c r="K385" s="205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183</v>
      </c>
      <c r="AU385" s="213" t="s">
        <v>83</v>
      </c>
      <c r="AV385" s="13" t="s">
        <v>83</v>
      </c>
      <c r="AW385" s="13" t="s">
        <v>35</v>
      </c>
      <c r="AX385" s="13" t="s">
        <v>73</v>
      </c>
      <c r="AY385" s="213" t="s">
        <v>128</v>
      </c>
    </row>
    <row r="386" spans="2:65" s="13" customFormat="1">
      <c r="B386" s="204"/>
      <c r="C386" s="205"/>
      <c r="D386" s="196" t="s">
        <v>183</v>
      </c>
      <c r="E386" s="206" t="s">
        <v>17</v>
      </c>
      <c r="F386" s="207" t="s">
        <v>592</v>
      </c>
      <c r="G386" s="205"/>
      <c r="H386" s="208">
        <v>1.157</v>
      </c>
      <c r="I386" s="205"/>
      <c r="J386" s="205"/>
      <c r="K386" s="205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183</v>
      </c>
      <c r="AU386" s="213" t="s">
        <v>83</v>
      </c>
      <c r="AV386" s="13" t="s">
        <v>83</v>
      </c>
      <c r="AW386" s="13" t="s">
        <v>35</v>
      </c>
      <c r="AX386" s="13" t="s">
        <v>73</v>
      </c>
      <c r="AY386" s="213" t="s">
        <v>128</v>
      </c>
    </row>
    <row r="387" spans="2:65" s="12" customFormat="1">
      <c r="B387" s="194"/>
      <c r="C387" s="195"/>
      <c r="D387" s="196" t="s">
        <v>183</v>
      </c>
      <c r="E387" s="197" t="s">
        <v>17</v>
      </c>
      <c r="F387" s="198" t="s">
        <v>220</v>
      </c>
      <c r="G387" s="195"/>
      <c r="H387" s="197" t="s">
        <v>17</v>
      </c>
      <c r="I387" s="195"/>
      <c r="J387" s="195"/>
      <c r="K387" s="195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183</v>
      </c>
      <c r="AU387" s="203" t="s">
        <v>83</v>
      </c>
      <c r="AV387" s="12" t="s">
        <v>81</v>
      </c>
      <c r="AW387" s="12" t="s">
        <v>35</v>
      </c>
      <c r="AX387" s="12" t="s">
        <v>73</v>
      </c>
      <c r="AY387" s="203" t="s">
        <v>128</v>
      </c>
    </row>
    <row r="388" spans="2:65" s="14" customFormat="1">
      <c r="B388" s="214"/>
      <c r="C388" s="215"/>
      <c r="D388" s="196" t="s">
        <v>183</v>
      </c>
      <c r="E388" s="216" t="s">
        <v>17</v>
      </c>
      <c r="F388" s="217" t="s">
        <v>189</v>
      </c>
      <c r="G388" s="215"/>
      <c r="H388" s="218">
        <v>5.4489999999999998</v>
      </c>
      <c r="I388" s="215"/>
      <c r="J388" s="215"/>
      <c r="K388" s="215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183</v>
      </c>
      <c r="AU388" s="223" t="s">
        <v>83</v>
      </c>
      <c r="AV388" s="14" t="s">
        <v>136</v>
      </c>
      <c r="AW388" s="14" t="s">
        <v>35</v>
      </c>
      <c r="AX388" s="14" t="s">
        <v>81</v>
      </c>
      <c r="AY388" s="223" t="s">
        <v>128</v>
      </c>
    </row>
    <row r="389" spans="2:65" s="1" customFormat="1" ht="36" customHeight="1">
      <c r="B389" s="32"/>
      <c r="C389" s="169" t="s">
        <v>603</v>
      </c>
      <c r="D389" s="169" t="s">
        <v>131</v>
      </c>
      <c r="E389" s="170" t="s">
        <v>604</v>
      </c>
      <c r="F389" s="171" t="s">
        <v>229</v>
      </c>
      <c r="G389" s="172" t="s">
        <v>230</v>
      </c>
      <c r="H389" s="173">
        <v>18.158999999999999</v>
      </c>
      <c r="I389" s="174">
        <v>160</v>
      </c>
      <c r="J389" s="174">
        <f>ROUND(I389*H389,2)</f>
        <v>2905.44</v>
      </c>
      <c r="K389" s="171" t="s">
        <v>181</v>
      </c>
      <c r="L389" s="36"/>
      <c r="M389" s="175" t="s">
        <v>17</v>
      </c>
      <c r="N389" s="176" t="s">
        <v>44</v>
      </c>
      <c r="O389" s="177">
        <v>0</v>
      </c>
      <c r="P389" s="177">
        <f>O389*H389</f>
        <v>0</v>
      </c>
      <c r="Q389" s="177">
        <v>0</v>
      </c>
      <c r="R389" s="177">
        <f>Q389*H389</f>
        <v>0</v>
      </c>
      <c r="S389" s="177">
        <v>0</v>
      </c>
      <c r="T389" s="178">
        <f>S389*H389</f>
        <v>0</v>
      </c>
      <c r="AR389" s="179" t="s">
        <v>136</v>
      </c>
      <c r="AT389" s="179" t="s">
        <v>131</v>
      </c>
      <c r="AU389" s="179" t="s">
        <v>83</v>
      </c>
      <c r="AY389" s="18" t="s">
        <v>128</v>
      </c>
      <c r="BE389" s="180">
        <f>IF(N389="základní",J389,0)</f>
        <v>2905.44</v>
      </c>
      <c r="BF389" s="180">
        <f>IF(N389="snížená",J389,0)</f>
        <v>0</v>
      </c>
      <c r="BG389" s="180">
        <f>IF(N389="zákl. přenesená",J389,0)</f>
        <v>0</v>
      </c>
      <c r="BH389" s="180">
        <f>IF(N389="sníž. přenesená",J389,0)</f>
        <v>0</v>
      </c>
      <c r="BI389" s="180">
        <f>IF(N389="nulová",J389,0)</f>
        <v>0</v>
      </c>
      <c r="BJ389" s="18" t="s">
        <v>81</v>
      </c>
      <c r="BK389" s="180">
        <f>ROUND(I389*H389,2)</f>
        <v>2905.44</v>
      </c>
      <c r="BL389" s="18" t="s">
        <v>136</v>
      </c>
      <c r="BM389" s="179" t="s">
        <v>605</v>
      </c>
    </row>
    <row r="390" spans="2:65" s="13" customFormat="1">
      <c r="B390" s="204"/>
      <c r="C390" s="205"/>
      <c r="D390" s="196" t="s">
        <v>183</v>
      </c>
      <c r="E390" s="206" t="s">
        <v>17</v>
      </c>
      <c r="F390" s="207" t="s">
        <v>593</v>
      </c>
      <c r="G390" s="205"/>
      <c r="H390" s="208">
        <v>18.158999999999999</v>
      </c>
      <c r="I390" s="205"/>
      <c r="J390" s="205"/>
      <c r="K390" s="205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183</v>
      </c>
      <c r="AU390" s="213" t="s">
        <v>83</v>
      </c>
      <c r="AV390" s="13" t="s">
        <v>83</v>
      </c>
      <c r="AW390" s="13" t="s">
        <v>35</v>
      </c>
      <c r="AX390" s="13" t="s">
        <v>81</v>
      </c>
      <c r="AY390" s="213" t="s">
        <v>128</v>
      </c>
    </row>
    <row r="391" spans="2:65" s="11" customFormat="1" ht="22.8" customHeight="1">
      <c r="B391" s="154"/>
      <c r="C391" s="155"/>
      <c r="D391" s="156" t="s">
        <v>72</v>
      </c>
      <c r="E391" s="167" t="s">
        <v>606</v>
      </c>
      <c r="F391" s="167" t="s">
        <v>607</v>
      </c>
      <c r="G391" s="155"/>
      <c r="H391" s="155"/>
      <c r="I391" s="155"/>
      <c r="J391" s="168">
        <f>BK391</f>
        <v>48777.919999999998</v>
      </c>
      <c r="K391" s="155"/>
      <c r="L391" s="159"/>
      <c r="M391" s="160"/>
      <c r="N391" s="161"/>
      <c r="O391" s="161"/>
      <c r="P391" s="162">
        <f>P392</f>
        <v>141.071406</v>
      </c>
      <c r="Q391" s="161"/>
      <c r="R391" s="162">
        <f>R392</f>
        <v>0</v>
      </c>
      <c r="S391" s="161"/>
      <c r="T391" s="163">
        <f>T392</f>
        <v>0</v>
      </c>
      <c r="AR391" s="164" t="s">
        <v>81</v>
      </c>
      <c r="AT391" s="165" t="s">
        <v>72</v>
      </c>
      <c r="AU391" s="165" t="s">
        <v>81</v>
      </c>
      <c r="AY391" s="164" t="s">
        <v>128</v>
      </c>
      <c r="BK391" s="166">
        <f>BK392</f>
        <v>48777.919999999998</v>
      </c>
    </row>
    <row r="392" spans="2:65" s="1" customFormat="1" ht="72" customHeight="1">
      <c r="B392" s="32"/>
      <c r="C392" s="169" t="s">
        <v>608</v>
      </c>
      <c r="D392" s="169" t="s">
        <v>131</v>
      </c>
      <c r="E392" s="170" t="s">
        <v>609</v>
      </c>
      <c r="F392" s="171" t="s">
        <v>610</v>
      </c>
      <c r="G392" s="172" t="s">
        <v>230</v>
      </c>
      <c r="H392" s="173">
        <v>202.398</v>
      </c>
      <c r="I392" s="174">
        <v>241</v>
      </c>
      <c r="J392" s="174">
        <f>ROUND(I392*H392,2)</f>
        <v>48777.919999999998</v>
      </c>
      <c r="K392" s="171" t="s">
        <v>181</v>
      </c>
      <c r="L392" s="36"/>
      <c r="M392" s="175" t="s">
        <v>17</v>
      </c>
      <c r="N392" s="176" t="s">
        <v>44</v>
      </c>
      <c r="O392" s="177">
        <v>0.69699999999999995</v>
      </c>
      <c r="P392" s="177">
        <f>O392*H392</f>
        <v>141.071406</v>
      </c>
      <c r="Q392" s="177">
        <v>0</v>
      </c>
      <c r="R392" s="177">
        <f>Q392*H392</f>
        <v>0</v>
      </c>
      <c r="S392" s="177">
        <v>0</v>
      </c>
      <c r="T392" s="178">
        <f>S392*H392</f>
        <v>0</v>
      </c>
      <c r="AR392" s="179" t="s">
        <v>136</v>
      </c>
      <c r="AT392" s="179" t="s">
        <v>131</v>
      </c>
      <c r="AU392" s="179" t="s">
        <v>83</v>
      </c>
      <c r="AY392" s="18" t="s">
        <v>128</v>
      </c>
      <c r="BE392" s="180">
        <f>IF(N392="základní",J392,0)</f>
        <v>48777.919999999998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18" t="s">
        <v>81</v>
      </c>
      <c r="BK392" s="180">
        <f>ROUND(I392*H392,2)</f>
        <v>48777.919999999998</v>
      </c>
      <c r="BL392" s="18" t="s">
        <v>136</v>
      </c>
      <c r="BM392" s="179" t="s">
        <v>611</v>
      </c>
    </row>
    <row r="393" spans="2:65" s="11" customFormat="1" ht="25.9" customHeight="1">
      <c r="B393" s="154"/>
      <c r="C393" s="155"/>
      <c r="D393" s="156" t="s">
        <v>72</v>
      </c>
      <c r="E393" s="157" t="s">
        <v>612</v>
      </c>
      <c r="F393" s="157" t="s">
        <v>613</v>
      </c>
      <c r="G393" s="155"/>
      <c r="H393" s="155"/>
      <c r="I393" s="155"/>
      <c r="J393" s="158">
        <f>BK393</f>
        <v>23713.21</v>
      </c>
      <c r="K393" s="155"/>
      <c r="L393" s="159"/>
      <c r="M393" s="160"/>
      <c r="N393" s="161"/>
      <c r="O393" s="161"/>
      <c r="P393" s="162">
        <f>P394</f>
        <v>29.785230999999996</v>
      </c>
      <c r="Q393" s="161"/>
      <c r="R393" s="162">
        <f>R394</f>
        <v>0.14797009</v>
      </c>
      <c r="S393" s="161"/>
      <c r="T393" s="163">
        <f>T394</f>
        <v>0</v>
      </c>
      <c r="AR393" s="164" t="s">
        <v>83</v>
      </c>
      <c r="AT393" s="165" t="s">
        <v>72</v>
      </c>
      <c r="AU393" s="165" t="s">
        <v>73</v>
      </c>
      <c r="AY393" s="164" t="s">
        <v>128</v>
      </c>
      <c r="BK393" s="166">
        <f>BK394</f>
        <v>23713.21</v>
      </c>
    </row>
    <row r="394" spans="2:65" s="11" customFormat="1" ht="22.8" customHeight="1">
      <c r="B394" s="154"/>
      <c r="C394" s="155"/>
      <c r="D394" s="156" t="s">
        <v>72</v>
      </c>
      <c r="E394" s="167" t="s">
        <v>614</v>
      </c>
      <c r="F394" s="167" t="s">
        <v>615</v>
      </c>
      <c r="G394" s="155"/>
      <c r="H394" s="155"/>
      <c r="I394" s="155"/>
      <c r="J394" s="168">
        <f>BK394</f>
        <v>23713.21</v>
      </c>
      <c r="K394" s="155"/>
      <c r="L394" s="159"/>
      <c r="M394" s="160"/>
      <c r="N394" s="161"/>
      <c r="O394" s="161"/>
      <c r="P394" s="162">
        <f>SUM(P395:P410)</f>
        <v>29.785230999999996</v>
      </c>
      <c r="Q394" s="161"/>
      <c r="R394" s="162">
        <f>SUM(R395:R410)</f>
        <v>0.14797009</v>
      </c>
      <c r="S394" s="161"/>
      <c r="T394" s="163">
        <f>SUM(T395:T410)</f>
        <v>0</v>
      </c>
      <c r="AR394" s="164" t="s">
        <v>83</v>
      </c>
      <c r="AT394" s="165" t="s">
        <v>72</v>
      </c>
      <c r="AU394" s="165" t="s">
        <v>81</v>
      </c>
      <c r="AY394" s="164" t="s">
        <v>128</v>
      </c>
      <c r="BK394" s="166">
        <f>SUM(BK395:BK410)</f>
        <v>23713.21</v>
      </c>
    </row>
    <row r="395" spans="2:65" s="1" customFormat="1" ht="24" customHeight="1">
      <c r="B395" s="32"/>
      <c r="C395" s="169" t="s">
        <v>616</v>
      </c>
      <c r="D395" s="169" t="s">
        <v>131</v>
      </c>
      <c r="E395" s="170" t="s">
        <v>617</v>
      </c>
      <c r="F395" s="171" t="s">
        <v>618</v>
      </c>
      <c r="G395" s="172" t="s">
        <v>259</v>
      </c>
      <c r="H395" s="173">
        <v>31.937999999999999</v>
      </c>
      <c r="I395" s="174">
        <v>16.600000000000001</v>
      </c>
      <c r="J395" s="174">
        <f>ROUND(I395*H395,2)</f>
        <v>530.16999999999996</v>
      </c>
      <c r="K395" s="171" t="s">
        <v>181</v>
      </c>
      <c r="L395" s="36"/>
      <c r="M395" s="175" t="s">
        <v>17</v>
      </c>
      <c r="N395" s="176" t="s">
        <v>44</v>
      </c>
      <c r="O395" s="177">
        <v>4.2000000000000003E-2</v>
      </c>
      <c r="P395" s="177">
        <f>O395*H395</f>
        <v>1.341396</v>
      </c>
      <c r="Q395" s="177">
        <v>0</v>
      </c>
      <c r="R395" s="177">
        <f>Q395*H395</f>
        <v>0</v>
      </c>
      <c r="S395" s="177">
        <v>0</v>
      </c>
      <c r="T395" s="178">
        <f>S395*H395</f>
        <v>0</v>
      </c>
      <c r="AR395" s="179" t="s">
        <v>203</v>
      </c>
      <c r="AT395" s="179" t="s">
        <v>131</v>
      </c>
      <c r="AU395" s="179" t="s">
        <v>83</v>
      </c>
      <c r="AY395" s="18" t="s">
        <v>128</v>
      </c>
      <c r="BE395" s="180">
        <f>IF(N395="základní",J395,0)</f>
        <v>530.16999999999996</v>
      </c>
      <c r="BF395" s="180">
        <f>IF(N395="snížená",J395,0)</f>
        <v>0</v>
      </c>
      <c r="BG395" s="180">
        <f>IF(N395="zákl. přenesená",J395,0)</f>
        <v>0</v>
      </c>
      <c r="BH395" s="180">
        <f>IF(N395="sníž. přenesená",J395,0)</f>
        <v>0</v>
      </c>
      <c r="BI395" s="180">
        <f>IF(N395="nulová",J395,0)</f>
        <v>0</v>
      </c>
      <c r="BJ395" s="18" t="s">
        <v>81</v>
      </c>
      <c r="BK395" s="180">
        <f>ROUND(I395*H395,2)</f>
        <v>530.16999999999996</v>
      </c>
      <c r="BL395" s="18" t="s">
        <v>203</v>
      </c>
      <c r="BM395" s="179" t="s">
        <v>619</v>
      </c>
    </row>
    <row r="396" spans="2:65" s="12" customFormat="1">
      <c r="B396" s="194"/>
      <c r="C396" s="195"/>
      <c r="D396" s="196" t="s">
        <v>183</v>
      </c>
      <c r="E396" s="197" t="s">
        <v>17</v>
      </c>
      <c r="F396" s="198" t="s">
        <v>620</v>
      </c>
      <c r="G396" s="195"/>
      <c r="H396" s="197" t="s">
        <v>17</v>
      </c>
      <c r="I396" s="195"/>
      <c r="J396" s="195"/>
      <c r="K396" s="195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183</v>
      </c>
      <c r="AU396" s="203" t="s">
        <v>83</v>
      </c>
      <c r="AV396" s="12" t="s">
        <v>81</v>
      </c>
      <c r="AW396" s="12" t="s">
        <v>35</v>
      </c>
      <c r="AX396" s="12" t="s">
        <v>73</v>
      </c>
      <c r="AY396" s="203" t="s">
        <v>128</v>
      </c>
    </row>
    <row r="397" spans="2:65" s="13" customFormat="1">
      <c r="B397" s="204"/>
      <c r="C397" s="205"/>
      <c r="D397" s="196" t="s">
        <v>183</v>
      </c>
      <c r="E397" s="206" t="s">
        <v>17</v>
      </c>
      <c r="F397" s="207" t="s">
        <v>621</v>
      </c>
      <c r="G397" s="205"/>
      <c r="H397" s="208">
        <v>31.937999999999999</v>
      </c>
      <c r="I397" s="205"/>
      <c r="J397" s="205"/>
      <c r="K397" s="205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183</v>
      </c>
      <c r="AU397" s="213" t="s">
        <v>83</v>
      </c>
      <c r="AV397" s="13" t="s">
        <v>83</v>
      </c>
      <c r="AW397" s="13" t="s">
        <v>35</v>
      </c>
      <c r="AX397" s="13" t="s">
        <v>81</v>
      </c>
      <c r="AY397" s="213" t="s">
        <v>128</v>
      </c>
    </row>
    <row r="398" spans="2:65" s="1" customFormat="1" ht="24" customHeight="1">
      <c r="B398" s="32"/>
      <c r="C398" s="169" t="s">
        <v>622</v>
      </c>
      <c r="D398" s="169" t="s">
        <v>131</v>
      </c>
      <c r="E398" s="170" t="s">
        <v>623</v>
      </c>
      <c r="F398" s="171" t="s">
        <v>624</v>
      </c>
      <c r="G398" s="172" t="s">
        <v>259</v>
      </c>
      <c r="H398" s="173">
        <v>31.937999999999999</v>
      </c>
      <c r="I398" s="174">
        <v>48.6</v>
      </c>
      <c r="J398" s="174">
        <f>ROUND(I398*H398,2)</f>
        <v>1552.19</v>
      </c>
      <c r="K398" s="171" t="s">
        <v>181</v>
      </c>
      <c r="L398" s="36"/>
      <c r="M398" s="175" t="s">
        <v>17</v>
      </c>
      <c r="N398" s="176" t="s">
        <v>44</v>
      </c>
      <c r="O398" s="177">
        <v>0.124</v>
      </c>
      <c r="P398" s="177">
        <f>O398*H398</f>
        <v>3.9603119999999996</v>
      </c>
      <c r="Q398" s="177">
        <v>3.0000000000000001E-3</v>
      </c>
      <c r="R398" s="177">
        <f>Q398*H398</f>
        <v>9.5813999999999996E-2</v>
      </c>
      <c r="S398" s="177">
        <v>0</v>
      </c>
      <c r="T398" s="178">
        <f>S398*H398</f>
        <v>0</v>
      </c>
      <c r="AR398" s="179" t="s">
        <v>203</v>
      </c>
      <c r="AT398" s="179" t="s">
        <v>131</v>
      </c>
      <c r="AU398" s="179" t="s">
        <v>83</v>
      </c>
      <c r="AY398" s="18" t="s">
        <v>128</v>
      </c>
      <c r="BE398" s="180">
        <f>IF(N398="základní",J398,0)</f>
        <v>1552.19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18" t="s">
        <v>81</v>
      </c>
      <c r="BK398" s="180">
        <f>ROUND(I398*H398,2)</f>
        <v>1552.19</v>
      </c>
      <c r="BL398" s="18" t="s">
        <v>203</v>
      </c>
      <c r="BM398" s="179" t="s">
        <v>625</v>
      </c>
    </row>
    <row r="399" spans="2:65" s="12" customFormat="1">
      <c r="B399" s="194"/>
      <c r="C399" s="195"/>
      <c r="D399" s="196" t="s">
        <v>183</v>
      </c>
      <c r="E399" s="197" t="s">
        <v>17</v>
      </c>
      <c r="F399" s="198" t="s">
        <v>620</v>
      </c>
      <c r="G399" s="195"/>
      <c r="H399" s="197" t="s">
        <v>17</v>
      </c>
      <c r="I399" s="195"/>
      <c r="J399" s="195"/>
      <c r="K399" s="195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183</v>
      </c>
      <c r="AU399" s="203" t="s">
        <v>83</v>
      </c>
      <c r="AV399" s="12" t="s">
        <v>81</v>
      </c>
      <c r="AW399" s="12" t="s">
        <v>35</v>
      </c>
      <c r="AX399" s="12" t="s">
        <v>73</v>
      </c>
      <c r="AY399" s="203" t="s">
        <v>128</v>
      </c>
    </row>
    <row r="400" spans="2:65" s="13" customFormat="1">
      <c r="B400" s="204"/>
      <c r="C400" s="205"/>
      <c r="D400" s="196" t="s">
        <v>183</v>
      </c>
      <c r="E400" s="206" t="s">
        <v>17</v>
      </c>
      <c r="F400" s="207" t="s">
        <v>621</v>
      </c>
      <c r="G400" s="205"/>
      <c r="H400" s="208">
        <v>31.937999999999999</v>
      </c>
      <c r="I400" s="205"/>
      <c r="J400" s="205"/>
      <c r="K400" s="205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183</v>
      </c>
      <c r="AU400" s="213" t="s">
        <v>83</v>
      </c>
      <c r="AV400" s="13" t="s">
        <v>83</v>
      </c>
      <c r="AW400" s="13" t="s">
        <v>35</v>
      </c>
      <c r="AX400" s="13" t="s">
        <v>81</v>
      </c>
      <c r="AY400" s="213" t="s">
        <v>128</v>
      </c>
    </row>
    <row r="401" spans="2:65" s="1" customFormat="1" ht="24" customHeight="1">
      <c r="B401" s="32"/>
      <c r="C401" s="169" t="s">
        <v>626</v>
      </c>
      <c r="D401" s="169" t="s">
        <v>131</v>
      </c>
      <c r="E401" s="170" t="s">
        <v>627</v>
      </c>
      <c r="F401" s="171" t="s">
        <v>628</v>
      </c>
      <c r="G401" s="172" t="s">
        <v>259</v>
      </c>
      <c r="H401" s="173">
        <v>31.937999999999999</v>
      </c>
      <c r="I401" s="174">
        <v>60.6</v>
      </c>
      <c r="J401" s="174">
        <f>ROUND(I401*H401,2)</f>
        <v>1935.44</v>
      </c>
      <c r="K401" s="171" t="s">
        <v>181</v>
      </c>
      <c r="L401" s="36"/>
      <c r="M401" s="175" t="s">
        <v>17</v>
      </c>
      <c r="N401" s="176" t="s">
        <v>44</v>
      </c>
      <c r="O401" s="177">
        <v>0.09</v>
      </c>
      <c r="P401" s="177">
        <f>O401*H401</f>
        <v>2.8744199999999998</v>
      </c>
      <c r="Q401" s="177">
        <v>1.4999999999999999E-4</v>
      </c>
      <c r="R401" s="177">
        <f>Q401*H401</f>
        <v>4.7906999999999993E-3</v>
      </c>
      <c r="S401" s="177">
        <v>0</v>
      </c>
      <c r="T401" s="178">
        <f>S401*H401</f>
        <v>0</v>
      </c>
      <c r="AR401" s="179" t="s">
        <v>203</v>
      </c>
      <c r="AT401" s="179" t="s">
        <v>131</v>
      </c>
      <c r="AU401" s="179" t="s">
        <v>83</v>
      </c>
      <c r="AY401" s="18" t="s">
        <v>128</v>
      </c>
      <c r="BE401" s="180">
        <f>IF(N401="základní",J401,0)</f>
        <v>1935.44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8" t="s">
        <v>81</v>
      </c>
      <c r="BK401" s="180">
        <f>ROUND(I401*H401,2)</f>
        <v>1935.44</v>
      </c>
      <c r="BL401" s="18" t="s">
        <v>203</v>
      </c>
      <c r="BM401" s="179" t="s">
        <v>629</v>
      </c>
    </row>
    <row r="402" spans="2:65" s="13" customFormat="1">
      <c r="B402" s="204"/>
      <c r="C402" s="205"/>
      <c r="D402" s="196" t="s">
        <v>183</v>
      </c>
      <c r="E402" s="206" t="s">
        <v>17</v>
      </c>
      <c r="F402" s="207" t="s">
        <v>630</v>
      </c>
      <c r="G402" s="205"/>
      <c r="H402" s="208">
        <v>31.937999999999999</v>
      </c>
      <c r="I402" s="205"/>
      <c r="J402" s="205"/>
      <c r="K402" s="205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183</v>
      </c>
      <c r="AU402" s="213" t="s">
        <v>83</v>
      </c>
      <c r="AV402" s="13" t="s">
        <v>83</v>
      </c>
      <c r="AW402" s="13" t="s">
        <v>35</v>
      </c>
      <c r="AX402" s="13" t="s">
        <v>81</v>
      </c>
      <c r="AY402" s="213" t="s">
        <v>128</v>
      </c>
    </row>
    <row r="403" spans="2:65" s="1" customFormat="1" ht="36" customHeight="1">
      <c r="B403" s="32"/>
      <c r="C403" s="169" t="s">
        <v>631</v>
      </c>
      <c r="D403" s="169" t="s">
        <v>131</v>
      </c>
      <c r="E403" s="170" t="s">
        <v>632</v>
      </c>
      <c r="F403" s="171" t="s">
        <v>633</v>
      </c>
      <c r="G403" s="172" t="s">
        <v>259</v>
      </c>
      <c r="H403" s="173">
        <v>31.937999999999999</v>
      </c>
      <c r="I403" s="174">
        <v>154</v>
      </c>
      <c r="J403" s="174">
        <f>ROUND(I403*H403,2)</f>
        <v>4918.45</v>
      </c>
      <c r="K403" s="171" t="s">
        <v>181</v>
      </c>
      <c r="L403" s="36"/>
      <c r="M403" s="175" t="s">
        <v>17</v>
      </c>
      <c r="N403" s="176" t="s">
        <v>44</v>
      </c>
      <c r="O403" s="177">
        <v>0.21099999999999999</v>
      </c>
      <c r="P403" s="177">
        <f>O403*H403</f>
        <v>6.738918</v>
      </c>
      <c r="Q403" s="177">
        <v>3.3E-4</v>
      </c>
      <c r="R403" s="177">
        <f>Q403*H403</f>
        <v>1.053954E-2</v>
      </c>
      <c r="S403" s="177">
        <v>0</v>
      </c>
      <c r="T403" s="178">
        <f>S403*H403</f>
        <v>0</v>
      </c>
      <c r="AR403" s="179" t="s">
        <v>203</v>
      </c>
      <c r="AT403" s="179" t="s">
        <v>131</v>
      </c>
      <c r="AU403" s="179" t="s">
        <v>83</v>
      </c>
      <c r="AY403" s="18" t="s">
        <v>128</v>
      </c>
      <c r="BE403" s="180">
        <f>IF(N403="základní",J403,0)</f>
        <v>4918.45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18" t="s">
        <v>81</v>
      </c>
      <c r="BK403" s="180">
        <f>ROUND(I403*H403,2)</f>
        <v>4918.45</v>
      </c>
      <c r="BL403" s="18" t="s">
        <v>203</v>
      </c>
      <c r="BM403" s="179" t="s">
        <v>634</v>
      </c>
    </row>
    <row r="404" spans="2:65" s="13" customFormat="1">
      <c r="B404" s="204"/>
      <c r="C404" s="205"/>
      <c r="D404" s="196" t="s">
        <v>183</v>
      </c>
      <c r="E404" s="206" t="s">
        <v>17</v>
      </c>
      <c r="F404" s="207" t="s">
        <v>630</v>
      </c>
      <c r="G404" s="205"/>
      <c r="H404" s="208">
        <v>31.937999999999999</v>
      </c>
      <c r="I404" s="205"/>
      <c r="J404" s="205"/>
      <c r="K404" s="205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183</v>
      </c>
      <c r="AU404" s="213" t="s">
        <v>83</v>
      </c>
      <c r="AV404" s="13" t="s">
        <v>83</v>
      </c>
      <c r="AW404" s="13" t="s">
        <v>35</v>
      </c>
      <c r="AX404" s="13" t="s">
        <v>81</v>
      </c>
      <c r="AY404" s="213" t="s">
        <v>128</v>
      </c>
    </row>
    <row r="405" spans="2:65" s="1" customFormat="1" ht="36" customHeight="1">
      <c r="B405" s="32"/>
      <c r="C405" s="169" t="s">
        <v>635</v>
      </c>
      <c r="D405" s="169" t="s">
        <v>131</v>
      </c>
      <c r="E405" s="170" t="s">
        <v>636</v>
      </c>
      <c r="F405" s="171" t="s">
        <v>637</v>
      </c>
      <c r="G405" s="172" t="s">
        <v>259</v>
      </c>
      <c r="H405" s="173">
        <v>46.615000000000002</v>
      </c>
      <c r="I405" s="174">
        <v>109</v>
      </c>
      <c r="J405" s="174">
        <f>ROUND(I405*H405,2)</f>
        <v>5081.04</v>
      </c>
      <c r="K405" s="171" t="s">
        <v>181</v>
      </c>
      <c r="L405" s="36"/>
      <c r="M405" s="175" t="s">
        <v>17</v>
      </c>
      <c r="N405" s="176" t="s">
        <v>44</v>
      </c>
      <c r="O405" s="177">
        <v>0.108</v>
      </c>
      <c r="P405" s="177">
        <f>O405*H405</f>
        <v>5.0344199999999999</v>
      </c>
      <c r="Q405" s="177">
        <v>2.9E-4</v>
      </c>
      <c r="R405" s="177">
        <f>Q405*H405</f>
        <v>1.351835E-2</v>
      </c>
      <c r="S405" s="177">
        <v>0</v>
      </c>
      <c r="T405" s="178">
        <f>S405*H405</f>
        <v>0</v>
      </c>
      <c r="AR405" s="179" t="s">
        <v>203</v>
      </c>
      <c r="AT405" s="179" t="s">
        <v>131</v>
      </c>
      <c r="AU405" s="179" t="s">
        <v>83</v>
      </c>
      <c r="AY405" s="18" t="s">
        <v>128</v>
      </c>
      <c r="BE405" s="180">
        <f>IF(N405="základní",J405,0)</f>
        <v>5081.04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18" t="s">
        <v>81</v>
      </c>
      <c r="BK405" s="180">
        <f>ROUND(I405*H405,2)</f>
        <v>5081.04</v>
      </c>
      <c r="BL405" s="18" t="s">
        <v>203</v>
      </c>
      <c r="BM405" s="179" t="s">
        <v>638</v>
      </c>
    </row>
    <row r="406" spans="2:65" s="12" customFormat="1">
      <c r="B406" s="194"/>
      <c r="C406" s="195"/>
      <c r="D406" s="196" t="s">
        <v>183</v>
      </c>
      <c r="E406" s="197" t="s">
        <v>17</v>
      </c>
      <c r="F406" s="198" t="s">
        <v>547</v>
      </c>
      <c r="G406" s="195"/>
      <c r="H406" s="197" t="s">
        <v>17</v>
      </c>
      <c r="I406" s="195"/>
      <c r="J406" s="195"/>
      <c r="K406" s="195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183</v>
      </c>
      <c r="AU406" s="203" t="s">
        <v>83</v>
      </c>
      <c r="AV406" s="12" t="s">
        <v>81</v>
      </c>
      <c r="AW406" s="12" t="s">
        <v>35</v>
      </c>
      <c r="AX406" s="12" t="s">
        <v>73</v>
      </c>
      <c r="AY406" s="203" t="s">
        <v>128</v>
      </c>
    </row>
    <row r="407" spans="2:65" s="13" customFormat="1">
      <c r="B407" s="204"/>
      <c r="C407" s="205"/>
      <c r="D407" s="196" t="s">
        <v>183</v>
      </c>
      <c r="E407" s="206" t="s">
        <v>17</v>
      </c>
      <c r="F407" s="207" t="s">
        <v>548</v>
      </c>
      <c r="G407" s="205"/>
      <c r="H407" s="208">
        <v>46.615000000000002</v>
      </c>
      <c r="I407" s="205"/>
      <c r="J407" s="205"/>
      <c r="K407" s="205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183</v>
      </c>
      <c r="AU407" s="213" t="s">
        <v>83</v>
      </c>
      <c r="AV407" s="13" t="s">
        <v>83</v>
      </c>
      <c r="AW407" s="13" t="s">
        <v>35</v>
      </c>
      <c r="AX407" s="13" t="s">
        <v>81</v>
      </c>
      <c r="AY407" s="213" t="s">
        <v>128</v>
      </c>
    </row>
    <row r="408" spans="2:65" s="1" customFormat="1" ht="24" customHeight="1">
      <c r="B408" s="32"/>
      <c r="C408" s="169" t="s">
        <v>639</v>
      </c>
      <c r="D408" s="169" t="s">
        <v>131</v>
      </c>
      <c r="E408" s="170" t="s">
        <v>640</v>
      </c>
      <c r="F408" s="171" t="s">
        <v>641</v>
      </c>
      <c r="G408" s="172" t="s">
        <v>259</v>
      </c>
      <c r="H408" s="173">
        <v>46.615000000000002</v>
      </c>
      <c r="I408" s="174">
        <v>208</v>
      </c>
      <c r="J408" s="174">
        <f>ROUND(I408*H408,2)</f>
        <v>9695.92</v>
      </c>
      <c r="K408" s="171" t="s">
        <v>181</v>
      </c>
      <c r="L408" s="36"/>
      <c r="M408" s="175" t="s">
        <v>17</v>
      </c>
      <c r="N408" s="176" t="s">
        <v>44</v>
      </c>
      <c r="O408" s="177">
        <v>0.21099999999999999</v>
      </c>
      <c r="P408" s="177">
        <f>O408*H408</f>
        <v>9.8357650000000003</v>
      </c>
      <c r="Q408" s="177">
        <v>5.0000000000000001E-4</v>
      </c>
      <c r="R408" s="177">
        <f>Q408*H408</f>
        <v>2.3307500000000002E-2</v>
      </c>
      <c r="S408" s="177">
        <v>0</v>
      </c>
      <c r="T408" s="178">
        <f>S408*H408</f>
        <v>0</v>
      </c>
      <c r="AR408" s="179" t="s">
        <v>203</v>
      </c>
      <c r="AT408" s="179" t="s">
        <v>131</v>
      </c>
      <c r="AU408" s="179" t="s">
        <v>83</v>
      </c>
      <c r="AY408" s="18" t="s">
        <v>128</v>
      </c>
      <c r="BE408" s="180">
        <f>IF(N408="základní",J408,0)</f>
        <v>9695.92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18" t="s">
        <v>81</v>
      </c>
      <c r="BK408" s="180">
        <f>ROUND(I408*H408,2)</f>
        <v>9695.92</v>
      </c>
      <c r="BL408" s="18" t="s">
        <v>203</v>
      </c>
      <c r="BM408" s="179" t="s">
        <v>642</v>
      </c>
    </row>
    <row r="409" spans="2:65" s="12" customFormat="1">
      <c r="B409" s="194"/>
      <c r="C409" s="195"/>
      <c r="D409" s="196" t="s">
        <v>183</v>
      </c>
      <c r="E409" s="197" t="s">
        <v>17</v>
      </c>
      <c r="F409" s="198" t="s">
        <v>547</v>
      </c>
      <c r="G409" s="195"/>
      <c r="H409" s="197" t="s">
        <v>17</v>
      </c>
      <c r="I409" s="195"/>
      <c r="J409" s="195"/>
      <c r="K409" s="195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183</v>
      </c>
      <c r="AU409" s="203" t="s">
        <v>83</v>
      </c>
      <c r="AV409" s="12" t="s">
        <v>81</v>
      </c>
      <c r="AW409" s="12" t="s">
        <v>35</v>
      </c>
      <c r="AX409" s="12" t="s">
        <v>73</v>
      </c>
      <c r="AY409" s="203" t="s">
        <v>128</v>
      </c>
    </row>
    <row r="410" spans="2:65" s="13" customFormat="1">
      <c r="B410" s="204"/>
      <c r="C410" s="205"/>
      <c r="D410" s="196" t="s">
        <v>183</v>
      </c>
      <c r="E410" s="206" t="s">
        <v>17</v>
      </c>
      <c r="F410" s="207" t="s">
        <v>548</v>
      </c>
      <c r="G410" s="205"/>
      <c r="H410" s="208">
        <v>46.615000000000002</v>
      </c>
      <c r="I410" s="205"/>
      <c r="J410" s="205"/>
      <c r="K410" s="205"/>
      <c r="L410" s="209"/>
      <c r="M410" s="234"/>
      <c r="N410" s="235"/>
      <c r="O410" s="235"/>
      <c r="P410" s="235"/>
      <c r="Q410" s="235"/>
      <c r="R410" s="235"/>
      <c r="S410" s="235"/>
      <c r="T410" s="236"/>
      <c r="AT410" s="213" t="s">
        <v>183</v>
      </c>
      <c r="AU410" s="213" t="s">
        <v>83</v>
      </c>
      <c r="AV410" s="13" t="s">
        <v>83</v>
      </c>
      <c r="AW410" s="13" t="s">
        <v>35</v>
      </c>
      <c r="AX410" s="13" t="s">
        <v>81</v>
      </c>
      <c r="AY410" s="213" t="s">
        <v>128</v>
      </c>
    </row>
    <row r="411" spans="2:65" s="1" customFormat="1" ht="6.95" customHeight="1">
      <c r="B411" s="44"/>
      <c r="C411" s="45"/>
      <c r="D411" s="45"/>
      <c r="E411" s="45"/>
      <c r="F411" s="45"/>
      <c r="G411" s="45"/>
      <c r="H411" s="45"/>
      <c r="I411" s="45"/>
      <c r="J411" s="45"/>
      <c r="K411" s="45"/>
      <c r="L411" s="36"/>
    </row>
  </sheetData>
  <sheetProtection algorithmName="SHA-512" hashValue="wyht1Mw6/1XYv4BtXzhl9doxhW2pk9IaWHzECUiRhZC0cEuWgfWyDsqTpNeqmai4M7g49cPlmjUUJdszrADuBg==" saltValue="4MiaS5SZfz8oYsFLCisyhBxj+ptAnTtOFrHET0f1pb/GVjfQ8ANjfNVLMMPXt2+ehvJdIMjz1VVnEhqDepq7YA==" spinCount="100000" sheet="1" objects="1" scenarios="1" formatColumns="0" formatRows="0" autoFilter="0"/>
  <autoFilter ref="C97:K410" xr:uid="{00000000-0009-0000-0000-000002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94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94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ht="12" customHeight="1">
      <c r="B8" s="21"/>
      <c r="D8" s="109" t="s">
        <v>105</v>
      </c>
      <c r="L8" s="21"/>
    </row>
    <row r="9" spans="1:46" s="1" customFormat="1" ht="16.5" customHeight="1">
      <c r="B9" s="36"/>
      <c r="E9" s="357" t="s">
        <v>159</v>
      </c>
      <c r="F9" s="360"/>
      <c r="G9" s="360"/>
      <c r="H9" s="360"/>
      <c r="L9" s="36"/>
    </row>
    <row r="10" spans="1:46" s="1" customFormat="1" ht="12" customHeight="1">
      <c r="B10" s="36"/>
      <c r="D10" s="109" t="s">
        <v>160</v>
      </c>
      <c r="L10" s="36"/>
    </row>
    <row r="11" spans="1:46" s="1" customFormat="1" ht="36.950000000000003" customHeight="1">
      <c r="B11" s="36"/>
      <c r="E11" s="359" t="s">
        <v>643</v>
      </c>
      <c r="F11" s="360"/>
      <c r="G11" s="360"/>
      <c r="H11" s="360"/>
      <c r="L11" s="36"/>
    </row>
    <row r="12" spans="1:46" s="1" customFormat="1">
      <c r="B12" s="36"/>
      <c r="L12" s="36"/>
    </row>
    <row r="13" spans="1:46" s="1" customFormat="1" ht="12" customHeight="1">
      <c r="B13" s="36"/>
      <c r="D13" s="109" t="s">
        <v>16</v>
      </c>
      <c r="F13" s="100" t="s">
        <v>17</v>
      </c>
      <c r="I13" s="109" t="s">
        <v>18</v>
      </c>
      <c r="J13" s="100" t="s">
        <v>17</v>
      </c>
      <c r="L13" s="36"/>
    </row>
    <row r="14" spans="1:46" s="1" customFormat="1" ht="12" customHeight="1">
      <c r="B14" s="36"/>
      <c r="D14" s="109" t="s">
        <v>19</v>
      </c>
      <c r="F14" s="100" t="s">
        <v>20</v>
      </c>
      <c r="I14" s="109" t="s">
        <v>21</v>
      </c>
      <c r="J14" s="110" t="str">
        <f>'Rekapitulace stavby'!AN8</f>
        <v>10. 10. 2019</v>
      </c>
      <c r="L14" s="36"/>
    </row>
    <row r="15" spans="1:46" s="1" customFormat="1" ht="10.8" customHeight="1">
      <c r="B15" s="36"/>
      <c r="L15" s="36"/>
    </row>
    <row r="16" spans="1:46" s="1" customFormat="1" ht="12" customHeight="1">
      <c r="B16" s="36"/>
      <c r="D16" s="109" t="s">
        <v>23</v>
      </c>
      <c r="I16" s="109" t="s">
        <v>24</v>
      </c>
      <c r="J16" s="100" t="s">
        <v>25</v>
      </c>
      <c r="L16" s="36"/>
    </row>
    <row r="17" spans="2:12" s="1" customFormat="1" ht="18" customHeight="1">
      <c r="B17" s="36"/>
      <c r="E17" s="100" t="s">
        <v>26</v>
      </c>
      <c r="I17" s="109" t="s">
        <v>27</v>
      </c>
      <c r="J17" s="100" t="s">
        <v>28</v>
      </c>
      <c r="L17" s="36"/>
    </row>
    <row r="18" spans="2:12" s="1" customFormat="1" ht="6.95" customHeight="1">
      <c r="B18" s="36"/>
      <c r="L18" s="36"/>
    </row>
    <row r="19" spans="2:12" s="1" customFormat="1" ht="12" customHeight="1">
      <c r="B19" s="36"/>
      <c r="D19" s="109" t="s">
        <v>29</v>
      </c>
      <c r="I19" s="109" t="s">
        <v>24</v>
      </c>
      <c r="J19" s="100" t="str">
        <f>'Rekapitulace stavby'!AN13</f>
        <v/>
      </c>
      <c r="L19" s="36"/>
    </row>
    <row r="20" spans="2:12" s="1" customFormat="1" ht="18" customHeight="1">
      <c r="B20" s="36"/>
      <c r="E20" s="361" t="str">
        <f>'Rekapitulace stavby'!E14</f>
        <v xml:space="preserve"> </v>
      </c>
      <c r="F20" s="361"/>
      <c r="G20" s="361"/>
      <c r="H20" s="361"/>
      <c r="I20" s="109" t="s">
        <v>27</v>
      </c>
      <c r="J20" s="100" t="str">
        <f>'Rekapitulace stavby'!AN14</f>
        <v/>
      </c>
      <c r="L20" s="36"/>
    </row>
    <row r="21" spans="2:12" s="1" customFormat="1" ht="6.95" customHeight="1">
      <c r="B21" s="36"/>
      <c r="L21" s="36"/>
    </row>
    <row r="22" spans="2:12" s="1" customFormat="1" ht="12" customHeight="1">
      <c r="B22" s="36"/>
      <c r="D22" s="109" t="s">
        <v>31</v>
      </c>
      <c r="I22" s="109" t="s">
        <v>24</v>
      </c>
      <c r="J22" s="100" t="s">
        <v>32</v>
      </c>
      <c r="L22" s="36"/>
    </row>
    <row r="23" spans="2:12" s="1" customFormat="1" ht="18" customHeight="1">
      <c r="B23" s="36"/>
      <c r="E23" s="100" t="s">
        <v>33</v>
      </c>
      <c r="I23" s="109" t="s">
        <v>27</v>
      </c>
      <c r="J23" s="100" t="s">
        <v>34</v>
      </c>
      <c r="L23" s="36"/>
    </row>
    <row r="24" spans="2:12" s="1" customFormat="1" ht="6.95" customHeight="1">
      <c r="B24" s="36"/>
      <c r="L24" s="36"/>
    </row>
    <row r="25" spans="2:12" s="1" customFormat="1" ht="12" customHeight="1">
      <c r="B25" s="36"/>
      <c r="D25" s="109" t="s">
        <v>36</v>
      </c>
      <c r="I25" s="109" t="s">
        <v>24</v>
      </c>
      <c r="J25" s="100" t="str">
        <f>IF('Rekapitulace stavby'!AN19="","",'Rekapitulace stavby'!AN19)</f>
        <v/>
      </c>
      <c r="L25" s="36"/>
    </row>
    <row r="26" spans="2:12" s="1" customFormat="1" ht="18" customHeight="1">
      <c r="B26" s="36"/>
      <c r="E26" s="100" t="str">
        <f>IF('Rekapitulace stavby'!E20="","",'Rekapitulace stavby'!E20)</f>
        <v xml:space="preserve"> </v>
      </c>
      <c r="I26" s="109" t="s">
        <v>27</v>
      </c>
      <c r="J26" s="100" t="str">
        <f>IF('Rekapitulace stavby'!AN20="","",'Rekapitulace stavby'!AN20)</f>
        <v/>
      </c>
      <c r="L26" s="36"/>
    </row>
    <row r="27" spans="2:12" s="1" customFormat="1" ht="6.95" customHeight="1">
      <c r="B27" s="36"/>
      <c r="L27" s="36"/>
    </row>
    <row r="28" spans="2:12" s="1" customFormat="1" ht="12" customHeight="1">
      <c r="B28" s="36"/>
      <c r="D28" s="109" t="s">
        <v>37</v>
      </c>
      <c r="L28" s="36"/>
    </row>
    <row r="29" spans="2:12" s="7" customFormat="1" ht="16.5" customHeight="1">
      <c r="B29" s="111"/>
      <c r="E29" s="362" t="s">
        <v>17</v>
      </c>
      <c r="F29" s="362"/>
      <c r="G29" s="362"/>
      <c r="H29" s="362"/>
      <c r="L29" s="111"/>
    </row>
    <row r="30" spans="2:12" s="1" customFormat="1" ht="6.95" customHeight="1">
      <c r="B30" s="36"/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25.45" customHeight="1">
      <c r="B32" s="36"/>
      <c r="D32" s="112" t="s">
        <v>39</v>
      </c>
      <c r="J32" s="113">
        <f>ROUND(J87, 2)</f>
        <v>168000</v>
      </c>
      <c r="L32" s="36"/>
    </row>
    <row r="33" spans="2:12" s="1" customFormat="1" ht="6.95" customHeight="1">
      <c r="B33" s="36"/>
      <c r="D33" s="57"/>
      <c r="E33" s="57"/>
      <c r="F33" s="57"/>
      <c r="G33" s="57"/>
      <c r="H33" s="57"/>
      <c r="I33" s="57"/>
      <c r="J33" s="57"/>
      <c r="K33" s="57"/>
      <c r="L33" s="36"/>
    </row>
    <row r="34" spans="2:12" s="1" customFormat="1" ht="14.45" customHeight="1">
      <c r="B34" s="36"/>
      <c r="F34" s="114" t="s">
        <v>41</v>
      </c>
      <c r="I34" s="114" t="s">
        <v>40</v>
      </c>
      <c r="J34" s="114" t="s">
        <v>42</v>
      </c>
      <c r="L34" s="36"/>
    </row>
    <row r="35" spans="2:12" s="1" customFormat="1" ht="14.45" customHeight="1">
      <c r="B35" s="36"/>
      <c r="D35" s="115" t="s">
        <v>43</v>
      </c>
      <c r="E35" s="109" t="s">
        <v>44</v>
      </c>
      <c r="F35" s="116">
        <f>ROUND((SUM(BE87:BE93)),  2)</f>
        <v>168000</v>
      </c>
      <c r="I35" s="117">
        <v>0.21</v>
      </c>
      <c r="J35" s="116">
        <f>ROUND(((SUM(BE87:BE93))*I35),  2)</f>
        <v>35280</v>
      </c>
      <c r="L35" s="36"/>
    </row>
    <row r="36" spans="2:12" s="1" customFormat="1" ht="14.45" customHeight="1">
      <c r="B36" s="36"/>
      <c r="E36" s="109" t="s">
        <v>45</v>
      </c>
      <c r="F36" s="116">
        <f>ROUND((SUM(BF87:BF93)),  2)</f>
        <v>0</v>
      </c>
      <c r="I36" s="117">
        <v>0.15</v>
      </c>
      <c r="J36" s="116">
        <f>ROUND(((SUM(BF87:BF93))*I36),  2)</f>
        <v>0</v>
      </c>
      <c r="L36" s="36"/>
    </row>
    <row r="37" spans="2:12" s="1" customFormat="1" ht="14.45" hidden="1" customHeight="1">
      <c r="B37" s="36"/>
      <c r="E37" s="109" t="s">
        <v>46</v>
      </c>
      <c r="F37" s="116">
        <f>ROUND((SUM(BG87:BG93)),  2)</f>
        <v>0</v>
      </c>
      <c r="I37" s="117">
        <v>0.21</v>
      </c>
      <c r="J37" s="116">
        <f>0</f>
        <v>0</v>
      </c>
      <c r="L37" s="36"/>
    </row>
    <row r="38" spans="2:12" s="1" customFormat="1" ht="14.45" hidden="1" customHeight="1">
      <c r="B38" s="36"/>
      <c r="E38" s="109" t="s">
        <v>47</v>
      </c>
      <c r="F38" s="116">
        <f>ROUND((SUM(BH87:BH93)),  2)</f>
        <v>0</v>
      </c>
      <c r="I38" s="117">
        <v>0.15</v>
      </c>
      <c r="J38" s="116">
        <f>0</f>
        <v>0</v>
      </c>
      <c r="L38" s="36"/>
    </row>
    <row r="39" spans="2:12" s="1" customFormat="1" ht="14.45" hidden="1" customHeight="1">
      <c r="B39" s="36"/>
      <c r="E39" s="109" t="s">
        <v>48</v>
      </c>
      <c r="F39" s="116">
        <f>ROUND((SUM(BI87:BI93)),  2)</f>
        <v>0</v>
      </c>
      <c r="I39" s="117">
        <v>0</v>
      </c>
      <c r="J39" s="116">
        <f>0</f>
        <v>0</v>
      </c>
      <c r="L39" s="36"/>
    </row>
    <row r="40" spans="2:12" s="1" customFormat="1" ht="6.95" customHeight="1">
      <c r="B40" s="36"/>
      <c r="L40" s="36"/>
    </row>
    <row r="41" spans="2:12" s="1" customFormat="1" ht="25.45" customHeight="1">
      <c r="B41" s="36"/>
      <c r="C41" s="118"/>
      <c r="D41" s="119" t="s">
        <v>49</v>
      </c>
      <c r="E41" s="120"/>
      <c r="F41" s="120"/>
      <c r="G41" s="121" t="s">
        <v>50</v>
      </c>
      <c r="H41" s="122" t="s">
        <v>51</v>
      </c>
      <c r="I41" s="120"/>
      <c r="J41" s="123">
        <f>SUM(J32:J39)</f>
        <v>203280</v>
      </c>
      <c r="K41" s="124"/>
      <c r="L41" s="36"/>
    </row>
    <row r="42" spans="2:12" s="1" customFormat="1" ht="14.45" customHeight="1"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36"/>
    </row>
    <row r="46" spans="2:12" s="1" customFormat="1" ht="6.95" customHeight="1"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36"/>
    </row>
    <row r="47" spans="2:12" s="1" customFormat="1" ht="24.95" customHeight="1">
      <c r="B47" s="32"/>
      <c r="C47" s="24" t="s">
        <v>107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6"/>
    </row>
    <row r="49" spans="2:47" s="1" customFormat="1" ht="12" customHeight="1">
      <c r="B49" s="32"/>
      <c r="C49" s="29" t="s">
        <v>14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55" t="str">
        <f>E7</f>
        <v>Automatické parkovací zařízení pro kola v Berouně</v>
      </c>
      <c r="F50" s="356"/>
      <c r="G50" s="356"/>
      <c r="H50" s="356"/>
      <c r="I50" s="33"/>
      <c r="J50" s="33"/>
      <c r="K50" s="33"/>
      <c r="L50" s="36"/>
    </row>
    <row r="51" spans="2:47" ht="12" customHeight="1">
      <c r="B51" s="22"/>
      <c r="C51" s="29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2:47" s="1" customFormat="1" ht="16.5" customHeight="1">
      <c r="B52" s="32"/>
      <c r="C52" s="33"/>
      <c r="D52" s="33"/>
      <c r="E52" s="355" t="s">
        <v>159</v>
      </c>
      <c r="F52" s="354"/>
      <c r="G52" s="354"/>
      <c r="H52" s="354"/>
      <c r="I52" s="33"/>
      <c r="J52" s="33"/>
      <c r="K52" s="33"/>
      <c r="L52" s="36"/>
    </row>
    <row r="53" spans="2:47" s="1" customFormat="1" ht="12" customHeight="1">
      <c r="B53" s="32"/>
      <c r="C53" s="29" t="s">
        <v>160</v>
      </c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16.5" customHeight="1">
      <c r="B54" s="32"/>
      <c r="C54" s="33"/>
      <c r="D54" s="33"/>
      <c r="E54" s="339" t="str">
        <f>E11</f>
        <v>SO 01.b - Elektroinstalace a přípojka NN</v>
      </c>
      <c r="F54" s="354"/>
      <c r="G54" s="354"/>
      <c r="H54" s="354"/>
      <c r="I54" s="33"/>
      <c r="J54" s="33"/>
      <c r="K54" s="33"/>
      <c r="L54" s="36"/>
    </row>
    <row r="55" spans="2:47" s="1" customFormat="1" ht="6.95" customHeight="1"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6"/>
    </row>
    <row r="56" spans="2:47" s="1" customFormat="1" ht="12" customHeight="1">
      <c r="B56" s="32"/>
      <c r="C56" s="29" t="s">
        <v>19</v>
      </c>
      <c r="D56" s="33"/>
      <c r="E56" s="33"/>
      <c r="F56" s="27" t="str">
        <f>F14</f>
        <v>Beroun</v>
      </c>
      <c r="G56" s="33"/>
      <c r="H56" s="33"/>
      <c r="I56" s="29" t="s">
        <v>21</v>
      </c>
      <c r="J56" s="56" t="str">
        <f>IF(J14="","",J14)</f>
        <v>10. 10. 2019</v>
      </c>
      <c r="K56" s="33"/>
      <c r="L56" s="36"/>
    </row>
    <row r="57" spans="2:47" s="1" customFormat="1" ht="6.95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6"/>
    </row>
    <row r="58" spans="2:47" s="1" customFormat="1" ht="43.05" customHeight="1">
      <c r="B58" s="32"/>
      <c r="C58" s="29" t="s">
        <v>23</v>
      </c>
      <c r="D58" s="33"/>
      <c r="E58" s="33"/>
      <c r="F58" s="27" t="str">
        <f>E17</f>
        <v>Město Beroun, Husovo nám. 68, 266 01 Beroun</v>
      </c>
      <c r="G58" s="33"/>
      <c r="H58" s="33"/>
      <c r="I58" s="29" t="s">
        <v>31</v>
      </c>
      <c r="J58" s="30" t="str">
        <f>E23</f>
        <v>OPTIMA, s.r.o., Žižkova 738/IV, 566 01 Vys. Mýto</v>
      </c>
      <c r="K58" s="33"/>
      <c r="L58" s="36"/>
    </row>
    <row r="59" spans="2:47" s="1" customFormat="1" ht="15.2" customHeight="1">
      <c r="B59" s="32"/>
      <c r="C59" s="29" t="s">
        <v>29</v>
      </c>
      <c r="D59" s="33"/>
      <c r="E59" s="33"/>
      <c r="F59" s="27" t="str">
        <f>IF(E20="","",E20)</f>
        <v xml:space="preserve"> </v>
      </c>
      <c r="G59" s="33"/>
      <c r="H59" s="33"/>
      <c r="I59" s="29" t="s">
        <v>36</v>
      </c>
      <c r="J59" s="30" t="str">
        <f>E26</f>
        <v xml:space="preserve"> </v>
      </c>
      <c r="K59" s="33"/>
      <c r="L59" s="36"/>
    </row>
    <row r="60" spans="2:47" s="1" customFormat="1" ht="10.35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6"/>
    </row>
    <row r="61" spans="2:47" s="1" customFormat="1" ht="29.25" customHeight="1">
      <c r="B61" s="32"/>
      <c r="C61" s="129" t="s">
        <v>108</v>
      </c>
      <c r="D61" s="130"/>
      <c r="E61" s="130"/>
      <c r="F61" s="130"/>
      <c r="G61" s="130"/>
      <c r="H61" s="130"/>
      <c r="I61" s="130"/>
      <c r="J61" s="131" t="s">
        <v>109</v>
      </c>
      <c r="K61" s="130"/>
      <c r="L61" s="36"/>
    </row>
    <row r="62" spans="2:47" s="1" customFormat="1" ht="10.35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6"/>
    </row>
    <row r="63" spans="2:47" s="1" customFormat="1" ht="22.8" customHeight="1">
      <c r="B63" s="32"/>
      <c r="C63" s="132" t="s">
        <v>71</v>
      </c>
      <c r="D63" s="33"/>
      <c r="E63" s="33"/>
      <c r="F63" s="33"/>
      <c r="G63" s="33"/>
      <c r="H63" s="33"/>
      <c r="I63" s="33"/>
      <c r="J63" s="74">
        <f>J87</f>
        <v>168000</v>
      </c>
      <c r="K63" s="33"/>
      <c r="L63" s="36"/>
      <c r="AU63" s="18" t="s">
        <v>110</v>
      </c>
    </row>
    <row r="64" spans="2:47" s="8" customFormat="1" ht="24.95" customHeight="1">
      <c r="B64" s="133"/>
      <c r="C64" s="134"/>
      <c r="D64" s="135" t="s">
        <v>173</v>
      </c>
      <c r="E64" s="136"/>
      <c r="F64" s="136"/>
      <c r="G64" s="136"/>
      <c r="H64" s="136"/>
      <c r="I64" s="136"/>
      <c r="J64" s="137">
        <f>J88</f>
        <v>168000</v>
      </c>
      <c r="K64" s="134"/>
      <c r="L64" s="138"/>
    </row>
    <row r="65" spans="2:12" s="9" customFormat="1" ht="19.899999999999999" customHeight="1">
      <c r="B65" s="139"/>
      <c r="C65" s="94"/>
      <c r="D65" s="140" t="s">
        <v>644</v>
      </c>
      <c r="E65" s="141"/>
      <c r="F65" s="141"/>
      <c r="G65" s="141"/>
      <c r="H65" s="141"/>
      <c r="I65" s="141"/>
      <c r="J65" s="142">
        <f>J89</f>
        <v>168000</v>
      </c>
      <c r="K65" s="94"/>
      <c r="L65" s="143"/>
    </row>
    <row r="66" spans="2:12" s="1" customFormat="1" ht="21.85" customHeight="1"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36"/>
    </row>
    <row r="72" spans="2:12" s="1" customFormat="1" ht="24.95" customHeight="1">
      <c r="B72" s="32"/>
      <c r="C72" s="24" t="s">
        <v>113</v>
      </c>
      <c r="D72" s="33"/>
      <c r="E72" s="33"/>
      <c r="F72" s="33"/>
      <c r="G72" s="33"/>
      <c r="H72" s="33"/>
      <c r="I72" s="33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6"/>
    </row>
    <row r="74" spans="2:12" s="1" customFormat="1" ht="12" customHeight="1">
      <c r="B74" s="32"/>
      <c r="C74" s="29" t="s">
        <v>14</v>
      </c>
      <c r="D74" s="33"/>
      <c r="E74" s="33"/>
      <c r="F74" s="33"/>
      <c r="G74" s="33"/>
      <c r="H74" s="33"/>
      <c r="I74" s="33"/>
      <c r="J74" s="33"/>
      <c r="K74" s="33"/>
      <c r="L74" s="36"/>
    </row>
    <row r="75" spans="2:12" s="1" customFormat="1" ht="16.5" customHeight="1">
      <c r="B75" s="32"/>
      <c r="C75" s="33"/>
      <c r="D75" s="33"/>
      <c r="E75" s="355" t="str">
        <f>E7</f>
        <v>Automatické parkovací zařízení pro kola v Berouně</v>
      </c>
      <c r="F75" s="356"/>
      <c r="G75" s="356"/>
      <c r="H75" s="356"/>
      <c r="I75" s="33"/>
      <c r="J75" s="33"/>
      <c r="K75" s="33"/>
      <c r="L75" s="36"/>
    </row>
    <row r="76" spans="2:12" ht="12" customHeight="1">
      <c r="B76" s="22"/>
      <c r="C76" s="29" t="s">
        <v>105</v>
      </c>
      <c r="D76" s="23"/>
      <c r="E76" s="23"/>
      <c r="F76" s="23"/>
      <c r="G76" s="23"/>
      <c r="H76" s="23"/>
      <c r="I76" s="23"/>
      <c r="J76" s="23"/>
      <c r="K76" s="23"/>
      <c r="L76" s="21"/>
    </row>
    <row r="77" spans="2:12" s="1" customFormat="1" ht="16.5" customHeight="1">
      <c r="B77" s="32"/>
      <c r="C77" s="33"/>
      <c r="D77" s="33"/>
      <c r="E77" s="355" t="s">
        <v>159</v>
      </c>
      <c r="F77" s="354"/>
      <c r="G77" s="354"/>
      <c r="H77" s="354"/>
      <c r="I77" s="33"/>
      <c r="J77" s="33"/>
      <c r="K77" s="33"/>
      <c r="L77" s="36"/>
    </row>
    <row r="78" spans="2:12" s="1" customFormat="1" ht="12" customHeight="1">
      <c r="B78" s="32"/>
      <c r="C78" s="29" t="s">
        <v>160</v>
      </c>
      <c r="D78" s="33"/>
      <c r="E78" s="33"/>
      <c r="F78" s="33"/>
      <c r="G78" s="33"/>
      <c r="H78" s="33"/>
      <c r="I78" s="33"/>
      <c r="J78" s="33"/>
      <c r="K78" s="33"/>
      <c r="L78" s="36"/>
    </row>
    <row r="79" spans="2:12" s="1" customFormat="1" ht="16.5" customHeight="1">
      <c r="B79" s="32"/>
      <c r="C79" s="33"/>
      <c r="D79" s="33"/>
      <c r="E79" s="339" t="str">
        <f>E11</f>
        <v>SO 01.b - Elektroinstalace a přípojka NN</v>
      </c>
      <c r="F79" s="354"/>
      <c r="G79" s="354"/>
      <c r="H79" s="354"/>
      <c r="I79" s="33"/>
      <c r="J79" s="33"/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6"/>
    </row>
    <row r="81" spans="2:65" s="1" customFormat="1" ht="12" customHeight="1">
      <c r="B81" s="32"/>
      <c r="C81" s="29" t="s">
        <v>19</v>
      </c>
      <c r="D81" s="33"/>
      <c r="E81" s="33"/>
      <c r="F81" s="27" t="str">
        <f>F14</f>
        <v>Beroun</v>
      </c>
      <c r="G81" s="33"/>
      <c r="H81" s="33"/>
      <c r="I81" s="29" t="s">
        <v>21</v>
      </c>
      <c r="J81" s="56" t="str">
        <f>IF(J14="","",J14)</f>
        <v>10. 10. 2019</v>
      </c>
      <c r="K81" s="33"/>
      <c r="L81" s="36"/>
    </row>
    <row r="82" spans="2:65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6"/>
    </row>
    <row r="83" spans="2:65" s="1" customFormat="1" ht="43.05" customHeight="1">
      <c r="B83" s="32"/>
      <c r="C83" s="29" t="s">
        <v>23</v>
      </c>
      <c r="D83" s="33"/>
      <c r="E83" s="33"/>
      <c r="F83" s="27" t="str">
        <f>E17</f>
        <v>Město Beroun, Husovo nám. 68, 266 01 Beroun</v>
      </c>
      <c r="G83" s="33"/>
      <c r="H83" s="33"/>
      <c r="I83" s="29" t="s">
        <v>31</v>
      </c>
      <c r="J83" s="30" t="str">
        <f>E23</f>
        <v>OPTIMA, s.r.o., Žižkova 738/IV, 566 01 Vys. Mýto</v>
      </c>
      <c r="K83" s="33"/>
      <c r="L83" s="36"/>
    </row>
    <row r="84" spans="2:65" s="1" customFormat="1" ht="15.2" customHeight="1">
      <c r="B84" s="32"/>
      <c r="C84" s="29" t="s">
        <v>29</v>
      </c>
      <c r="D84" s="33"/>
      <c r="E84" s="33"/>
      <c r="F84" s="27" t="str">
        <f>IF(E20="","",E20)</f>
        <v xml:space="preserve"> </v>
      </c>
      <c r="G84" s="33"/>
      <c r="H84" s="33"/>
      <c r="I84" s="29" t="s">
        <v>36</v>
      </c>
      <c r="J84" s="30" t="str">
        <f>E26</f>
        <v xml:space="preserve"> </v>
      </c>
      <c r="K84" s="33"/>
      <c r="L84" s="36"/>
    </row>
    <row r="85" spans="2:65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6"/>
    </row>
    <row r="86" spans="2:65" s="10" customFormat="1" ht="29.25" customHeight="1">
      <c r="B86" s="144"/>
      <c r="C86" s="145" t="s">
        <v>114</v>
      </c>
      <c r="D86" s="146" t="s">
        <v>58</v>
      </c>
      <c r="E86" s="146" t="s">
        <v>54</v>
      </c>
      <c r="F86" s="146" t="s">
        <v>55</v>
      </c>
      <c r="G86" s="146" t="s">
        <v>115</v>
      </c>
      <c r="H86" s="146" t="s">
        <v>116</v>
      </c>
      <c r="I86" s="146" t="s">
        <v>117</v>
      </c>
      <c r="J86" s="147" t="s">
        <v>109</v>
      </c>
      <c r="K86" s="148" t="s">
        <v>118</v>
      </c>
      <c r="L86" s="149"/>
      <c r="M86" s="65" t="s">
        <v>17</v>
      </c>
      <c r="N86" s="66" t="s">
        <v>43</v>
      </c>
      <c r="O86" s="66" t="s">
        <v>119</v>
      </c>
      <c r="P86" s="66" t="s">
        <v>120</v>
      </c>
      <c r="Q86" s="66" t="s">
        <v>121</v>
      </c>
      <c r="R86" s="66" t="s">
        <v>122</v>
      </c>
      <c r="S86" s="66" t="s">
        <v>123</v>
      </c>
      <c r="T86" s="67" t="s">
        <v>124</v>
      </c>
    </row>
    <row r="87" spans="2:65" s="1" customFormat="1" ht="22.8" customHeight="1">
      <c r="B87" s="32"/>
      <c r="C87" s="72" t="s">
        <v>125</v>
      </c>
      <c r="D87" s="33"/>
      <c r="E87" s="33"/>
      <c r="F87" s="33"/>
      <c r="G87" s="33"/>
      <c r="H87" s="33"/>
      <c r="I87" s="33"/>
      <c r="J87" s="150">
        <f>BK87</f>
        <v>168000</v>
      </c>
      <c r="K87" s="33"/>
      <c r="L87" s="36"/>
      <c r="M87" s="68"/>
      <c r="N87" s="69"/>
      <c r="O87" s="69"/>
      <c r="P87" s="151">
        <f>P88</f>
        <v>0</v>
      </c>
      <c r="Q87" s="69"/>
      <c r="R87" s="151">
        <f>R88</f>
        <v>0</v>
      </c>
      <c r="S87" s="69"/>
      <c r="T87" s="152">
        <f>T88</f>
        <v>0</v>
      </c>
      <c r="AT87" s="18" t="s">
        <v>72</v>
      </c>
      <c r="AU87" s="18" t="s">
        <v>110</v>
      </c>
      <c r="BK87" s="153">
        <f>BK88</f>
        <v>168000</v>
      </c>
    </row>
    <row r="88" spans="2:65" s="11" customFormat="1" ht="25.9" customHeight="1">
      <c r="B88" s="154"/>
      <c r="C88" s="155"/>
      <c r="D88" s="156" t="s">
        <v>72</v>
      </c>
      <c r="E88" s="157" t="s">
        <v>612</v>
      </c>
      <c r="F88" s="157" t="s">
        <v>613</v>
      </c>
      <c r="G88" s="155"/>
      <c r="H88" s="155"/>
      <c r="I88" s="155"/>
      <c r="J88" s="158">
        <f>BK88</f>
        <v>168000</v>
      </c>
      <c r="K88" s="155"/>
      <c r="L88" s="159"/>
      <c r="M88" s="160"/>
      <c r="N88" s="161"/>
      <c r="O88" s="161"/>
      <c r="P88" s="162">
        <f>P89</f>
        <v>0</v>
      </c>
      <c r="Q88" s="161"/>
      <c r="R88" s="162">
        <f>R89</f>
        <v>0</v>
      </c>
      <c r="S88" s="161"/>
      <c r="T88" s="163">
        <f>T89</f>
        <v>0</v>
      </c>
      <c r="AR88" s="164" t="s">
        <v>83</v>
      </c>
      <c r="AT88" s="165" t="s">
        <v>72</v>
      </c>
      <c r="AU88" s="165" t="s">
        <v>73</v>
      </c>
      <c r="AY88" s="164" t="s">
        <v>128</v>
      </c>
      <c r="BK88" s="166">
        <f>BK89</f>
        <v>168000</v>
      </c>
    </row>
    <row r="89" spans="2:65" s="11" customFormat="1" ht="22.8" customHeight="1">
      <c r="B89" s="154"/>
      <c r="C89" s="155"/>
      <c r="D89" s="156" t="s">
        <v>72</v>
      </c>
      <c r="E89" s="167" t="s">
        <v>645</v>
      </c>
      <c r="F89" s="167" t="s">
        <v>646</v>
      </c>
      <c r="G89" s="155"/>
      <c r="H89" s="155"/>
      <c r="I89" s="155"/>
      <c r="J89" s="168">
        <f>BK89</f>
        <v>168000</v>
      </c>
      <c r="K89" s="155"/>
      <c r="L89" s="159"/>
      <c r="M89" s="160"/>
      <c r="N89" s="161"/>
      <c r="O89" s="161"/>
      <c r="P89" s="162">
        <f>SUM(P90:P93)</f>
        <v>0</v>
      </c>
      <c r="Q89" s="161"/>
      <c r="R89" s="162">
        <f>SUM(R90:R93)</f>
        <v>0</v>
      </c>
      <c r="S89" s="161"/>
      <c r="T89" s="163">
        <f>SUM(T90:T93)</f>
        <v>0</v>
      </c>
      <c r="AR89" s="164" t="s">
        <v>83</v>
      </c>
      <c r="AT89" s="165" t="s">
        <v>72</v>
      </c>
      <c r="AU89" s="165" t="s">
        <v>81</v>
      </c>
      <c r="AY89" s="164" t="s">
        <v>128</v>
      </c>
      <c r="BK89" s="166">
        <f>SUM(BK90:BK93)</f>
        <v>168000</v>
      </c>
    </row>
    <row r="90" spans="2:65" s="1" customFormat="1" ht="16.5" customHeight="1">
      <c r="B90" s="32"/>
      <c r="C90" s="169" t="s">
        <v>81</v>
      </c>
      <c r="D90" s="169" t="s">
        <v>131</v>
      </c>
      <c r="E90" s="170" t="s">
        <v>647</v>
      </c>
      <c r="F90" s="171" t="s">
        <v>648</v>
      </c>
      <c r="G90" s="172" t="s">
        <v>649</v>
      </c>
      <c r="H90" s="173">
        <v>1</v>
      </c>
      <c r="I90" s="174">
        <v>105000</v>
      </c>
      <c r="J90" s="174">
        <f>ROUND(I90*H90,2)</f>
        <v>105000</v>
      </c>
      <c r="K90" s="171" t="s">
        <v>135</v>
      </c>
      <c r="L90" s="36"/>
      <c r="M90" s="175" t="s">
        <v>17</v>
      </c>
      <c r="N90" s="176" t="s">
        <v>44</v>
      </c>
      <c r="O90" s="177">
        <v>0</v>
      </c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AR90" s="179" t="s">
        <v>136</v>
      </c>
      <c r="AT90" s="179" t="s">
        <v>131</v>
      </c>
      <c r="AU90" s="179" t="s">
        <v>83</v>
      </c>
      <c r="AY90" s="18" t="s">
        <v>128</v>
      </c>
      <c r="BE90" s="180">
        <f>IF(N90="základní",J90,0)</f>
        <v>105000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8" t="s">
        <v>81</v>
      </c>
      <c r="BK90" s="180">
        <f>ROUND(I90*H90,2)</f>
        <v>105000</v>
      </c>
      <c r="BL90" s="18" t="s">
        <v>136</v>
      </c>
      <c r="BM90" s="179" t="s">
        <v>650</v>
      </c>
    </row>
    <row r="91" spans="2:65" s="1" customFormat="1" ht="16.5" customHeight="1">
      <c r="B91" s="32"/>
      <c r="C91" s="169" t="s">
        <v>83</v>
      </c>
      <c r="D91" s="169" t="s">
        <v>131</v>
      </c>
      <c r="E91" s="170" t="s">
        <v>651</v>
      </c>
      <c r="F91" s="171" t="s">
        <v>652</v>
      </c>
      <c r="G91" s="172" t="s">
        <v>649</v>
      </c>
      <c r="H91" s="173">
        <v>1</v>
      </c>
      <c r="I91" s="174">
        <v>15000</v>
      </c>
      <c r="J91" s="174">
        <f>ROUND(I91*H91,2)</f>
        <v>15000</v>
      </c>
      <c r="K91" s="171" t="s">
        <v>135</v>
      </c>
      <c r="L91" s="36"/>
      <c r="M91" s="175" t="s">
        <v>17</v>
      </c>
      <c r="N91" s="176" t="s">
        <v>44</v>
      </c>
      <c r="O91" s="177">
        <v>0</v>
      </c>
      <c r="P91" s="177">
        <f>O91*H91</f>
        <v>0</v>
      </c>
      <c r="Q91" s="177">
        <v>0</v>
      </c>
      <c r="R91" s="177">
        <f>Q91*H91</f>
        <v>0</v>
      </c>
      <c r="S91" s="177">
        <v>0</v>
      </c>
      <c r="T91" s="178">
        <f>S91*H91</f>
        <v>0</v>
      </c>
      <c r="AR91" s="179" t="s">
        <v>136</v>
      </c>
      <c r="AT91" s="179" t="s">
        <v>131</v>
      </c>
      <c r="AU91" s="179" t="s">
        <v>83</v>
      </c>
      <c r="AY91" s="18" t="s">
        <v>128</v>
      </c>
      <c r="BE91" s="180">
        <f>IF(N91="základní",J91,0)</f>
        <v>15000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8" t="s">
        <v>81</v>
      </c>
      <c r="BK91" s="180">
        <f>ROUND(I91*H91,2)</f>
        <v>15000</v>
      </c>
      <c r="BL91" s="18" t="s">
        <v>136</v>
      </c>
      <c r="BM91" s="179" t="s">
        <v>653</v>
      </c>
    </row>
    <row r="92" spans="2:65" s="1" customFormat="1" ht="24" customHeight="1">
      <c r="B92" s="32"/>
      <c r="C92" s="169" t="s">
        <v>143</v>
      </c>
      <c r="D92" s="169" t="s">
        <v>131</v>
      </c>
      <c r="E92" s="170" t="s">
        <v>654</v>
      </c>
      <c r="F92" s="171" t="s">
        <v>655</v>
      </c>
      <c r="G92" s="172" t="s">
        <v>649</v>
      </c>
      <c r="H92" s="173">
        <v>1</v>
      </c>
      <c r="I92" s="174">
        <v>25000</v>
      </c>
      <c r="J92" s="174">
        <f>ROUND(I92*H92,2)</f>
        <v>25000</v>
      </c>
      <c r="K92" s="171" t="s">
        <v>135</v>
      </c>
      <c r="L92" s="36"/>
      <c r="M92" s="175" t="s">
        <v>17</v>
      </c>
      <c r="N92" s="176" t="s">
        <v>44</v>
      </c>
      <c r="O92" s="177">
        <v>0</v>
      </c>
      <c r="P92" s="177">
        <f>O92*H92</f>
        <v>0</v>
      </c>
      <c r="Q92" s="177">
        <v>0</v>
      </c>
      <c r="R92" s="177">
        <f>Q92*H92</f>
        <v>0</v>
      </c>
      <c r="S92" s="177">
        <v>0</v>
      </c>
      <c r="T92" s="178">
        <f>S92*H92</f>
        <v>0</v>
      </c>
      <c r="AR92" s="179" t="s">
        <v>136</v>
      </c>
      <c r="AT92" s="179" t="s">
        <v>131</v>
      </c>
      <c r="AU92" s="179" t="s">
        <v>83</v>
      </c>
      <c r="AY92" s="18" t="s">
        <v>128</v>
      </c>
      <c r="BE92" s="180">
        <f>IF(N92="základní",J92,0)</f>
        <v>25000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18" t="s">
        <v>81</v>
      </c>
      <c r="BK92" s="180">
        <f>ROUND(I92*H92,2)</f>
        <v>25000</v>
      </c>
      <c r="BL92" s="18" t="s">
        <v>136</v>
      </c>
      <c r="BM92" s="179" t="s">
        <v>656</v>
      </c>
    </row>
    <row r="93" spans="2:65" s="1" customFormat="1" ht="16.5" customHeight="1">
      <c r="B93" s="32"/>
      <c r="C93" s="169" t="s">
        <v>136</v>
      </c>
      <c r="D93" s="169" t="s">
        <v>131</v>
      </c>
      <c r="E93" s="170" t="s">
        <v>657</v>
      </c>
      <c r="F93" s="171" t="s">
        <v>658</v>
      </c>
      <c r="G93" s="172" t="s">
        <v>134</v>
      </c>
      <c r="H93" s="173">
        <v>2</v>
      </c>
      <c r="I93" s="174">
        <v>11500</v>
      </c>
      <c r="J93" s="174">
        <f>ROUND(I93*H93,2)</f>
        <v>23000</v>
      </c>
      <c r="K93" s="171" t="s">
        <v>135</v>
      </c>
      <c r="L93" s="36"/>
      <c r="M93" s="190" t="s">
        <v>17</v>
      </c>
      <c r="N93" s="191" t="s">
        <v>44</v>
      </c>
      <c r="O93" s="192">
        <v>0</v>
      </c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179" t="s">
        <v>136</v>
      </c>
      <c r="AT93" s="179" t="s">
        <v>131</v>
      </c>
      <c r="AU93" s="179" t="s">
        <v>83</v>
      </c>
      <c r="AY93" s="18" t="s">
        <v>128</v>
      </c>
      <c r="BE93" s="180">
        <f>IF(N93="základní",J93,0)</f>
        <v>23000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18" t="s">
        <v>81</v>
      </c>
      <c r="BK93" s="180">
        <f>ROUND(I93*H93,2)</f>
        <v>23000</v>
      </c>
      <c r="BL93" s="18" t="s">
        <v>136</v>
      </c>
      <c r="BM93" s="179" t="s">
        <v>659</v>
      </c>
    </row>
    <row r="94" spans="2:65" s="1" customFormat="1" ht="6.95" customHeight="1"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36"/>
    </row>
  </sheetData>
  <sheetProtection algorithmName="SHA-512" hashValue="jLu0eFumxAR+Z4ErTtDZKvZYd73UZamsX1p/ICZptlLUKbCTVaM2OEuCHl+irn6PBjeX8KI3qIgyAdwD+7/PGg==" saltValue="H1u+3iMceERf4qAj1eo+Nk8FZoEpYHByJsFOGDLDzwFRSIivpEoaV3eSkHbdTBOMOp5TLIVsyb4Gp1qyQbRhEw==" spinCount="100000" sheet="1" objects="1" scenarios="1" formatColumns="0" formatRows="0" autoFilter="0"/>
  <autoFilter ref="C86:K93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9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97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ht="12" customHeight="1">
      <c r="B8" s="21"/>
      <c r="D8" s="109" t="s">
        <v>105</v>
      </c>
      <c r="L8" s="21"/>
    </row>
    <row r="9" spans="1:46" s="1" customFormat="1" ht="16.5" customHeight="1">
      <c r="B9" s="36"/>
      <c r="E9" s="357" t="s">
        <v>159</v>
      </c>
      <c r="F9" s="360"/>
      <c r="G9" s="360"/>
      <c r="H9" s="360"/>
      <c r="L9" s="36"/>
    </row>
    <row r="10" spans="1:46" s="1" customFormat="1" ht="12" customHeight="1">
      <c r="B10" s="36"/>
      <c r="D10" s="109" t="s">
        <v>160</v>
      </c>
      <c r="L10" s="36"/>
    </row>
    <row r="11" spans="1:46" s="1" customFormat="1" ht="36.950000000000003" customHeight="1">
      <c r="B11" s="36"/>
      <c r="E11" s="359" t="s">
        <v>660</v>
      </c>
      <c r="F11" s="360"/>
      <c r="G11" s="360"/>
      <c r="H11" s="360"/>
      <c r="L11" s="36"/>
    </row>
    <row r="12" spans="1:46" s="1" customFormat="1">
      <c r="B12" s="36"/>
      <c r="L12" s="36"/>
    </row>
    <row r="13" spans="1:46" s="1" customFormat="1" ht="12" customHeight="1">
      <c r="B13" s="36"/>
      <c r="D13" s="109" t="s">
        <v>16</v>
      </c>
      <c r="F13" s="100" t="s">
        <v>17</v>
      </c>
      <c r="I13" s="109" t="s">
        <v>18</v>
      </c>
      <c r="J13" s="100" t="s">
        <v>17</v>
      </c>
      <c r="L13" s="36"/>
    </row>
    <row r="14" spans="1:46" s="1" customFormat="1" ht="12" customHeight="1">
      <c r="B14" s="36"/>
      <c r="D14" s="109" t="s">
        <v>19</v>
      </c>
      <c r="F14" s="100" t="s">
        <v>20</v>
      </c>
      <c r="I14" s="109" t="s">
        <v>21</v>
      </c>
      <c r="J14" s="110" t="str">
        <f>'Rekapitulace stavby'!AN8</f>
        <v>10. 10. 2019</v>
      </c>
      <c r="L14" s="36"/>
    </row>
    <row r="15" spans="1:46" s="1" customFormat="1" ht="10.8" customHeight="1">
      <c r="B15" s="36"/>
      <c r="L15" s="36"/>
    </row>
    <row r="16" spans="1:46" s="1" customFormat="1" ht="12" customHeight="1">
      <c r="B16" s="36"/>
      <c r="D16" s="109" t="s">
        <v>23</v>
      </c>
      <c r="I16" s="109" t="s">
        <v>24</v>
      </c>
      <c r="J16" s="100" t="s">
        <v>25</v>
      </c>
      <c r="L16" s="36"/>
    </row>
    <row r="17" spans="2:12" s="1" customFormat="1" ht="18" customHeight="1">
      <c r="B17" s="36"/>
      <c r="E17" s="100" t="s">
        <v>26</v>
      </c>
      <c r="I17" s="109" t="s">
        <v>27</v>
      </c>
      <c r="J17" s="100" t="s">
        <v>28</v>
      </c>
      <c r="L17" s="36"/>
    </row>
    <row r="18" spans="2:12" s="1" customFormat="1" ht="6.95" customHeight="1">
      <c r="B18" s="36"/>
      <c r="L18" s="36"/>
    </row>
    <row r="19" spans="2:12" s="1" customFormat="1" ht="12" customHeight="1">
      <c r="B19" s="36"/>
      <c r="D19" s="109" t="s">
        <v>29</v>
      </c>
      <c r="I19" s="109" t="s">
        <v>24</v>
      </c>
      <c r="J19" s="100" t="str">
        <f>'Rekapitulace stavby'!AN13</f>
        <v/>
      </c>
      <c r="L19" s="36"/>
    </row>
    <row r="20" spans="2:12" s="1" customFormat="1" ht="18" customHeight="1">
      <c r="B20" s="36"/>
      <c r="E20" s="361" t="str">
        <f>'Rekapitulace stavby'!E14</f>
        <v xml:space="preserve"> </v>
      </c>
      <c r="F20" s="361"/>
      <c r="G20" s="361"/>
      <c r="H20" s="361"/>
      <c r="I20" s="109" t="s">
        <v>27</v>
      </c>
      <c r="J20" s="100" t="str">
        <f>'Rekapitulace stavby'!AN14</f>
        <v/>
      </c>
      <c r="L20" s="36"/>
    </row>
    <row r="21" spans="2:12" s="1" customFormat="1" ht="6.95" customHeight="1">
      <c r="B21" s="36"/>
      <c r="L21" s="36"/>
    </row>
    <row r="22" spans="2:12" s="1" customFormat="1" ht="12" customHeight="1">
      <c r="B22" s="36"/>
      <c r="D22" s="109" t="s">
        <v>31</v>
      </c>
      <c r="I22" s="109" t="s">
        <v>24</v>
      </c>
      <c r="J22" s="100" t="s">
        <v>32</v>
      </c>
      <c r="L22" s="36"/>
    </row>
    <row r="23" spans="2:12" s="1" customFormat="1" ht="18" customHeight="1">
      <c r="B23" s="36"/>
      <c r="E23" s="100" t="s">
        <v>33</v>
      </c>
      <c r="I23" s="109" t="s">
        <v>27</v>
      </c>
      <c r="J23" s="100" t="s">
        <v>34</v>
      </c>
      <c r="L23" s="36"/>
    </row>
    <row r="24" spans="2:12" s="1" customFormat="1" ht="6.95" customHeight="1">
      <c r="B24" s="36"/>
      <c r="L24" s="36"/>
    </row>
    <row r="25" spans="2:12" s="1" customFormat="1" ht="12" customHeight="1">
      <c r="B25" s="36"/>
      <c r="D25" s="109" t="s">
        <v>36</v>
      </c>
      <c r="I25" s="109" t="s">
        <v>24</v>
      </c>
      <c r="J25" s="100" t="str">
        <f>IF('Rekapitulace stavby'!AN19="","",'Rekapitulace stavby'!AN19)</f>
        <v/>
      </c>
      <c r="L25" s="36"/>
    </row>
    <row r="26" spans="2:12" s="1" customFormat="1" ht="18" customHeight="1">
      <c r="B26" s="36"/>
      <c r="E26" s="100" t="str">
        <f>IF('Rekapitulace stavby'!E20="","",'Rekapitulace stavby'!E20)</f>
        <v xml:space="preserve"> </v>
      </c>
      <c r="I26" s="109" t="s">
        <v>27</v>
      </c>
      <c r="J26" s="100" t="str">
        <f>IF('Rekapitulace stavby'!AN20="","",'Rekapitulace stavby'!AN20)</f>
        <v/>
      </c>
      <c r="L26" s="36"/>
    </row>
    <row r="27" spans="2:12" s="1" customFormat="1" ht="6.95" customHeight="1">
      <c r="B27" s="36"/>
      <c r="L27" s="36"/>
    </row>
    <row r="28" spans="2:12" s="1" customFormat="1" ht="12" customHeight="1">
      <c r="B28" s="36"/>
      <c r="D28" s="109" t="s">
        <v>37</v>
      </c>
      <c r="L28" s="36"/>
    </row>
    <row r="29" spans="2:12" s="7" customFormat="1" ht="16.5" customHeight="1">
      <c r="B29" s="111"/>
      <c r="E29" s="362" t="s">
        <v>17</v>
      </c>
      <c r="F29" s="362"/>
      <c r="G29" s="362"/>
      <c r="H29" s="362"/>
      <c r="L29" s="111"/>
    </row>
    <row r="30" spans="2:12" s="1" customFormat="1" ht="6.95" customHeight="1">
      <c r="B30" s="36"/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25.45" customHeight="1">
      <c r="B32" s="36"/>
      <c r="D32" s="112" t="s">
        <v>39</v>
      </c>
      <c r="J32" s="113">
        <f>ROUND(J92, 2)</f>
        <v>137919.95000000001</v>
      </c>
      <c r="L32" s="36"/>
    </row>
    <row r="33" spans="2:12" s="1" customFormat="1" ht="6.95" customHeight="1">
      <c r="B33" s="36"/>
      <c r="D33" s="57"/>
      <c r="E33" s="57"/>
      <c r="F33" s="57"/>
      <c r="G33" s="57"/>
      <c r="H33" s="57"/>
      <c r="I33" s="57"/>
      <c r="J33" s="57"/>
      <c r="K33" s="57"/>
      <c r="L33" s="36"/>
    </row>
    <row r="34" spans="2:12" s="1" customFormat="1" ht="14.45" customHeight="1">
      <c r="B34" s="36"/>
      <c r="F34" s="114" t="s">
        <v>41</v>
      </c>
      <c r="I34" s="114" t="s">
        <v>40</v>
      </c>
      <c r="J34" s="114" t="s">
        <v>42</v>
      </c>
      <c r="L34" s="36"/>
    </row>
    <row r="35" spans="2:12" s="1" customFormat="1" ht="14.45" customHeight="1">
      <c r="B35" s="36"/>
      <c r="D35" s="115" t="s">
        <v>43</v>
      </c>
      <c r="E35" s="109" t="s">
        <v>44</v>
      </c>
      <c r="F35" s="116">
        <f>ROUND((SUM(BE92:BE188)),  2)</f>
        <v>137919.95000000001</v>
      </c>
      <c r="I35" s="117">
        <v>0.21</v>
      </c>
      <c r="J35" s="116">
        <f>ROUND(((SUM(BE92:BE188))*I35),  2)</f>
        <v>28963.19</v>
      </c>
      <c r="L35" s="36"/>
    </row>
    <row r="36" spans="2:12" s="1" customFormat="1" ht="14.45" customHeight="1">
      <c r="B36" s="36"/>
      <c r="E36" s="109" t="s">
        <v>45</v>
      </c>
      <c r="F36" s="116">
        <f>ROUND((SUM(BF92:BF188)),  2)</f>
        <v>0</v>
      </c>
      <c r="I36" s="117">
        <v>0.15</v>
      </c>
      <c r="J36" s="116">
        <f>ROUND(((SUM(BF92:BF188))*I36),  2)</f>
        <v>0</v>
      </c>
      <c r="L36" s="36"/>
    </row>
    <row r="37" spans="2:12" s="1" customFormat="1" ht="14.45" hidden="1" customHeight="1">
      <c r="B37" s="36"/>
      <c r="E37" s="109" t="s">
        <v>46</v>
      </c>
      <c r="F37" s="116">
        <f>ROUND((SUM(BG92:BG188)),  2)</f>
        <v>0</v>
      </c>
      <c r="I37" s="117">
        <v>0.21</v>
      </c>
      <c r="J37" s="116">
        <f>0</f>
        <v>0</v>
      </c>
      <c r="L37" s="36"/>
    </row>
    <row r="38" spans="2:12" s="1" customFormat="1" ht="14.45" hidden="1" customHeight="1">
      <c r="B38" s="36"/>
      <c r="E38" s="109" t="s">
        <v>47</v>
      </c>
      <c r="F38" s="116">
        <f>ROUND((SUM(BH92:BH188)),  2)</f>
        <v>0</v>
      </c>
      <c r="I38" s="117">
        <v>0.15</v>
      </c>
      <c r="J38" s="116">
        <f>0</f>
        <v>0</v>
      </c>
      <c r="L38" s="36"/>
    </row>
    <row r="39" spans="2:12" s="1" customFormat="1" ht="14.45" hidden="1" customHeight="1">
      <c r="B39" s="36"/>
      <c r="E39" s="109" t="s">
        <v>48</v>
      </c>
      <c r="F39" s="116">
        <f>ROUND((SUM(BI92:BI188)),  2)</f>
        <v>0</v>
      </c>
      <c r="I39" s="117">
        <v>0</v>
      </c>
      <c r="J39" s="116">
        <f>0</f>
        <v>0</v>
      </c>
      <c r="L39" s="36"/>
    </row>
    <row r="40" spans="2:12" s="1" customFormat="1" ht="6.95" customHeight="1">
      <c r="B40" s="36"/>
      <c r="L40" s="36"/>
    </row>
    <row r="41" spans="2:12" s="1" customFormat="1" ht="25.45" customHeight="1">
      <c r="B41" s="36"/>
      <c r="C41" s="118"/>
      <c r="D41" s="119" t="s">
        <v>49</v>
      </c>
      <c r="E41" s="120"/>
      <c r="F41" s="120"/>
      <c r="G41" s="121" t="s">
        <v>50</v>
      </c>
      <c r="H41" s="122" t="s">
        <v>51</v>
      </c>
      <c r="I41" s="120"/>
      <c r="J41" s="123">
        <f>SUM(J32:J39)</f>
        <v>166883.14000000001</v>
      </c>
      <c r="K41" s="124"/>
      <c r="L41" s="36"/>
    </row>
    <row r="42" spans="2:12" s="1" customFormat="1" ht="14.45" customHeight="1"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36"/>
    </row>
    <row r="46" spans="2:12" s="1" customFormat="1" ht="6.95" customHeight="1"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36"/>
    </row>
    <row r="47" spans="2:12" s="1" customFormat="1" ht="24.95" customHeight="1">
      <c r="B47" s="32"/>
      <c r="C47" s="24" t="s">
        <v>107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6"/>
    </row>
    <row r="49" spans="2:47" s="1" customFormat="1" ht="12" customHeight="1">
      <c r="B49" s="32"/>
      <c r="C49" s="29" t="s">
        <v>14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55" t="str">
        <f>E7</f>
        <v>Automatické parkovací zařízení pro kola v Berouně</v>
      </c>
      <c r="F50" s="356"/>
      <c r="G50" s="356"/>
      <c r="H50" s="356"/>
      <c r="I50" s="33"/>
      <c r="J50" s="33"/>
      <c r="K50" s="33"/>
      <c r="L50" s="36"/>
    </row>
    <row r="51" spans="2:47" ht="12" customHeight="1">
      <c r="B51" s="22"/>
      <c r="C51" s="29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2:47" s="1" customFormat="1" ht="16.5" customHeight="1">
      <c r="B52" s="32"/>
      <c r="C52" s="33"/>
      <c r="D52" s="33"/>
      <c r="E52" s="355" t="s">
        <v>159</v>
      </c>
      <c r="F52" s="354"/>
      <c r="G52" s="354"/>
      <c r="H52" s="354"/>
      <c r="I52" s="33"/>
      <c r="J52" s="33"/>
      <c r="K52" s="33"/>
      <c r="L52" s="36"/>
    </row>
    <row r="53" spans="2:47" s="1" customFormat="1" ht="12" customHeight="1">
      <c r="B53" s="32"/>
      <c r="C53" s="29" t="s">
        <v>160</v>
      </c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16.5" customHeight="1">
      <c r="B54" s="32"/>
      <c r="C54" s="33"/>
      <c r="D54" s="33"/>
      <c r="E54" s="339" t="str">
        <f>E11</f>
        <v>SO 01.c - Kanalizace</v>
      </c>
      <c r="F54" s="354"/>
      <c r="G54" s="354"/>
      <c r="H54" s="354"/>
      <c r="I54" s="33"/>
      <c r="J54" s="33"/>
      <c r="K54" s="33"/>
      <c r="L54" s="36"/>
    </row>
    <row r="55" spans="2:47" s="1" customFormat="1" ht="6.95" customHeight="1"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6"/>
    </row>
    <row r="56" spans="2:47" s="1" customFormat="1" ht="12" customHeight="1">
      <c r="B56" s="32"/>
      <c r="C56" s="29" t="s">
        <v>19</v>
      </c>
      <c r="D56" s="33"/>
      <c r="E56" s="33"/>
      <c r="F56" s="27" t="str">
        <f>F14</f>
        <v>Beroun</v>
      </c>
      <c r="G56" s="33"/>
      <c r="H56" s="33"/>
      <c r="I56" s="29" t="s">
        <v>21</v>
      </c>
      <c r="J56" s="56" t="str">
        <f>IF(J14="","",J14)</f>
        <v>10. 10. 2019</v>
      </c>
      <c r="K56" s="33"/>
      <c r="L56" s="36"/>
    </row>
    <row r="57" spans="2:47" s="1" customFormat="1" ht="6.95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6"/>
    </row>
    <row r="58" spans="2:47" s="1" customFormat="1" ht="43.05" customHeight="1">
      <c r="B58" s="32"/>
      <c r="C58" s="29" t="s">
        <v>23</v>
      </c>
      <c r="D58" s="33"/>
      <c r="E58" s="33"/>
      <c r="F58" s="27" t="str">
        <f>E17</f>
        <v>Město Beroun, Husovo nám. 68, 266 01 Beroun</v>
      </c>
      <c r="G58" s="33"/>
      <c r="H58" s="33"/>
      <c r="I58" s="29" t="s">
        <v>31</v>
      </c>
      <c r="J58" s="30" t="str">
        <f>E23</f>
        <v>OPTIMA, s.r.o., Žižkova 738/IV, 566 01 Vys. Mýto</v>
      </c>
      <c r="K58" s="33"/>
      <c r="L58" s="36"/>
    </row>
    <row r="59" spans="2:47" s="1" customFormat="1" ht="15.2" customHeight="1">
      <c r="B59" s="32"/>
      <c r="C59" s="29" t="s">
        <v>29</v>
      </c>
      <c r="D59" s="33"/>
      <c r="E59" s="33"/>
      <c r="F59" s="27" t="str">
        <f>IF(E20="","",E20)</f>
        <v xml:space="preserve"> </v>
      </c>
      <c r="G59" s="33"/>
      <c r="H59" s="33"/>
      <c r="I59" s="29" t="s">
        <v>36</v>
      </c>
      <c r="J59" s="30" t="str">
        <f>E26</f>
        <v xml:space="preserve"> </v>
      </c>
      <c r="K59" s="33"/>
      <c r="L59" s="36"/>
    </row>
    <row r="60" spans="2:47" s="1" customFormat="1" ht="10.35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6"/>
    </row>
    <row r="61" spans="2:47" s="1" customFormat="1" ht="29.25" customHeight="1">
      <c r="B61" s="32"/>
      <c r="C61" s="129" t="s">
        <v>108</v>
      </c>
      <c r="D61" s="130"/>
      <c r="E61" s="130"/>
      <c r="F61" s="130"/>
      <c r="G61" s="130"/>
      <c r="H61" s="130"/>
      <c r="I61" s="130"/>
      <c r="J61" s="131" t="s">
        <v>109</v>
      </c>
      <c r="K61" s="130"/>
      <c r="L61" s="36"/>
    </row>
    <row r="62" spans="2:47" s="1" customFormat="1" ht="10.35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6"/>
    </row>
    <row r="63" spans="2:47" s="1" customFormat="1" ht="22.8" customHeight="1">
      <c r="B63" s="32"/>
      <c r="C63" s="132" t="s">
        <v>71</v>
      </c>
      <c r="D63" s="33"/>
      <c r="E63" s="33"/>
      <c r="F63" s="33"/>
      <c r="G63" s="33"/>
      <c r="H63" s="33"/>
      <c r="I63" s="33"/>
      <c r="J63" s="74">
        <f>J92</f>
        <v>137919.95000000001</v>
      </c>
      <c r="K63" s="33"/>
      <c r="L63" s="36"/>
      <c r="AU63" s="18" t="s">
        <v>110</v>
      </c>
    </row>
    <row r="64" spans="2:47" s="8" customFormat="1" ht="24.95" customHeight="1">
      <c r="B64" s="133"/>
      <c r="C64" s="134"/>
      <c r="D64" s="135" t="s">
        <v>162</v>
      </c>
      <c r="E64" s="136"/>
      <c r="F64" s="136"/>
      <c r="G64" s="136"/>
      <c r="H64" s="136"/>
      <c r="I64" s="136"/>
      <c r="J64" s="137">
        <f>J93</f>
        <v>133642.1</v>
      </c>
      <c r="K64" s="134"/>
      <c r="L64" s="138"/>
    </row>
    <row r="65" spans="2:12" s="9" customFormat="1" ht="19.899999999999999" customHeight="1">
      <c r="B65" s="139"/>
      <c r="C65" s="94"/>
      <c r="D65" s="140" t="s">
        <v>163</v>
      </c>
      <c r="E65" s="141"/>
      <c r="F65" s="141"/>
      <c r="G65" s="141"/>
      <c r="H65" s="141"/>
      <c r="I65" s="141"/>
      <c r="J65" s="142">
        <f>J94</f>
        <v>97945.74000000002</v>
      </c>
      <c r="K65" s="94"/>
      <c r="L65" s="143"/>
    </row>
    <row r="66" spans="2:12" s="9" customFormat="1" ht="19.899999999999999" customHeight="1">
      <c r="B66" s="139"/>
      <c r="C66" s="94"/>
      <c r="D66" s="140" t="s">
        <v>661</v>
      </c>
      <c r="E66" s="141"/>
      <c r="F66" s="141"/>
      <c r="G66" s="141"/>
      <c r="H66" s="141"/>
      <c r="I66" s="141"/>
      <c r="J66" s="142">
        <f>J142</f>
        <v>1070.5</v>
      </c>
      <c r="K66" s="94"/>
      <c r="L66" s="143"/>
    </row>
    <row r="67" spans="2:12" s="9" customFormat="1" ht="19.899999999999999" customHeight="1">
      <c r="B67" s="139"/>
      <c r="C67" s="94"/>
      <c r="D67" s="140" t="s">
        <v>662</v>
      </c>
      <c r="E67" s="141"/>
      <c r="F67" s="141"/>
      <c r="G67" s="141"/>
      <c r="H67" s="141"/>
      <c r="I67" s="141"/>
      <c r="J67" s="142">
        <f>J150</f>
        <v>28615.25</v>
      </c>
      <c r="K67" s="94"/>
      <c r="L67" s="143"/>
    </row>
    <row r="68" spans="2:12" s="9" customFormat="1" ht="19.899999999999999" customHeight="1">
      <c r="B68" s="139"/>
      <c r="C68" s="94"/>
      <c r="D68" s="140" t="s">
        <v>172</v>
      </c>
      <c r="E68" s="141"/>
      <c r="F68" s="141"/>
      <c r="G68" s="141"/>
      <c r="H68" s="141"/>
      <c r="I68" s="141"/>
      <c r="J68" s="142">
        <f>J178</f>
        <v>6010.61</v>
      </c>
      <c r="K68" s="94"/>
      <c r="L68" s="143"/>
    </row>
    <row r="69" spans="2:12" s="8" customFormat="1" ht="24.95" customHeight="1">
      <c r="B69" s="133"/>
      <c r="C69" s="134"/>
      <c r="D69" s="135" t="s">
        <v>173</v>
      </c>
      <c r="E69" s="136"/>
      <c r="F69" s="136"/>
      <c r="G69" s="136"/>
      <c r="H69" s="136"/>
      <c r="I69" s="136"/>
      <c r="J69" s="137">
        <f>J180</f>
        <v>4277.8500000000004</v>
      </c>
      <c r="K69" s="134"/>
      <c r="L69" s="138"/>
    </row>
    <row r="70" spans="2:12" s="9" customFormat="1" ht="19.899999999999999" customHeight="1">
      <c r="B70" s="139"/>
      <c r="C70" s="94"/>
      <c r="D70" s="140" t="s">
        <v>663</v>
      </c>
      <c r="E70" s="141"/>
      <c r="F70" s="141"/>
      <c r="G70" s="141"/>
      <c r="H70" s="141"/>
      <c r="I70" s="141"/>
      <c r="J70" s="142">
        <f>J181</f>
        <v>4277.8500000000004</v>
      </c>
      <c r="K70" s="94"/>
      <c r="L70" s="143"/>
    </row>
    <row r="71" spans="2:12" s="1" customFormat="1" ht="21.85" customHeight="1"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6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6"/>
    </row>
    <row r="76" spans="2:12" s="1" customFormat="1" ht="6.95" customHeight="1"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36"/>
    </row>
    <row r="77" spans="2:12" s="1" customFormat="1" ht="24.95" customHeight="1">
      <c r="B77" s="32"/>
      <c r="C77" s="24" t="s">
        <v>113</v>
      </c>
      <c r="D77" s="33"/>
      <c r="E77" s="33"/>
      <c r="F77" s="33"/>
      <c r="G77" s="33"/>
      <c r="H77" s="33"/>
      <c r="I77" s="33"/>
      <c r="J77" s="33"/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6"/>
    </row>
    <row r="79" spans="2:12" s="1" customFormat="1" ht="12" customHeight="1">
      <c r="B79" s="32"/>
      <c r="C79" s="29" t="s">
        <v>14</v>
      </c>
      <c r="D79" s="33"/>
      <c r="E79" s="33"/>
      <c r="F79" s="33"/>
      <c r="G79" s="33"/>
      <c r="H79" s="33"/>
      <c r="I79" s="33"/>
      <c r="J79" s="33"/>
      <c r="K79" s="33"/>
      <c r="L79" s="36"/>
    </row>
    <row r="80" spans="2:12" s="1" customFormat="1" ht="16.5" customHeight="1">
      <c r="B80" s="32"/>
      <c r="C80" s="33"/>
      <c r="D80" s="33"/>
      <c r="E80" s="355" t="str">
        <f>E7</f>
        <v>Automatické parkovací zařízení pro kola v Berouně</v>
      </c>
      <c r="F80" s="356"/>
      <c r="G80" s="356"/>
      <c r="H80" s="356"/>
      <c r="I80" s="33"/>
      <c r="J80" s="33"/>
      <c r="K80" s="33"/>
      <c r="L80" s="36"/>
    </row>
    <row r="81" spans="2:65" ht="12" customHeight="1">
      <c r="B81" s="22"/>
      <c r="C81" s="29" t="s">
        <v>105</v>
      </c>
      <c r="D81" s="23"/>
      <c r="E81" s="23"/>
      <c r="F81" s="23"/>
      <c r="G81" s="23"/>
      <c r="H81" s="23"/>
      <c r="I81" s="23"/>
      <c r="J81" s="23"/>
      <c r="K81" s="23"/>
      <c r="L81" s="21"/>
    </row>
    <row r="82" spans="2:65" s="1" customFormat="1" ht="16.5" customHeight="1">
      <c r="B82" s="32"/>
      <c r="C82" s="33"/>
      <c r="D82" s="33"/>
      <c r="E82" s="355" t="s">
        <v>159</v>
      </c>
      <c r="F82" s="354"/>
      <c r="G82" s="354"/>
      <c r="H82" s="354"/>
      <c r="I82" s="33"/>
      <c r="J82" s="33"/>
      <c r="K82" s="33"/>
      <c r="L82" s="36"/>
    </row>
    <row r="83" spans="2:65" s="1" customFormat="1" ht="12" customHeight="1">
      <c r="B83" s="32"/>
      <c r="C83" s="29" t="s">
        <v>160</v>
      </c>
      <c r="D83" s="33"/>
      <c r="E83" s="33"/>
      <c r="F83" s="33"/>
      <c r="G83" s="33"/>
      <c r="H83" s="33"/>
      <c r="I83" s="33"/>
      <c r="J83" s="33"/>
      <c r="K83" s="33"/>
      <c r="L83" s="36"/>
    </row>
    <row r="84" spans="2:65" s="1" customFormat="1" ht="16.5" customHeight="1">
      <c r="B84" s="32"/>
      <c r="C84" s="33"/>
      <c r="D84" s="33"/>
      <c r="E84" s="339" t="str">
        <f>E11</f>
        <v>SO 01.c - Kanalizace</v>
      </c>
      <c r="F84" s="354"/>
      <c r="G84" s="354"/>
      <c r="H84" s="354"/>
      <c r="I84" s="33"/>
      <c r="J84" s="33"/>
      <c r="K84" s="33"/>
      <c r="L84" s="36"/>
    </row>
    <row r="85" spans="2:65" s="1" customFormat="1" ht="6.9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6"/>
    </row>
    <row r="86" spans="2:65" s="1" customFormat="1" ht="12" customHeight="1">
      <c r="B86" s="32"/>
      <c r="C86" s="29" t="s">
        <v>19</v>
      </c>
      <c r="D86" s="33"/>
      <c r="E86" s="33"/>
      <c r="F86" s="27" t="str">
        <f>F14</f>
        <v>Beroun</v>
      </c>
      <c r="G86" s="33"/>
      <c r="H86" s="33"/>
      <c r="I86" s="29" t="s">
        <v>21</v>
      </c>
      <c r="J86" s="56" t="str">
        <f>IF(J14="","",J14)</f>
        <v>10. 10. 2019</v>
      </c>
      <c r="K86" s="33"/>
      <c r="L86" s="36"/>
    </row>
    <row r="87" spans="2:65" s="1" customFormat="1" ht="6.9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6"/>
    </row>
    <row r="88" spans="2:65" s="1" customFormat="1" ht="43.05" customHeight="1">
      <c r="B88" s="32"/>
      <c r="C88" s="29" t="s">
        <v>23</v>
      </c>
      <c r="D88" s="33"/>
      <c r="E88" s="33"/>
      <c r="F88" s="27" t="str">
        <f>E17</f>
        <v>Město Beroun, Husovo nám. 68, 266 01 Beroun</v>
      </c>
      <c r="G88" s="33"/>
      <c r="H88" s="33"/>
      <c r="I88" s="29" t="s">
        <v>31</v>
      </c>
      <c r="J88" s="30" t="str">
        <f>E23</f>
        <v>OPTIMA, s.r.o., Žižkova 738/IV, 566 01 Vys. Mýto</v>
      </c>
      <c r="K88" s="33"/>
      <c r="L88" s="36"/>
    </row>
    <row r="89" spans="2:65" s="1" customFormat="1" ht="15.2" customHeight="1">
      <c r="B89" s="32"/>
      <c r="C89" s="29" t="s">
        <v>29</v>
      </c>
      <c r="D89" s="33"/>
      <c r="E89" s="33"/>
      <c r="F89" s="27" t="str">
        <f>IF(E20="","",E20)</f>
        <v xml:space="preserve"> </v>
      </c>
      <c r="G89" s="33"/>
      <c r="H89" s="33"/>
      <c r="I89" s="29" t="s">
        <v>36</v>
      </c>
      <c r="J89" s="30" t="str">
        <f>E26</f>
        <v xml:space="preserve"> </v>
      </c>
      <c r="K89" s="33"/>
      <c r="L89" s="36"/>
    </row>
    <row r="90" spans="2:65" s="1" customFormat="1" ht="10.35" customHeight="1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6"/>
    </row>
    <row r="91" spans="2:65" s="10" customFormat="1" ht="29.25" customHeight="1">
      <c r="B91" s="144"/>
      <c r="C91" s="145" t="s">
        <v>114</v>
      </c>
      <c r="D91" s="146" t="s">
        <v>58</v>
      </c>
      <c r="E91" s="146" t="s">
        <v>54</v>
      </c>
      <c r="F91" s="146" t="s">
        <v>55</v>
      </c>
      <c r="G91" s="146" t="s">
        <v>115</v>
      </c>
      <c r="H91" s="146" t="s">
        <v>116</v>
      </c>
      <c r="I91" s="146" t="s">
        <v>117</v>
      </c>
      <c r="J91" s="147" t="s">
        <v>109</v>
      </c>
      <c r="K91" s="148" t="s">
        <v>118</v>
      </c>
      <c r="L91" s="149"/>
      <c r="M91" s="65" t="s">
        <v>17</v>
      </c>
      <c r="N91" s="66" t="s">
        <v>43</v>
      </c>
      <c r="O91" s="66" t="s">
        <v>119</v>
      </c>
      <c r="P91" s="66" t="s">
        <v>120</v>
      </c>
      <c r="Q91" s="66" t="s">
        <v>121</v>
      </c>
      <c r="R91" s="66" t="s">
        <v>122</v>
      </c>
      <c r="S91" s="66" t="s">
        <v>123</v>
      </c>
      <c r="T91" s="67" t="s">
        <v>124</v>
      </c>
    </row>
    <row r="92" spans="2:65" s="1" customFormat="1" ht="22.8" customHeight="1">
      <c r="B92" s="32"/>
      <c r="C92" s="72" t="s">
        <v>125</v>
      </c>
      <c r="D92" s="33"/>
      <c r="E92" s="33"/>
      <c r="F92" s="33"/>
      <c r="G92" s="33"/>
      <c r="H92" s="33"/>
      <c r="I92" s="33"/>
      <c r="J92" s="150">
        <f>BK92</f>
        <v>137919.95000000001</v>
      </c>
      <c r="K92" s="33"/>
      <c r="L92" s="36"/>
      <c r="M92" s="68"/>
      <c r="N92" s="69"/>
      <c r="O92" s="69"/>
      <c r="P92" s="151">
        <f>P93+P180</f>
        <v>232.57701100000003</v>
      </c>
      <c r="Q92" s="69"/>
      <c r="R92" s="151">
        <f>R93+R180</f>
        <v>6.3474050299999991</v>
      </c>
      <c r="S92" s="69"/>
      <c r="T92" s="152">
        <f>T93+T180</f>
        <v>0</v>
      </c>
      <c r="AT92" s="18" t="s">
        <v>72</v>
      </c>
      <c r="AU92" s="18" t="s">
        <v>110</v>
      </c>
      <c r="BK92" s="153">
        <f>BK93+BK180</f>
        <v>137919.95000000001</v>
      </c>
    </row>
    <row r="93" spans="2:65" s="11" customFormat="1" ht="25.9" customHeight="1">
      <c r="B93" s="154"/>
      <c r="C93" s="155"/>
      <c r="D93" s="156" t="s">
        <v>72</v>
      </c>
      <c r="E93" s="157" t="s">
        <v>175</v>
      </c>
      <c r="F93" s="157" t="s">
        <v>176</v>
      </c>
      <c r="G93" s="155"/>
      <c r="H93" s="155"/>
      <c r="I93" s="155"/>
      <c r="J93" s="158">
        <f>BK93</f>
        <v>133642.1</v>
      </c>
      <c r="K93" s="155"/>
      <c r="L93" s="159"/>
      <c r="M93" s="160"/>
      <c r="N93" s="161"/>
      <c r="O93" s="161"/>
      <c r="P93" s="162">
        <f>P94+P142+P150+P178</f>
        <v>230.49781100000001</v>
      </c>
      <c r="Q93" s="161"/>
      <c r="R93" s="162">
        <f>R94+R142+R150+R178</f>
        <v>6.3434650299999991</v>
      </c>
      <c r="S93" s="161"/>
      <c r="T93" s="163">
        <f>T94+T142+T150+T178</f>
        <v>0</v>
      </c>
      <c r="AR93" s="164" t="s">
        <v>81</v>
      </c>
      <c r="AT93" s="165" t="s">
        <v>72</v>
      </c>
      <c r="AU93" s="165" t="s">
        <v>73</v>
      </c>
      <c r="AY93" s="164" t="s">
        <v>128</v>
      </c>
      <c r="BK93" s="166">
        <f>BK94+BK142+BK150+BK178</f>
        <v>133642.1</v>
      </c>
    </row>
    <row r="94" spans="2:65" s="11" customFormat="1" ht="22.8" customHeight="1">
      <c r="B94" s="154"/>
      <c r="C94" s="155"/>
      <c r="D94" s="156" t="s">
        <v>72</v>
      </c>
      <c r="E94" s="167" t="s">
        <v>81</v>
      </c>
      <c r="F94" s="167" t="s">
        <v>177</v>
      </c>
      <c r="G94" s="155"/>
      <c r="H94" s="155"/>
      <c r="I94" s="155"/>
      <c r="J94" s="168">
        <f>BK94</f>
        <v>97945.74000000002</v>
      </c>
      <c r="K94" s="155"/>
      <c r="L94" s="159"/>
      <c r="M94" s="160"/>
      <c r="N94" s="161"/>
      <c r="O94" s="161"/>
      <c r="P94" s="162">
        <f>SUM(P95:P141)</f>
        <v>187.78298799999999</v>
      </c>
      <c r="Q94" s="161"/>
      <c r="R94" s="162">
        <f>SUM(R95:R141)</f>
        <v>6.1658999999999999E-2</v>
      </c>
      <c r="S94" s="161"/>
      <c r="T94" s="163">
        <f>SUM(T95:T141)</f>
        <v>0</v>
      </c>
      <c r="AR94" s="164" t="s">
        <v>81</v>
      </c>
      <c r="AT94" s="165" t="s">
        <v>72</v>
      </c>
      <c r="AU94" s="165" t="s">
        <v>81</v>
      </c>
      <c r="AY94" s="164" t="s">
        <v>128</v>
      </c>
      <c r="BK94" s="166">
        <f>SUM(BK95:BK141)</f>
        <v>97945.74000000002</v>
      </c>
    </row>
    <row r="95" spans="2:65" s="1" customFormat="1" ht="36" customHeight="1">
      <c r="B95" s="32"/>
      <c r="C95" s="169" t="s">
        <v>81</v>
      </c>
      <c r="D95" s="169" t="s">
        <v>131</v>
      </c>
      <c r="E95" s="170" t="s">
        <v>664</v>
      </c>
      <c r="F95" s="171" t="s">
        <v>665</v>
      </c>
      <c r="G95" s="172" t="s">
        <v>180</v>
      </c>
      <c r="H95" s="173">
        <v>18.899999999999999</v>
      </c>
      <c r="I95" s="174">
        <v>646</v>
      </c>
      <c r="J95" s="174">
        <f>ROUND(I95*H95,2)</f>
        <v>12209.4</v>
      </c>
      <c r="K95" s="171" t="s">
        <v>181</v>
      </c>
      <c r="L95" s="36"/>
      <c r="M95" s="175" t="s">
        <v>17</v>
      </c>
      <c r="N95" s="176" t="s">
        <v>44</v>
      </c>
      <c r="O95" s="177">
        <v>2.2490000000000001</v>
      </c>
      <c r="P95" s="177">
        <f>O95*H95</f>
        <v>42.506099999999996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AR95" s="179" t="s">
        <v>136</v>
      </c>
      <c r="AT95" s="179" t="s">
        <v>131</v>
      </c>
      <c r="AU95" s="179" t="s">
        <v>83</v>
      </c>
      <c r="AY95" s="18" t="s">
        <v>128</v>
      </c>
      <c r="BE95" s="180">
        <f>IF(N95="základní",J95,0)</f>
        <v>12209.4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8" t="s">
        <v>81</v>
      </c>
      <c r="BK95" s="180">
        <f>ROUND(I95*H95,2)</f>
        <v>12209.4</v>
      </c>
      <c r="BL95" s="18" t="s">
        <v>136</v>
      </c>
      <c r="BM95" s="179" t="s">
        <v>83</v>
      </c>
    </row>
    <row r="96" spans="2:65" s="12" customFormat="1">
      <c r="B96" s="194"/>
      <c r="C96" s="195"/>
      <c r="D96" s="196" t="s">
        <v>183</v>
      </c>
      <c r="E96" s="197" t="s">
        <v>17</v>
      </c>
      <c r="F96" s="198" t="s">
        <v>666</v>
      </c>
      <c r="G96" s="195"/>
      <c r="H96" s="197" t="s">
        <v>17</v>
      </c>
      <c r="I96" s="195"/>
      <c r="J96" s="195"/>
      <c r="K96" s="195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183</v>
      </c>
      <c r="AU96" s="203" t="s">
        <v>83</v>
      </c>
      <c r="AV96" s="12" t="s">
        <v>81</v>
      </c>
      <c r="AW96" s="12" t="s">
        <v>35</v>
      </c>
      <c r="AX96" s="12" t="s">
        <v>73</v>
      </c>
      <c r="AY96" s="203" t="s">
        <v>128</v>
      </c>
    </row>
    <row r="97" spans="2:65" s="13" customFormat="1">
      <c r="B97" s="204"/>
      <c r="C97" s="205"/>
      <c r="D97" s="196" t="s">
        <v>183</v>
      </c>
      <c r="E97" s="206" t="s">
        <v>17</v>
      </c>
      <c r="F97" s="207" t="s">
        <v>667</v>
      </c>
      <c r="G97" s="205"/>
      <c r="H97" s="208">
        <v>18.899999999999999</v>
      </c>
      <c r="I97" s="205"/>
      <c r="J97" s="205"/>
      <c r="K97" s="205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183</v>
      </c>
      <c r="AU97" s="213" t="s">
        <v>83</v>
      </c>
      <c r="AV97" s="13" t="s">
        <v>83</v>
      </c>
      <c r="AW97" s="13" t="s">
        <v>35</v>
      </c>
      <c r="AX97" s="13" t="s">
        <v>81</v>
      </c>
      <c r="AY97" s="213" t="s">
        <v>128</v>
      </c>
    </row>
    <row r="98" spans="2:65" s="1" customFormat="1" ht="36" customHeight="1">
      <c r="B98" s="32"/>
      <c r="C98" s="169" t="s">
        <v>83</v>
      </c>
      <c r="D98" s="169" t="s">
        <v>131</v>
      </c>
      <c r="E98" s="170" t="s">
        <v>668</v>
      </c>
      <c r="F98" s="171" t="s">
        <v>669</v>
      </c>
      <c r="G98" s="172" t="s">
        <v>180</v>
      </c>
      <c r="H98" s="173">
        <v>13.413</v>
      </c>
      <c r="I98" s="174">
        <v>667</v>
      </c>
      <c r="J98" s="174">
        <f>ROUND(I98*H98,2)</f>
        <v>8946.4699999999993</v>
      </c>
      <c r="K98" s="171" t="s">
        <v>181</v>
      </c>
      <c r="L98" s="36"/>
      <c r="M98" s="175" t="s">
        <v>17</v>
      </c>
      <c r="N98" s="176" t="s">
        <v>44</v>
      </c>
      <c r="O98" s="177">
        <v>2.3199999999999998</v>
      </c>
      <c r="P98" s="177">
        <f>O98*H98</f>
        <v>31.11816</v>
      </c>
      <c r="Q98" s="177">
        <v>0</v>
      </c>
      <c r="R98" s="177">
        <f>Q98*H98</f>
        <v>0</v>
      </c>
      <c r="S98" s="177">
        <v>0</v>
      </c>
      <c r="T98" s="178">
        <f>S98*H98</f>
        <v>0</v>
      </c>
      <c r="AR98" s="179" t="s">
        <v>136</v>
      </c>
      <c r="AT98" s="179" t="s">
        <v>131</v>
      </c>
      <c r="AU98" s="179" t="s">
        <v>83</v>
      </c>
      <c r="AY98" s="18" t="s">
        <v>128</v>
      </c>
      <c r="BE98" s="180">
        <f>IF(N98="základní",J98,0)</f>
        <v>8946.4699999999993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18" t="s">
        <v>81</v>
      </c>
      <c r="BK98" s="180">
        <f>ROUND(I98*H98,2)</f>
        <v>8946.4699999999993</v>
      </c>
      <c r="BL98" s="18" t="s">
        <v>136</v>
      </c>
      <c r="BM98" s="179" t="s">
        <v>203</v>
      </c>
    </row>
    <row r="99" spans="2:65" s="12" customFormat="1">
      <c r="B99" s="194"/>
      <c r="C99" s="195"/>
      <c r="D99" s="196" t="s">
        <v>183</v>
      </c>
      <c r="E99" s="197" t="s">
        <v>17</v>
      </c>
      <c r="F99" s="198" t="s">
        <v>670</v>
      </c>
      <c r="G99" s="195"/>
      <c r="H99" s="197" t="s">
        <v>17</v>
      </c>
      <c r="I99" s="195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183</v>
      </c>
      <c r="AU99" s="203" t="s">
        <v>83</v>
      </c>
      <c r="AV99" s="12" t="s">
        <v>81</v>
      </c>
      <c r="AW99" s="12" t="s">
        <v>35</v>
      </c>
      <c r="AX99" s="12" t="s">
        <v>73</v>
      </c>
      <c r="AY99" s="203" t="s">
        <v>128</v>
      </c>
    </row>
    <row r="100" spans="2:65" s="13" customFormat="1">
      <c r="B100" s="204"/>
      <c r="C100" s="205"/>
      <c r="D100" s="196" t="s">
        <v>183</v>
      </c>
      <c r="E100" s="206" t="s">
        <v>17</v>
      </c>
      <c r="F100" s="207" t="s">
        <v>671</v>
      </c>
      <c r="G100" s="205"/>
      <c r="H100" s="208">
        <v>13.413</v>
      </c>
      <c r="I100" s="205"/>
      <c r="J100" s="205"/>
      <c r="K100" s="205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183</v>
      </c>
      <c r="AU100" s="213" t="s">
        <v>83</v>
      </c>
      <c r="AV100" s="13" t="s">
        <v>83</v>
      </c>
      <c r="AW100" s="13" t="s">
        <v>35</v>
      </c>
      <c r="AX100" s="13" t="s">
        <v>81</v>
      </c>
      <c r="AY100" s="213" t="s">
        <v>128</v>
      </c>
    </row>
    <row r="101" spans="2:65" s="1" customFormat="1" ht="36" customHeight="1">
      <c r="B101" s="32"/>
      <c r="C101" s="169" t="s">
        <v>143</v>
      </c>
      <c r="D101" s="169" t="s">
        <v>131</v>
      </c>
      <c r="E101" s="170" t="s">
        <v>672</v>
      </c>
      <c r="F101" s="171" t="s">
        <v>673</v>
      </c>
      <c r="G101" s="172" t="s">
        <v>259</v>
      </c>
      <c r="H101" s="173">
        <v>72.540000000000006</v>
      </c>
      <c r="I101" s="174">
        <v>186</v>
      </c>
      <c r="J101" s="174">
        <f>ROUND(I101*H101,2)</f>
        <v>13492.44</v>
      </c>
      <c r="K101" s="171" t="s">
        <v>181</v>
      </c>
      <c r="L101" s="36"/>
      <c r="M101" s="175" t="s">
        <v>17</v>
      </c>
      <c r="N101" s="176" t="s">
        <v>44</v>
      </c>
      <c r="O101" s="177">
        <v>0.47899999999999998</v>
      </c>
      <c r="P101" s="177">
        <f>O101*H101</f>
        <v>34.746659999999999</v>
      </c>
      <c r="Q101" s="177">
        <v>8.4999999999999995E-4</v>
      </c>
      <c r="R101" s="177">
        <f>Q101*H101</f>
        <v>6.1658999999999999E-2</v>
      </c>
      <c r="S101" s="177">
        <v>0</v>
      </c>
      <c r="T101" s="178">
        <f>S101*H101</f>
        <v>0</v>
      </c>
      <c r="AR101" s="179" t="s">
        <v>136</v>
      </c>
      <c r="AT101" s="179" t="s">
        <v>131</v>
      </c>
      <c r="AU101" s="179" t="s">
        <v>83</v>
      </c>
      <c r="AY101" s="18" t="s">
        <v>128</v>
      </c>
      <c r="BE101" s="180">
        <f>IF(N101="základní",J101,0)</f>
        <v>13492.44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18" t="s">
        <v>81</v>
      </c>
      <c r="BK101" s="180">
        <f>ROUND(I101*H101,2)</f>
        <v>13492.44</v>
      </c>
      <c r="BL101" s="18" t="s">
        <v>136</v>
      </c>
      <c r="BM101" s="179" t="s">
        <v>136</v>
      </c>
    </row>
    <row r="102" spans="2:65" s="12" customFormat="1">
      <c r="B102" s="194"/>
      <c r="C102" s="195"/>
      <c r="D102" s="196" t="s">
        <v>183</v>
      </c>
      <c r="E102" s="197" t="s">
        <v>17</v>
      </c>
      <c r="F102" s="198" t="s">
        <v>674</v>
      </c>
      <c r="G102" s="195"/>
      <c r="H102" s="197" t="s">
        <v>17</v>
      </c>
      <c r="I102" s="195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183</v>
      </c>
      <c r="AU102" s="203" t="s">
        <v>83</v>
      </c>
      <c r="AV102" s="12" t="s">
        <v>81</v>
      </c>
      <c r="AW102" s="12" t="s">
        <v>35</v>
      </c>
      <c r="AX102" s="12" t="s">
        <v>73</v>
      </c>
      <c r="AY102" s="203" t="s">
        <v>128</v>
      </c>
    </row>
    <row r="103" spans="2:65" s="13" customFormat="1">
      <c r="B103" s="204"/>
      <c r="C103" s="205"/>
      <c r="D103" s="196" t="s">
        <v>183</v>
      </c>
      <c r="E103" s="206" t="s">
        <v>17</v>
      </c>
      <c r="F103" s="207" t="s">
        <v>675</v>
      </c>
      <c r="G103" s="205"/>
      <c r="H103" s="208">
        <v>25.2</v>
      </c>
      <c r="I103" s="205"/>
      <c r="J103" s="205"/>
      <c r="K103" s="205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183</v>
      </c>
      <c r="AU103" s="213" t="s">
        <v>83</v>
      </c>
      <c r="AV103" s="13" t="s">
        <v>83</v>
      </c>
      <c r="AW103" s="13" t="s">
        <v>35</v>
      </c>
      <c r="AX103" s="13" t="s">
        <v>73</v>
      </c>
      <c r="AY103" s="213" t="s">
        <v>128</v>
      </c>
    </row>
    <row r="104" spans="2:65" s="12" customFormat="1">
      <c r="B104" s="194"/>
      <c r="C104" s="195"/>
      <c r="D104" s="196" t="s">
        <v>183</v>
      </c>
      <c r="E104" s="197" t="s">
        <v>17</v>
      </c>
      <c r="F104" s="198" t="s">
        <v>676</v>
      </c>
      <c r="G104" s="195"/>
      <c r="H104" s="197" t="s">
        <v>17</v>
      </c>
      <c r="I104" s="195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83</v>
      </c>
      <c r="AV104" s="12" t="s">
        <v>81</v>
      </c>
      <c r="AW104" s="12" t="s">
        <v>35</v>
      </c>
      <c r="AX104" s="12" t="s">
        <v>73</v>
      </c>
      <c r="AY104" s="203" t="s">
        <v>128</v>
      </c>
    </row>
    <row r="105" spans="2:65" s="13" customFormat="1">
      <c r="B105" s="204"/>
      <c r="C105" s="205"/>
      <c r="D105" s="196" t="s">
        <v>183</v>
      </c>
      <c r="E105" s="206" t="s">
        <v>17</v>
      </c>
      <c r="F105" s="207" t="s">
        <v>677</v>
      </c>
      <c r="G105" s="205"/>
      <c r="H105" s="208">
        <v>47.34</v>
      </c>
      <c r="I105" s="205"/>
      <c r="J105" s="205"/>
      <c r="K105" s="205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183</v>
      </c>
      <c r="AU105" s="213" t="s">
        <v>83</v>
      </c>
      <c r="AV105" s="13" t="s">
        <v>83</v>
      </c>
      <c r="AW105" s="13" t="s">
        <v>35</v>
      </c>
      <c r="AX105" s="13" t="s">
        <v>73</v>
      </c>
      <c r="AY105" s="213" t="s">
        <v>128</v>
      </c>
    </row>
    <row r="106" spans="2:65" s="12" customFormat="1">
      <c r="B106" s="194"/>
      <c r="C106" s="195"/>
      <c r="D106" s="196" t="s">
        <v>183</v>
      </c>
      <c r="E106" s="197" t="s">
        <v>17</v>
      </c>
      <c r="F106" s="198" t="s">
        <v>678</v>
      </c>
      <c r="G106" s="195"/>
      <c r="H106" s="197" t="s">
        <v>17</v>
      </c>
      <c r="I106" s="195"/>
      <c r="J106" s="195"/>
      <c r="K106" s="195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183</v>
      </c>
      <c r="AU106" s="203" t="s">
        <v>83</v>
      </c>
      <c r="AV106" s="12" t="s">
        <v>81</v>
      </c>
      <c r="AW106" s="12" t="s">
        <v>35</v>
      </c>
      <c r="AX106" s="12" t="s">
        <v>73</v>
      </c>
      <c r="AY106" s="203" t="s">
        <v>128</v>
      </c>
    </row>
    <row r="107" spans="2:65" s="14" customFormat="1">
      <c r="B107" s="214"/>
      <c r="C107" s="215"/>
      <c r="D107" s="196" t="s">
        <v>183</v>
      </c>
      <c r="E107" s="216" t="s">
        <v>17</v>
      </c>
      <c r="F107" s="217" t="s">
        <v>189</v>
      </c>
      <c r="G107" s="215"/>
      <c r="H107" s="218">
        <v>72.540000000000006</v>
      </c>
      <c r="I107" s="215"/>
      <c r="J107" s="215"/>
      <c r="K107" s="215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183</v>
      </c>
      <c r="AU107" s="223" t="s">
        <v>83</v>
      </c>
      <c r="AV107" s="14" t="s">
        <v>136</v>
      </c>
      <c r="AW107" s="14" t="s">
        <v>35</v>
      </c>
      <c r="AX107" s="14" t="s">
        <v>81</v>
      </c>
      <c r="AY107" s="223" t="s">
        <v>128</v>
      </c>
    </row>
    <row r="108" spans="2:65" s="1" customFormat="1" ht="36" customHeight="1">
      <c r="B108" s="32"/>
      <c r="C108" s="169" t="s">
        <v>136</v>
      </c>
      <c r="D108" s="169" t="s">
        <v>131</v>
      </c>
      <c r="E108" s="170" t="s">
        <v>679</v>
      </c>
      <c r="F108" s="171" t="s">
        <v>680</v>
      </c>
      <c r="G108" s="172" t="s">
        <v>259</v>
      </c>
      <c r="H108" s="173">
        <v>72.540000000000006</v>
      </c>
      <c r="I108" s="174">
        <v>92.8</v>
      </c>
      <c r="J108" s="174">
        <f>ROUND(I108*H108,2)</f>
        <v>6731.71</v>
      </c>
      <c r="K108" s="171" t="s">
        <v>181</v>
      </c>
      <c r="L108" s="36"/>
      <c r="M108" s="175" t="s">
        <v>17</v>
      </c>
      <c r="N108" s="176" t="s">
        <v>44</v>
      </c>
      <c r="O108" s="177">
        <v>0.32700000000000001</v>
      </c>
      <c r="P108" s="177">
        <f>O108*H108</f>
        <v>23.720580000000002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AR108" s="179" t="s">
        <v>136</v>
      </c>
      <c r="AT108" s="179" t="s">
        <v>131</v>
      </c>
      <c r="AU108" s="179" t="s">
        <v>83</v>
      </c>
      <c r="AY108" s="18" t="s">
        <v>128</v>
      </c>
      <c r="BE108" s="180">
        <f>IF(N108="základní",J108,0)</f>
        <v>6731.71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8" t="s">
        <v>81</v>
      </c>
      <c r="BK108" s="180">
        <f>ROUND(I108*H108,2)</f>
        <v>6731.71</v>
      </c>
      <c r="BL108" s="18" t="s">
        <v>136</v>
      </c>
      <c r="BM108" s="179" t="s">
        <v>154</v>
      </c>
    </row>
    <row r="109" spans="2:65" s="1" customFormat="1" ht="48" customHeight="1">
      <c r="B109" s="32"/>
      <c r="C109" s="169" t="s">
        <v>150</v>
      </c>
      <c r="D109" s="169" t="s">
        <v>131</v>
      </c>
      <c r="E109" s="170" t="s">
        <v>681</v>
      </c>
      <c r="F109" s="171" t="s">
        <v>682</v>
      </c>
      <c r="G109" s="172" t="s">
        <v>180</v>
      </c>
      <c r="H109" s="173">
        <v>32.313000000000002</v>
      </c>
      <c r="I109" s="174">
        <v>146</v>
      </c>
      <c r="J109" s="174">
        <f>ROUND(I109*H109,2)</f>
        <v>4717.7</v>
      </c>
      <c r="K109" s="171" t="s">
        <v>181</v>
      </c>
      <c r="L109" s="36"/>
      <c r="M109" s="175" t="s">
        <v>17</v>
      </c>
      <c r="N109" s="176" t="s">
        <v>44</v>
      </c>
      <c r="O109" s="177">
        <v>0.51900000000000002</v>
      </c>
      <c r="P109" s="177">
        <f>O109*H109</f>
        <v>16.770447000000001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AR109" s="179" t="s">
        <v>136</v>
      </c>
      <c r="AT109" s="179" t="s">
        <v>131</v>
      </c>
      <c r="AU109" s="179" t="s">
        <v>83</v>
      </c>
      <c r="AY109" s="18" t="s">
        <v>128</v>
      </c>
      <c r="BE109" s="180">
        <f>IF(N109="základní",J109,0)</f>
        <v>4717.7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8" t="s">
        <v>81</v>
      </c>
      <c r="BK109" s="180">
        <f>ROUND(I109*H109,2)</f>
        <v>4717.7</v>
      </c>
      <c r="BL109" s="18" t="s">
        <v>136</v>
      </c>
      <c r="BM109" s="179" t="s">
        <v>288</v>
      </c>
    </row>
    <row r="110" spans="2:65" s="13" customFormat="1">
      <c r="B110" s="204"/>
      <c r="C110" s="205"/>
      <c r="D110" s="196" t="s">
        <v>183</v>
      </c>
      <c r="E110" s="206" t="s">
        <v>17</v>
      </c>
      <c r="F110" s="207" t="s">
        <v>683</v>
      </c>
      <c r="G110" s="205"/>
      <c r="H110" s="208">
        <v>32.313000000000002</v>
      </c>
      <c r="I110" s="205"/>
      <c r="J110" s="205"/>
      <c r="K110" s="205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183</v>
      </c>
      <c r="AU110" s="213" t="s">
        <v>83</v>
      </c>
      <c r="AV110" s="13" t="s">
        <v>83</v>
      </c>
      <c r="AW110" s="13" t="s">
        <v>35</v>
      </c>
      <c r="AX110" s="13" t="s">
        <v>81</v>
      </c>
      <c r="AY110" s="213" t="s">
        <v>128</v>
      </c>
    </row>
    <row r="111" spans="2:65" s="1" customFormat="1" ht="48" customHeight="1">
      <c r="B111" s="32"/>
      <c r="C111" s="169" t="s">
        <v>154</v>
      </c>
      <c r="D111" s="169" t="s">
        <v>131</v>
      </c>
      <c r="E111" s="170" t="s">
        <v>207</v>
      </c>
      <c r="F111" s="171" t="s">
        <v>208</v>
      </c>
      <c r="G111" s="172" t="s">
        <v>180</v>
      </c>
      <c r="H111" s="173">
        <v>33.750999999999998</v>
      </c>
      <c r="I111" s="174">
        <v>39.1</v>
      </c>
      <c r="J111" s="174">
        <f>ROUND(I111*H111,2)</f>
        <v>1319.66</v>
      </c>
      <c r="K111" s="171" t="s">
        <v>181</v>
      </c>
      <c r="L111" s="36"/>
      <c r="M111" s="175" t="s">
        <v>17</v>
      </c>
      <c r="N111" s="176" t="s">
        <v>44</v>
      </c>
      <c r="O111" s="177">
        <v>7.3999999999999996E-2</v>
      </c>
      <c r="P111" s="177">
        <f>O111*H111</f>
        <v>2.4975739999999997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AR111" s="179" t="s">
        <v>136</v>
      </c>
      <c r="AT111" s="179" t="s">
        <v>131</v>
      </c>
      <c r="AU111" s="179" t="s">
        <v>83</v>
      </c>
      <c r="AY111" s="18" t="s">
        <v>128</v>
      </c>
      <c r="BE111" s="180">
        <f>IF(N111="základní",J111,0)</f>
        <v>1319.66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8" t="s">
        <v>81</v>
      </c>
      <c r="BK111" s="180">
        <f>ROUND(I111*H111,2)</f>
        <v>1319.66</v>
      </c>
      <c r="BL111" s="18" t="s">
        <v>136</v>
      </c>
      <c r="BM111" s="179" t="s">
        <v>684</v>
      </c>
    </row>
    <row r="112" spans="2:65" s="13" customFormat="1" ht="20.25">
      <c r="B112" s="204"/>
      <c r="C112" s="205"/>
      <c r="D112" s="196" t="s">
        <v>183</v>
      </c>
      <c r="E112" s="206" t="s">
        <v>17</v>
      </c>
      <c r="F112" s="207" t="s">
        <v>685</v>
      </c>
      <c r="G112" s="205"/>
      <c r="H112" s="208">
        <v>33.750999999999998</v>
      </c>
      <c r="I112" s="205"/>
      <c r="J112" s="205"/>
      <c r="K112" s="205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183</v>
      </c>
      <c r="AU112" s="213" t="s">
        <v>83</v>
      </c>
      <c r="AV112" s="13" t="s">
        <v>83</v>
      </c>
      <c r="AW112" s="13" t="s">
        <v>35</v>
      </c>
      <c r="AX112" s="13" t="s">
        <v>81</v>
      </c>
      <c r="AY112" s="213" t="s">
        <v>128</v>
      </c>
    </row>
    <row r="113" spans="2:65" s="1" customFormat="1" ht="60" customHeight="1">
      <c r="B113" s="32"/>
      <c r="C113" s="169" t="s">
        <v>213</v>
      </c>
      <c r="D113" s="169" t="s">
        <v>131</v>
      </c>
      <c r="E113" s="170" t="s">
        <v>214</v>
      </c>
      <c r="F113" s="171" t="s">
        <v>215</v>
      </c>
      <c r="G113" s="172" t="s">
        <v>180</v>
      </c>
      <c r="H113" s="173">
        <v>32.313000000000002</v>
      </c>
      <c r="I113" s="174">
        <v>262</v>
      </c>
      <c r="J113" s="174">
        <f>ROUND(I113*H113,2)</f>
        <v>8466.01</v>
      </c>
      <c r="K113" s="171" t="s">
        <v>181</v>
      </c>
      <c r="L113" s="36"/>
      <c r="M113" s="175" t="s">
        <v>17</v>
      </c>
      <c r="N113" s="176" t="s">
        <v>44</v>
      </c>
      <c r="O113" s="177">
        <v>8.3000000000000004E-2</v>
      </c>
      <c r="P113" s="177">
        <f>O113*H113</f>
        <v>2.6819790000000006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AR113" s="179" t="s">
        <v>136</v>
      </c>
      <c r="AT113" s="179" t="s">
        <v>131</v>
      </c>
      <c r="AU113" s="179" t="s">
        <v>83</v>
      </c>
      <c r="AY113" s="18" t="s">
        <v>128</v>
      </c>
      <c r="BE113" s="180">
        <f>IF(N113="základní",J113,0)</f>
        <v>8466.01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8" t="s">
        <v>81</v>
      </c>
      <c r="BK113" s="180">
        <f>ROUND(I113*H113,2)</f>
        <v>8466.01</v>
      </c>
      <c r="BL113" s="18" t="s">
        <v>136</v>
      </c>
      <c r="BM113" s="179" t="s">
        <v>206</v>
      </c>
    </row>
    <row r="114" spans="2:65" s="12" customFormat="1">
      <c r="B114" s="194"/>
      <c r="C114" s="195"/>
      <c r="D114" s="196" t="s">
        <v>183</v>
      </c>
      <c r="E114" s="197" t="s">
        <v>17</v>
      </c>
      <c r="F114" s="198" t="s">
        <v>686</v>
      </c>
      <c r="G114" s="195"/>
      <c r="H114" s="197" t="s">
        <v>17</v>
      </c>
      <c r="I114" s="195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183</v>
      </c>
      <c r="AU114" s="203" t="s">
        <v>83</v>
      </c>
      <c r="AV114" s="12" t="s">
        <v>81</v>
      </c>
      <c r="AW114" s="12" t="s">
        <v>35</v>
      </c>
      <c r="AX114" s="12" t="s">
        <v>73</v>
      </c>
      <c r="AY114" s="203" t="s">
        <v>128</v>
      </c>
    </row>
    <row r="115" spans="2:65" s="13" customFormat="1">
      <c r="B115" s="204"/>
      <c r="C115" s="205"/>
      <c r="D115" s="196" t="s">
        <v>183</v>
      </c>
      <c r="E115" s="206" t="s">
        <v>17</v>
      </c>
      <c r="F115" s="207" t="s">
        <v>687</v>
      </c>
      <c r="G115" s="205"/>
      <c r="H115" s="208">
        <v>32.313000000000002</v>
      </c>
      <c r="I115" s="205"/>
      <c r="J115" s="205"/>
      <c r="K115" s="205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183</v>
      </c>
      <c r="AU115" s="213" t="s">
        <v>83</v>
      </c>
      <c r="AV115" s="13" t="s">
        <v>83</v>
      </c>
      <c r="AW115" s="13" t="s">
        <v>35</v>
      </c>
      <c r="AX115" s="13" t="s">
        <v>81</v>
      </c>
      <c r="AY115" s="213" t="s">
        <v>128</v>
      </c>
    </row>
    <row r="116" spans="2:65" s="1" customFormat="1" ht="36" customHeight="1">
      <c r="B116" s="32"/>
      <c r="C116" s="169" t="s">
        <v>141</v>
      </c>
      <c r="D116" s="169" t="s">
        <v>131</v>
      </c>
      <c r="E116" s="170" t="s">
        <v>221</v>
      </c>
      <c r="F116" s="171" t="s">
        <v>222</v>
      </c>
      <c r="G116" s="172" t="s">
        <v>180</v>
      </c>
      <c r="H116" s="173">
        <v>66.063999999999993</v>
      </c>
      <c r="I116" s="174">
        <v>61.8</v>
      </c>
      <c r="J116" s="174">
        <f>ROUND(I116*H116,2)</f>
        <v>4082.76</v>
      </c>
      <c r="K116" s="171" t="s">
        <v>181</v>
      </c>
      <c r="L116" s="36"/>
      <c r="M116" s="175" t="s">
        <v>17</v>
      </c>
      <c r="N116" s="176" t="s">
        <v>44</v>
      </c>
      <c r="O116" s="177">
        <v>9.7000000000000003E-2</v>
      </c>
      <c r="P116" s="177">
        <f>O116*H116</f>
        <v>6.4082079999999992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AR116" s="179" t="s">
        <v>136</v>
      </c>
      <c r="AT116" s="179" t="s">
        <v>131</v>
      </c>
      <c r="AU116" s="179" t="s">
        <v>83</v>
      </c>
      <c r="AY116" s="18" t="s">
        <v>128</v>
      </c>
      <c r="BE116" s="180">
        <f>IF(N116="základní",J116,0)</f>
        <v>4082.76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8" t="s">
        <v>81</v>
      </c>
      <c r="BK116" s="180">
        <f>ROUND(I116*H116,2)</f>
        <v>4082.76</v>
      </c>
      <c r="BL116" s="18" t="s">
        <v>136</v>
      </c>
      <c r="BM116" s="179" t="s">
        <v>298</v>
      </c>
    </row>
    <row r="117" spans="2:65" s="13" customFormat="1">
      <c r="B117" s="204"/>
      <c r="C117" s="205"/>
      <c r="D117" s="196" t="s">
        <v>183</v>
      </c>
      <c r="E117" s="206" t="s">
        <v>17</v>
      </c>
      <c r="F117" s="207" t="s">
        <v>687</v>
      </c>
      <c r="G117" s="205"/>
      <c r="H117" s="208">
        <v>32.313000000000002</v>
      </c>
      <c r="I117" s="205"/>
      <c r="J117" s="205"/>
      <c r="K117" s="205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183</v>
      </c>
      <c r="AU117" s="213" t="s">
        <v>83</v>
      </c>
      <c r="AV117" s="13" t="s">
        <v>83</v>
      </c>
      <c r="AW117" s="13" t="s">
        <v>35</v>
      </c>
      <c r="AX117" s="13" t="s">
        <v>73</v>
      </c>
      <c r="AY117" s="213" t="s">
        <v>128</v>
      </c>
    </row>
    <row r="118" spans="2:65" s="13" customFormat="1">
      <c r="B118" s="204"/>
      <c r="C118" s="205"/>
      <c r="D118" s="196" t="s">
        <v>183</v>
      </c>
      <c r="E118" s="206" t="s">
        <v>17</v>
      </c>
      <c r="F118" s="207" t="s">
        <v>688</v>
      </c>
      <c r="G118" s="205"/>
      <c r="H118" s="208">
        <v>33.750999999999998</v>
      </c>
      <c r="I118" s="205"/>
      <c r="J118" s="205"/>
      <c r="K118" s="205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183</v>
      </c>
      <c r="AU118" s="213" t="s">
        <v>83</v>
      </c>
      <c r="AV118" s="13" t="s">
        <v>83</v>
      </c>
      <c r="AW118" s="13" t="s">
        <v>35</v>
      </c>
      <c r="AX118" s="13" t="s">
        <v>73</v>
      </c>
      <c r="AY118" s="213" t="s">
        <v>128</v>
      </c>
    </row>
    <row r="119" spans="2:65" s="12" customFormat="1">
      <c r="B119" s="194"/>
      <c r="C119" s="195"/>
      <c r="D119" s="196" t="s">
        <v>183</v>
      </c>
      <c r="E119" s="197" t="s">
        <v>17</v>
      </c>
      <c r="F119" s="198" t="s">
        <v>226</v>
      </c>
      <c r="G119" s="195"/>
      <c r="H119" s="197" t="s">
        <v>17</v>
      </c>
      <c r="I119" s="195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83</v>
      </c>
      <c r="AV119" s="12" t="s">
        <v>81</v>
      </c>
      <c r="AW119" s="12" t="s">
        <v>35</v>
      </c>
      <c r="AX119" s="12" t="s">
        <v>73</v>
      </c>
      <c r="AY119" s="203" t="s">
        <v>128</v>
      </c>
    </row>
    <row r="120" spans="2:65" s="14" customFormat="1">
      <c r="B120" s="214"/>
      <c r="C120" s="215"/>
      <c r="D120" s="196" t="s">
        <v>183</v>
      </c>
      <c r="E120" s="216" t="s">
        <v>17</v>
      </c>
      <c r="F120" s="217" t="s">
        <v>189</v>
      </c>
      <c r="G120" s="215"/>
      <c r="H120" s="218">
        <v>66.063999999999993</v>
      </c>
      <c r="I120" s="215"/>
      <c r="J120" s="215"/>
      <c r="K120" s="215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183</v>
      </c>
      <c r="AU120" s="223" t="s">
        <v>83</v>
      </c>
      <c r="AV120" s="14" t="s">
        <v>136</v>
      </c>
      <c r="AW120" s="14" t="s">
        <v>35</v>
      </c>
      <c r="AX120" s="14" t="s">
        <v>81</v>
      </c>
      <c r="AY120" s="223" t="s">
        <v>128</v>
      </c>
    </row>
    <row r="121" spans="2:65" s="1" customFormat="1" ht="16.5" customHeight="1">
      <c r="B121" s="32"/>
      <c r="C121" s="169" t="s">
        <v>227</v>
      </c>
      <c r="D121" s="169" t="s">
        <v>131</v>
      </c>
      <c r="E121" s="170" t="s">
        <v>689</v>
      </c>
      <c r="F121" s="171" t="s">
        <v>690</v>
      </c>
      <c r="G121" s="172" t="s">
        <v>180</v>
      </c>
      <c r="H121" s="173">
        <v>32.313000000000002</v>
      </c>
      <c r="I121" s="174">
        <v>17.2</v>
      </c>
      <c r="J121" s="174">
        <f>ROUND(I121*H121,2)</f>
        <v>555.78</v>
      </c>
      <c r="K121" s="171" t="s">
        <v>181</v>
      </c>
      <c r="L121" s="36"/>
      <c r="M121" s="175" t="s">
        <v>17</v>
      </c>
      <c r="N121" s="176" t="s">
        <v>44</v>
      </c>
      <c r="O121" s="177">
        <v>8.9999999999999993E-3</v>
      </c>
      <c r="P121" s="177">
        <f>O121*H121</f>
        <v>0.29081699999999999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AR121" s="179" t="s">
        <v>136</v>
      </c>
      <c r="AT121" s="179" t="s">
        <v>131</v>
      </c>
      <c r="AU121" s="179" t="s">
        <v>83</v>
      </c>
      <c r="AY121" s="18" t="s">
        <v>128</v>
      </c>
      <c r="BE121" s="180">
        <f>IF(N121="základní",J121,0)</f>
        <v>555.78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8" t="s">
        <v>81</v>
      </c>
      <c r="BK121" s="180">
        <f>ROUND(I121*H121,2)</f>
        <v>555.78</v>
      </c>
      <c r="BL121" s="18" t="s">
        <v>136</v>
      </c>
      <c r="BM121" s="179" t="s">
        <v>216</v>
      </c>
    </row>
    <row r="122" spans="2:65" s="13" customFormat="1">
      <c r="B122" s="204"/>
      <c r="C122" s="205"/>
      <c r="D122" s="196" t="s">
        <v>183</v>
      </c>
      <c r="E122" s="206" t="s">
        <v>17</v>
      </c>
      <c r="F122" s="207" t="s">
        <v>687</v>
      </c>
      <c r="G122" s="205"/>
      <c r="H122" s="208">
        <v>32.313000000000002</v>
      </c>
      <c r="I122" s="205"/>
      <c r="J122" s="205"/>
      <c r="K122" s="205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183</v>
      </c>
      <c r="AU122" s="213" t="s">
        <v>83</v>
      </c>
      <c r="AV122" s="13" t="s">
        <v>83</v>
      </c>
      <c r="AW122" s="13" t="s">
        <v>35</v>
      </c>
      <c r="AX122" s="13" t="s">
        <v>81</v>
      </c>
      <c r="AY122" s="213" t="s">
        <v>128</v>
      </c>
    </row>
    <row r="123" spans="2:65" s="1" customFormat="1" ht="36" customHeight="1">
      <c r="B123" s="32"/>
      <c r="C123" s="169" t="s">
        <v>182</v>
      </c>
      <c r="D123" s="169" t="s">
        <v>131</v>
      </c>
      <c r="E123" s="170" t="s">
        <v>228</v>
      </c>
      <c r="F123" s="171" t="s">
        <v>229</v>
      </c>
      <c r="G123" s="172" t="s">
        <v>230</v>
      </c>
      <c r="H123" s="173">
        <v>61.395000000000003</v>
      </c>
      <c r="I123" s="174">
        <v>160</v>
      </c>
      <c r="J123" s="174">
        <f>ROUND(I123*H123,2)</f>
        <v>9823.2000000000007</v>
      </c>
      <c r="K123" s="171" t="s">
        <v>181</v>
      </c>
      <c r="L123" s="36"/>
      <c r="M123" s="175" t="s">
        <v>17</v>
      </c>
      <c r="N123" s="176" t="s">
        <v>44</v>
      </c>
      <c r="O123" s="177">
        <v>0</v>
      </c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AR123" s="179" t="s">
        <v>136</v>
      </c>
      <c r="AT123" s="179" t="s">
        <v>131</v>
      </c>
      <c r="AU123" s="179" t="s">
        <v>83</v>
      </c>
      <c r="AY123" s="18" t="s">
        <v>128</v>
      </c>
      <c r="BE123" s="180">
        <f>IF(N123="základní",J123,0)</f>
        <v>9823.2000000000007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8" t="s">
        <v>81</v>
      </c>
      <c r="BK123" s="180">
        <f>ROUND(I123*H123,2)</f>
        <v>9823.2000000000007</v>
      </c>
      <c r="BL123" s="18" t="s">
        <v>136</v>
      </c>
      <c r="BM123" s="179" t="s">
        <v>331</v>
      </c>
    </row>
    <row r="124" spans="2:65" s="13" customFormat="1">
      <c r="B124" s="204"/>
      <c r="C124" s="205"/>
      <c r="D124" s="196" t="s">
        <v>183</v>
      </c>
      <c r="E124" s="206" t="s">
        <v>17</v>
      </c>
      <c r="F124" s="207" t="s">
        <v>691</v>
      </c>
      <c r="G124" s="205"/>
      <c r="H124" s="208">
        <v>61.395000000000003</v>
      </c>
      <c r="I124" s="205"/>
      <c r="J124" s="205"/>
      <c r="K124" s="205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183</v>
      </c>
      <c r="AU124" s="213" t="s">
        <v>83</v>
      </c>
      <c r="AV124" s="13" t="s">
        <v>83</v>
      </c>
      <c r="AW124" s="13" t="s">
        <v>35</v>
      </c>
      <c r="AX124" s="13" t="s">
        <v>81</v>
      </c>
      <c r="AY124" s="213" t="s">
        <v>128</v>
      </c>
    </row>
    <row r="125" spans="2:65" s="1" customFormat="1" ht="36" customHeight="1">
      <c r="B125" s="32"/>
      <c r="C125" s="169" t="s">
        <v>250</v>
      </c>
      <c r="D125" s="169" t="s">
        <v>131</v>
      </c>
      <c r="E125" s="170" t="s">
        <v>234</v>
      </c>
      <c r="F125" s="171" t="s">
        <v>235</v>
      </c>
      <c r="G125" s="172" t="s">
        <v>180</v>
      </c>
      <c r="H125" s="173">
        <v>19.637</v>
      </c>
      <c r="I125" s="174">
        <v>95</v>
      </c>
      <c r="J125" s="174">
        <f>ROUND(I125*H125,2)</f>
        <v>1865.52</v>
      </c>
      <c r="K125" s="171" t="s">
        <v>181</v>
      </c>
      <c r="L125" s="36"/>
      <c r="M125" s="175" t="s">
        <v>17</v>
      </c>
      <c r="N125" s="176" t="s">
        <v>44</v>
      </c>
      <c r="O125" s="177">
        <v>0.29899999999999999</v>
      </c>
      <c r="P125" s="177">
        <f>O125*H125</f>
        <v>5.8714630000000003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AR125" s="179" t="s">
        <v>136</v>
      </c>
      <c r="AT125" s="179" t="s">
        <v>131</v>
      </c>
      <c r="AU125" s="179" t="s">
        <v>83</v>
      </c>
      <c r="AY125" s="18" t="s">
        <v>128</v>
      </c>
      <c r="BE125" s="180">
        <f>IF(N125="základní",J125,0)</f>
        <v>1865.52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8" t="s">
        <v>81</v>
      </c>
      <c r="BK125" s="180">
        <f>ROUND(I125*H125,2)</f>
        <v>1865.52</v>
      </c>
      <c r="BL125" s="18" t="s">
        <v>136</v>
      </c>
      <c r="BM125" s="179" t="s">
        <v>182</v>
      </c>
    </row>
    <row r="126" spans="2:65" s="12" customFormat="1">
      <c r="B126" s="194"/>
      <c r="C126" s="195"/>
      <c r="D126" s="196" t="s">
        <v>183</v>
      </c>
      <c r="E126" s="197" t="s">
        <v>17</v>
      </c>
      <c r="F126" s="198" t="s">
        <v>692</v>
      </c>
      <c r="G126" s="195"/>
      <c r="H126" s="197" t="s">
        <v>17</v>
      </c>
      <c r="I126" s="195"/>
      <c r="J126" s="195"/>
      <c r="K126" s="195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183</v>
      </c>
      <c r="AU126" s="203" t="s">
        <v>83</v>
      </c>
      <c r="AV126" s="12" t="s">
        <v>81</v>
      </c>
      <c r="AW126" s="12" t="s">
        <v>35</v>
      </c>
      <c r="AX126" s="12" t="s">
        <v>73</v>
      </c>
      <c r="AY126" s="203" t="s">
        <v>128</v>
      </c>
    </row>
    <row r="127" spans="2:65" s="13" customFormat="1">
      <c r="B127" s="204"/>
      <c r="C127" s="205"/>
      <c r="D127" s="196" t="s">
        <v>183</v>
      </c>
      <c r="E127" s="206" t="s">
        <v>17</v>
      </c>
      <c r="F127" s="207" t="s">
        <v>693</v>
      </c>
      <c r="G127" s="205"/>
      <c r="H127" s="208">
        <v>10.169</v>
      </c>
      <c r="I127" s="205"/>
      <c r="J127" s="205"/>
      <c r="K127" s="205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183</v>
      </c>
      <c r="AU127" s="213" t="s">
        <v>83</v>
      </c>
      <c r="AV127" s="13" t="s">
        <v>83</v>
      </c>
      <c r="AW127" s="13" t="s">
        <v>35</v>
      </c>
      <c r="AX127" s="13" t="s">
        <v>73</v>
      </c>
      <c r="AY127" s="213" t="s">
        <v>128</v>
      </c>
    </row>
    <row r="128" spans="2:65" s="12" customFormat="1">
      <c r="B128" s="194"/>
      <c r="C128" s="195"/>
      <c r="D128" s="196" t="s">
        <v>183</v>
      </c>
      <c r="E128" s="197" t="s">
        <v>17</v>
      </c>
      <c r="F128" s="198" t="s">
        <v>694</v>
      </c>
      <c r="G128" s="195"/>
      <c r="H128" s="197" t="s">
        <v>17</v>
      </c>
      <c r="I128" s="195"/>
      <c r="J128" s="195"/>
      <c r="K128" s="195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83</v>
      </c>
      <c r="AV128" s="12" t="s">
        <v>81</v>
      </c>
      <c r="AW128" s="12" t="s">
        <v>35</v>
      </c>
      <c r="AX128" s="12" t="s">
        <v>73</v>
      </c>
      <c r="AY128" s="203" t="s">
        <v>128</v>
      </c>
    </row>
    <row r="129" spans="2:65" s="13" customFormat="1">
      <c r="B129" s="204"/>
      <c r="C129" s="205"/>
      <c r="D129" s="196" t="s">
        <v>183</v>
      </c>
      <c r="E129" s="206" t="s">
        <v>17</v>
      </c>
      <c r="F129" s="207" t="s">
        <v>695</v>
      </c>
      <c r="G129" s="205"/>
      <c r="H129" s="208">
        <v>9.468</v>
      </c>
      <c r="I129" s="205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183</v>
      </c>
      <c r="AU129" s="213" t="s">
        <v>83</v>
      </c>
      <c r="AV129" s="13" t="s">
        <v>83</v>
      </c>
      <c r="AW129" s="13" t="s">
        <v>35</v>
      </c>
      <c r="AX129" s="13" t="s">
        <v>73</v>
      </c>
      <c r="AY129" s="213" t="s">
        <v>128</v>
      </c>
    </row>
    <row r="130" spans="2:65" s="12" customFormat="1">
      <c r="B130" s="194"/>
      <c r="C130" s="195"/>
      <c r="D130" s="196" t="s">
        <v>183</v>
      </c>
      <c r="E130" s="197" t="s">
        <v>17</v>
      </c>
      <c r="F130" s="198" t="s">
        <v>696</v>
      </c>
      <c r="G130" s="195"/>
      <c r="H130" s="197" t="s">
        <v>17</v>
      </c>
      <c r="I130" s="195"/>
      <c r="J130" s="195"/>
      <c r="K130" s="195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183</v>
      </c>
      <c r="AU130" s="203" t="s">
        <v>83</v>
      </c>
      <c r="AV130" s="12" t="s">
        <v>81</v>
      </c>
      <c r="AW130" s="12" t="s">
        <v>35</v>
      </c>
      <c r="AX130" s="12" t="s">
        <v>73</v>
      </c>
      <c r="AY130" s="203" t="s">
        <v>128</v>
      </c>
    </row>
    <row r="131" spans="2:65" s="14" customFormat="1">
      <c r="B131" s="214"/>
      <c r="C131" s="215"/>
      <c r="D131" s="196" t="s">
        <v>183</v>
      </c>
      <c r="E131" s="216" t="s">
        <v>17</v>
      </c>
      <c r="F131" s="217" t="s">
        <v>189</v>
      </c>
      <c r="G131" s="215"/>
      <c r="H131" s="218">
        <v>19.637</v>
      </c>
      <c r="I131" s="215"/>
      <c r="J131" s="215"/>
      <c r="K131" s="215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183</v>
      </c>
      <c r="AU131" s="223" t="s">
        <v>83</v>
      </c>
      <c r="AV131" s="14" t="s">
        <v>136</v>
      </c>
      <c r="AW131" s="14" t="s">
        <v>35</v>
      </c>
      <c r="AX131" s="14" t="s">
        <v>81</v>
      </c>
      <c r="AY131" s="223" t="s">
        <v>128</v>
      </c>
    </row>
    <row r="132" spans="2:65" s="1" customFormat="1" ht="16.5" customHeight="1">
      <c r="B132" s="32"/>
      <c r="C132" s="181" t="s">
        <v>256</v>
      </c>
      <c r="D132" s="181" t="s">
        <v>138</v>
      </c>
      <c r="E132" s="182" t="s">
        <v>251</v>
      </c>
      <c r="F132" s="183" t="s">
        <v>252</v>
      </c>
      <c r="G132" s="184" t="s">
        <v>230</v>
      </c>
      <c r="H132" s="185">
        <v>37.31</v>
      </c>
      <c r="I132" s="186">
        <v>312</v>
      </c>
      <c r="J132" s="186">
        <f>ROUND(I132*H132,2)</f>
        <v>11640.72</v>
      </c>
      <c r="K132" s="183" t="s">
        <v>181</v>
      </c>
      <c r="L132" s="187"/>
      <c r="M132" s="188" t="s">
        <v>17</v>
      </c>
      <c r="N132" s="189" t="s">
        <v>44</v>
      </c>
      <c r="O132" s="177">
        <v>0</v>
      </c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AR132" s="179" t="s">
        <v>141</v>
      </c>
      <c r="AT132" s="179" t="s">
        <v>138</v>
      </c>
      <c r="AU132" s="179" t="s">
        <v>83</v>
      </c>
      <c r="AY132" s="18" t="s">
        <v>128</v>
      </c>
      <c r="BE132" s="180">
        <f>IF(N132="základní",J132,0)</f>
        <v>11640.72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8" t="s">
        <v>81</v>
      </c>
      <c r="BK132" s="180">
        <f>ROUND(I132*H132,2)</f>
        <v>11640.72</v>
      </c>
      <c r="BL132" s="18" t="s">
        <v>136</v>
      </c>
      <c r="BM132" s="179" t="s">
        <v>195</v>
      </c>
    </row>
    <row r="133" spans="2:65" s="13" customFormat="1">
      <c r="B133" s="204"/>
      <c r="C133" s="205"/>
      <c r="D133" s="196" t="s">
        <v>183</v>
      </c>
      <c r="E133" s="206" t="s">
        <v>17</v>
      </c>
      <c r="F133" s="207" t="s">
        <v>697</v>
      </c>
      <c r="G133" s="205"/>
      <c r="H133" s="208">
        <v>37.31</v>
      </c>
      <c r="I133" s="205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183</v>
      </c>
      <c r="AU133" s="213" t="s">
        <v>83</v>
      </c>
      <c r="AV133" s="13" t="s">
        <v>83</v>
      </c>
      <c r="AW133" s="13" t="s">
        <v>35</v>
      </c>
      <c r="AX133" s="13" t="s">
        <v>81</v>
      </c>
      <c r="AY133" s="213" t="s">
        <v>128</v>
      </c>
    </row>
    <row r="134" spans="2:65" s="1" customFormat="1" ht="60" customHeight="1">
      <c r="B134" s="32"/>
      <c r="C134" s="169" t="s">
        <v>264</v>
      </c>
      <c r="D134" s="169" t="s">
        <v>131</v>
      </c>
      <c r="E134" s="170" t="s">
        <v>698</v>
      </c>
      <c r="F134" s="171" t="s">
        <v>699</v>
      </c>
      <c r="G134" s="172" t="s">
        <v>180</v>
      </c>
      <c r="H134" s="173">
        <v>14.114000000000001</v>
      </c>
      <c r="I134" s="174">
        <v>402</v>
      </c>
      <c r="J134" s="174">
        <f>ROUND(I134*H134,2)</f>
        <v>5673.83</v>
      </c>
      <c r="K134" s="171" t="s">
        <v>181</v>
      </c>
      <c r="L134" s="36"/>
      <c r="M134" s="175" t="s">
        <v>17</v>
      </c>
      <c r="N134" s="176" t="s">
        <v>44</v>
      </c>
      <c r="O134" s="177">
        <v>1.5</v>
      </c>
      <c r="P134" s="177">
        <f>O134*H134</f>
        <v>21.170999999999999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AR134" s="179" t="s">
        <v>136</v>
      </c>
      <c r="AT134" s="179" t="s">
        <v>131</v>
      </c>
      <c r="AU134" s="179" t="s">
        <v>83</v>
      </c>
      <c r="AY134" s="18" t="s">
        <v>128</v>
      </c>
      <c r="BE134" s="180">
        <f>IF(N134="základní",J134,0)</f>
        <v>5673.83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8" t="s">
        <v>81</v>
      </c>
      <c r="BK134" s="180">
        <f>ROUND(I134*H134,2)</f>
        <v>5673.83</v>
      </c>
      <c r="BL134" s="18" t="s">
        <v>136</v>
      </c>
      <c r="BM134" s="179" t="s">
        <v>141</v>
      </c>
    </row>
    <row r="135" spans="2:65" s="12" customFormat="1">
      <c r="B135" s="194"/>
      <c r="C135" s="195"/>
      <c r="D135" s="196" t="s">
        <v>183</v>
      </c>
      <c r="E135" s="197" t="s">
        <v>17</v>
      </c>
      <c r="F135" s="198" t="s">
        <v>700</v>
      </c>
      <c r="G135" s="195"/>
      <c r="H135" s="197" t="s">
        <v>17</v>
      </c>
      <c r="I135" s="195"/>
      <c r="J135" s="195"/>
      <c r="K135" s="195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183</v>
      </c>
      <c r="AU135" s="203" t="s">
        <v>83</v>
      </c>
      <c r="AV135" s="12" t="s">
        <v>81</v>
      </c>
      <c r="AW135" s="12" t="s">
        <v>35</v>
      </c>
      <c r="AX135" s="12" t="s">
        <v>73</v>
      </c>
      <c r="AY135" s="203" t="s">
        <v>128</v>
      </c>
    </row>
    <row r="136" spans="2:65" s="13" customFormat="1">
      <c r="B136" s="204"/>
      <c r="C136" s="205"/>
      <c r="D136" s="196" t="s">
        <v>183</v>
      </c>
      <c r="E136" s="206" t="s">
        <v>17</v>
      </c>
      <c r="F136" s="207" t="s">
        <v>693</v>
      </c>
      <c r="G136" s="205"/>
      <c r="H136" s="208">
        <v>10.169</v>
      </c>
      <c r="I136" s="205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183</v>
      </c>
      <c r="AU136" s="213" t="s">
        <v>83</v>
      </c>
      <c r="AV136" s="13" t="s">
        <v>83</v>
      </c>
      <c r="AW136" s="13" t="s">
        <v>35</v>
      </c>
      <c r="AX136" s="13" t="s">
        <v>73</v>
      </c>
      <c r="AY136" s="213" t="s">
        <v>128</v>
      </c>
    </row>
    <row r="137" spans="2:65" s="12" customFormat="1">
      <c r="B137" s="194"/>
      <c r="C137" s="195"/>
      <c r="D137" s="196" t="s">
        <v>183</v>
      </c>
      <c r="E137" s="197" t="s">
        <v>17</v>
      </c>
      <c r="F137" s="198" t="s">
        <v>701</v>
      </c>
      <c r="G137" s="195"/>
      <c r="H137" s="197" t="s">
        <v>17</v>
      </c>
      <c r="I137" s="195"/>
      <c r="J137" s="195"/>
      <c r="K137" s="195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83</v>
      </c>
      <c r="AV137" s="12" t="s">
        <v>81</v>
      </c>
      <c r="AW137" s="12" t="s">
        <v>35</v>
      </c>
      <c r="AX137" s="12" t="s">
        <v>73</v>
      </c>
      <c r="AY137" s="203" t="s">
        <v>128</v>
      </c>
    </row>
    <row r="138" spans="2:65" s="13" customFormat="1">
      <c r="B138" s="204"/>
      <c r="C138" s="205"/>
      <c r="D138" s="196" t="s">
        <v>183</v>
      </c>
      <c r="E138" s="206" t="s">
        <v>17</v>
      </c>
      <c r="F138" s="207" t="s">
        <v>702</v>
      </c>
      <c r="G138" s="205"/>
      <c r="H138" s="208">
        <v>3.9449999999999998</v>
      </c>
      <c r="I138" s="205"/>
      <c r="J138" s="205"/>
      <c r="K138" s="205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183</v>
      </c>
      <c r="AU138" s="213" t="s">
        <v>83</v>
      </c>
      <c r="AV138" s="13" t="s">
        <v>83</v>
      </c>
      <c r="AW138" s="13" t="s">
        <v>35</v>
      </c>
      <c r="AX138" s="13" t="s">
        <v>73</v>
      </c>
      <c r="AY138" s="213" t="s">
        <v>128</v>
      </c>
    </row>
    <row r="139" spans="2:65" s="14" customFormat="1">
      <c r="B139" s="214"/>
      <c r="C139" s="215"/>
      <c r="D139" s="196" t="s">
        <v>183</v>
      </c>
      <c r="E139" s="216" t="s">
        <v>17</v>
      </c>
      <c r="F139" s="217" t="s">
        <v>189</v>
      </c>
      <c r="G139" s="215"/>
      <c r="H139" s="218">
        <v>14.114000000000001</v>
      </c>
      <c r="I139" s="215"/>
      <c r="J139" s="215"/>
      <c r="K139" s="215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183</v>
      </c>
      <c r="AU139" s="223" t="s">
        <v>83</v>
      </c>
      <c r="AV139" s="14" t="s">
        <v>136</v>
      </c>
      <c r="AW139" s="14" t="s">
        <v>35</v>
      </c>
      <c r="AX139" s="14" t="s">
        <v>81</v>
      </c>
      <c r="AY139" s="223" t="s">
        <v>128</v>
      </c>
    </row>
    <row r="140" spans="2:65" s="1" customFormat="1" ht="16.5" customHeight="1">
      <c r="B140" s="32"/>
      <c r="C140" s="181" t="s">
        <v>195</v>
      </c>
      <c r="D140" s="181" t="s">
        <v>138</v>
      </c>
      <c r="E140" s="182" t="s">
        <v>703</v>
      </c>
      <c r="F140" s="183" t="s">
        <v>704</v>
      </c>
      <c r="G140" s="184" t="s">
        <v>230</v>
      </c>
      <c r="H140" s="185">
        <v>26.817</v>
      </c>
      <c r="I140" s="186">
        <v>314</v>
      </c>
      <c r="J140" s="186">
        <f>ROUND(I140*H140,2)</f>
        <v>8420.5400000000009</v>
      </c>
      <c r="K140" s="183" t="s">
        <v>181</v>
      </c>
      <c r="L140" s="187"/>
      <c r="M140" s="188" t="s">
        <v>17</v>
      </c>
      <c r="N140" s="189" t="s">
        <v>44</v>
      </c>
      <c r="O140" s="177">
        <v>0</v>
      </c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AR140" s="179" t="s">
        <v>141</v>
      </c>
      <c r="AT140" s="179" t="s">
        <v>138</v>
      </c>
      <c r="AU140" s="179" t="s">
        <v>83</v>
      </c>
      <c r="AY140" s="18" t="s">
        <v>128</v>
      </c>
      <c r="BE140" s="180">
        <f>IF(N140="základní",J140,0)</f>
        <v>8420.5400000000009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8" t="s">
        <v>81</v>
      </c>
      <c r="BK140" s="180">
        <f>ROUND(I140*H140,2)</f>
        <v>8420.5400000000009</v>
      </c>
      <c r="BL140" s="18" t="s">
        <v>136</v>
      </c>
      <c r="BM140" s="179" t="s">
        <v>256</v>
      </c>
    </row>
    <row r="141" spans="2:65" s="13" customFormat="1">
      <c r="B141" s="204"/>
      <c r="C141" s="205"/>
      <c r="D141" s="196" t="s">
        <v>183</v>
      </c>
      <c r="E141" s="206" t="s">
        <v>17</v>
      </c>
      <c r="F141" s="207" t="s">
        <v>705</v>
      </c>
      <c r="G141" s="205"/>
      <c r="H141" s="208">
        <v>26.817</v>
      </c>
      <c r="I141" s="205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183</v>
      </c>
      <c r="AU141" s="213" t="s">
        <v>83</v>
      </c>
      <c r="AV141" s="13" t="s">
        <v>83</v>
      </c>
      <c r="AW141" s="13" t="s">
        <v>35</v>
      </c>
      <c r="AX141" s="13" t="s">
        <v>81</v>
      </c>
      <c r="AY141" s="213" t="s">
        <v>128</v>
      </c>
    </row>
    <row r="142" spans="2:65" s="11" customFormat="1" ht="22.8" customHeight="1">
      <c r="B142" s="154"/>
      <c r="C142" s="155"/>
      <c r="D142" s="156" t="s">
        <v>72</v>
      </c>
      <c r="E142" s="167" t="s">
        <v>136</v>
      </c>
      <c r="F142" s="167" t="s">
        <v>706</v>
      </c>
      <c r="G142" s="155"/>
      <c r="H142" s="155"/>
      <c r="I142" s="155"/>
      <c r="J142" s="168">
        <f>BK142</f>
        <v>1070.5</v>
      </c>
      <c r="K142" s="155"/>
      <c r="L142" s="159"/>
      <c r="M142" s="160"/>
      <c r="N142" s="161"/>
      <c r="O142" s="161"/>
      <c r="P142" s="162">
        <f>SUM(P143:P149)</f>
        <v>1.6317630000000001</v>
      </c>
      <c r="Q142" s="161"/>
      <c r="R142" s="162">
        <f>SUM(R143:R149)</f>
        <v>2.3426640300000003</v>
      </c>
      <c r="S142" s="161"/>
      <c r="T142" s="163">
        <f>SUM(T143:T149)</f>
        <v>0</v>
      </c>
      <c r="AR142" s="164" t="s">
        <v>81</v>
      </c>
      <c r="AT142" s="165" t="s">
        <v>72</v>
      </c>
      <c r="AU142" s="165" t="s">
        <v>81</v>
      </c>
      <c r="AY142" s="164" t="s">
        <v>128</v>
      </c>
      <c r="BK142" s="166">
        <f>SUM(BK143:BK149)</f>
        <v>1070.5</v>
      </c>
    </row>
    <row r="143" spans="2:65" s="1" customFormat="1" ht="24" customHeight="1">
      <c r="B143" s="32"/>
      <c r="C143" s="169" t="s">
        <v>8</v>
      </c>
      <c r="D143" s="169" t="s">
        <v>131</v>
      </c>
      <c r="E143" s="170" t="s">
        <v>707</v>
      </c>
      <c r="F143" s="171" t="s">
        <v>708</v>
      </c>
      <c r="G143" s="172" t="s">
        <v>180</v>
      </c>
      <c r="H143" s="173">
        <v>1.2390000000000001</v>
      </c>
      <c r="I143" s="174">
        <v>864</v>
      </c>
      <c r="J143" s="174">
        <f>ROUND(I143*H143,2)</f>
        <v>1070.5</v>
      </c>
      <c r="K143" s="171" t="s">
        <v>181</v>
      </c>
      <c r="L143" s="36"/>
      <c r="M143" s="175" t="s">
        <v>17</v>
      </c>
      <c r="N143" s="176" t="s">
        <v>44</v>
      </c>
      <c r="O143" s="177">
        <v>1.3169999999999999</v>
      </c>
      <c r="P143" s="177">
        <f>O143*H143</f>
        <v>1.6317630000000001</v>
      </c>
      <c r="Q143" s="177">
        <v>1.8907700000000001</v>
      </c>
      <c r="R143" s="177">
        <f>Q143*H143</f>
        <v>2.3426640300000003</v>
      </c>
      <c r="S143" s="177">
        <v>0</v>
      </c>
      <c r="T143" s="178">
        <f>S143*H143</f>
        <v>0</v>
      </c>
      <c r="AR143" s="179" t="s">
        <v>136</v>
      </c>
      <c r="AT143" s="179" t="s">
        <v>131</v>
      </c>
      <c r="AU143" s="179" t="s">
        <v>83</v>
      </c>
      <c r="AY143" s="18" t="s">
        <v>128</v>
      </c>
      <c r="BE143" s="180">
        <f>IF(N143="základní",J143,0)</f>
        <v>1070.5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8" t="s">
        <v>81</v>
      </c>
      <c r="BK143" s="180">
        <f>ROUND(I143*H143,2)</f>
        <v>1070.5</v>
      </c>
      <c r="BL143" s="18" t="s">
        <v>136</v>
      </c>
      <c r="BM143" s="179" t="s">
        <v>231</v>
      </c>
    </row>
    <row r="144" spans="2:65" s="12" customFormat="1">
      <c r="B144" s="194"/>
      <c r="C144" s="195"/>
      <c r="D144" s="196" t="s">
        <v>183</v>
      </c>
      <c r="E144" s="197" t="s">
        <v>17</v>
      </c>
      <c r="F144" s="198" t="s">
        <v>709</v>
      </c>
      <c r="G144" s="195"/>
      <c r="H144" s="197" t="s">
        <v>17</v>
      </c>
      <c r="I144" s="195"/>
      <c r="J144" s="195"/>
      <c r="K144" s="195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183</v>
      </c>
      <c r="AU144" s="203" t="s">
        <v>83</v>
      </c>
      <c r="AV144" s="12" t="s">
        <v>81</v>
      </c>
      <c r="AW144" s="12" t="s">
        <v>35</v>
      </c>
      <c r="AX144" s="12" t="s">
        <v>73</v>
      </c>
      <c r="AY144" s="203" t="s">
        <v>128</v>
      </c>
    </row>
    <row r="145" spans="2:65" s="13" customFormat="1">
      <c r="B145" s="204"/>
      <c r="C145" s="205"/>
      <c r="D145" s="196" t="s">
        <v>183</v>
      </c>
      <c r="E145" s="206" t="s">
        <v>17</v>
      </c>
      <c r="F145" s="207" t="s">
        <v>710</v>
      </c>
      <c r="G145" s="205"/>
      <c r="H145" s="208">
        <v>0.45</v>
      </c>
      <c r="I145" s="205"/>
      <c r="J145" s="205"/>
      <c r="K145" s="205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183</v>
      </c>
      <c r="AU145" s="213" t="s">
        <v>83</v>
      </c>
      <c r="AV145" s="13" t="s">
        <v>83</v>
      </c>
      <c r="AW145" s="13" t="s">
        <v>35</v>
      </c>
      <c r="AX145" s="13" t="s">
        <v>73</v>
      </c>
      <c r="AY145" s="213" t="s">
        <v>128</v>
      </c>
    </row>
    <row r="146" spans="2:65" s="12" customFormat="1">
      <c r="B146" s="194"/>
      <c r="C146" s="195"/>
      <c r="D146" s="196" t="s">
        <v>183</v>
      </c>
      <c r="E146" s="197" t="s">
        <v>17</v>
      </c>
      <c r="F146" s="198" t="s">
        <v>711</v>
      </c>
      <c r="G146" s="195"/>
      <c r="H146" s="197" t="s">
        <v>17</v>
      </c>
      <c r="I146" s="195"/>
      <c r="J146" s="195"/>
      <c r="K146" s="195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183</v>
      </c>
      <c r="AU146" s="203" t="s">
        <v>83</v>
      </c>
      <c r="AV146" s="12" t="s">
        <v>81</v>
      </c>
      <c r="AW146" s="12" t="s">
        <v>35</v>
      </c>
      <c r="AX146" s="12" t="s">
        <v>73</v>
      </c>
      <c r="AY146" s="203" t="s">
        <v>128</v>
      </c>
    </row>
    <row r="147" spans="2:65" s="13" customFormat="1">
      <c r="B147" s="204"/>
      <c r="C147" s="205"/>
      <c r="D147" s="196" t="s">
        <v>183</v>
      </c>
      <c r="E147" s="206" t="s">
        <v>17</v>
      </c>
      <c r="F147" s="207" t="s">
        <v>712</v>
      </c>
      <c r="G147" s="205"/>
      <c r="H147" s="208">
        <v>0.78900000000000003</v>
      </c>
      <c r="I147" s="205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183</v>
      </c>
      <c r="AU147" s="213" t="s">
        <v>83</v>
      </c>
      <c r="AV147" s="13" t="s">
        <v>83</v>
      </c>
      <c r="AW147" s="13" t="s">
        <v>35</v>
      </c>
      <c r="AX147" s="13" t="s">
        <v>73</v>
      </c>
      <c r="AY147" s="213" t="s">
        <v>128</v>
      </c>
    </row>
    <row r="148" spans="2:65" s="12" customFormat="1">
      <c r="B148" s="194"/>
      <c r="C148" s="195"/>
      <c r="D148" s="196" t="s">
        <v>183</v>
      </c>
      <c r="E148" s="197" t="s">
        <v>17</v>
      </c>
      <c r="F148" s="198" t="s">
        <v>270</v>
      </c>
      <c r="G148" s="195"/>
      <c r="H148" s="197" t="s">
        <v>17</v>
      </c>
      <c r="I148" s="195"/>
      <c r="J148" s="195"/>
      <c r="K148" s="195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183</v>
      </c>
      <c r="AU148" s="203" t="s">
        <v>83</v>
      </c>
      <c r="AV148" s="12" t="s">
        <v>81</v>
      </c>
      <c r="AW148" s="12" t="s">
        <v>35</v>
      </c>
      <c r="AX148" s="12" t="s">
        <v>73</v>
      </c>
      <c r="AY148" s="203" t="s">
        <v>128</v>
      </c>
    </row>
    <row r="149" spans="2:65" s="14" customFormat="1">
      <c r="B149" s="214"/>
      <c r="C149" s="215"/>
      <c r="D149" s="196" t="s">
        <v>183</v>
      </c>
      <c r="E149" s="216" t="s">
        <v>17</v>
      </c>
      <c r="F149" s="217" t="s">
        <v>189</v>
      </c>
      <c r="G149" s="215"/>
      <c r="H149" s="218">
        <v>1.2390000000000001</v>
      </c>
      <c r="I149" s="215"/>
      <c r="J149" s="215"/>
      <c r="K149" s="215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183</v>
      </c>
      <c r="AU149" s="223" t="s">
        <v>83</v>
      </c>
      <c r="AV149" s="14" t="s">
        <v>136</v>
      </c>
      <c r="AW149" s="14" t="s">
        <v>35</v>
      </c>
      <c r="AX149" s="14" t="s">
        <v>81</v>
      </c>
      <c r="AY149" s="223" t="s">
        <v>128</v>
      </c>
    </row>
    <row r="150" spans="2:65" s="11" customFormat="1" ht="22.8" customHeight="1">
      <c r="B150" s="154"/>
      <c r="C150" s="155"/>
      <c r="D150" s="156" t="s">
        <v>72</v>
      </c>
      <c r="E150" s="167" t="s">
        <v>141</v>
      </c>
      <c r="F150" s="167" t="s">
        <v>713</v>
      </c>
      <c r="G150" s="155"/>
      <c r="H150" s="155"/>
      <c r="I150" s="155"/>
      <c r="J150" s="168">
        <f>BK150</f>
        <v>28615.25</v>
      </c>
      <c r="K150" s="155"/>
      <c r="L150" s="159"/>
      <c r="M150" s="160"/>
      <c r="N150" s="161"/>
      <c r="O150" s="161"/>
      <c r="P150" s="162">
        <f>SUM(P151:P177)</f>
        <v>31.689499999999999</v>
      </c>
      <c r="Q150" s="161"/>
      <c r="R150" s="162">
        <f>SUM(R151:R177)</f>
        <v>3.939141999999999</v>
      </c>
      <c r="S150" s="161"/>
      <c r="T150" s="163">
        <f>SUM(T151:T177)</f>
        <v>0</v>
      </c>
      <c r="AR150" s="164" t="s">
        <v>81</v>
      </c>
      <c r="AT150" s="165" t="s">
        <v>72</v>
      </c>
      <c r="AU150" s="165" t="s">
        <v>81</v>
      </c>
      <c r="AY150" s="164" t="s">
        <v>128</v>
      </c>
      <c r="BK150" s="166">
        <f>SUM(BK151:BK177)</f>
        <v>28615.25</v>
      </c>
    </row>
    <row r="151" spans="2:65" s="1" customFormat="1" ht="36" customHeight="1">
      <c r="B151" s="32"/>
      <c r="C151" s="169" t="s">
        <v>203</v>
      </c>
      <c r="D151" s="169" t="s">
        <v>131</v>
      </c>
      <c r="E151" s="170" t="s">
        <v>714</v>
      </c>
      <c r="F151" s="171" t="s">
        <v>715</v>
      </c>
      <c r="G151" s="172" t="s">
        <v>291</v>
      </c>
      <c r="H151" s="173">
        <v>13.15</v>
      </c>
      <c r="I151" s="174">
        <v>177</v>
      </c>
      <c r="J151" s="174">
        <f>ROUND(I151*H151,2)</f>
        <v>2327.5500000000002</v>
      </c>
      <c r="K151" s="171" t="s">
        <v>181</v>
      </c>
      <c r="L151" s="36"/>
      <c r="M151" s="175" t="s">
        <v>17</v>
      </c>
      <c r="N151" s="176" t="s">
        <v>44</v>
      </c>
      <c r="O151" s="177">
        <v>0.19</v>
      </c>
      <c r="P151" s="177">
        <f>O151*H151</f>
        <v>2.4984999999999999</v>
      </c>
      <c r="Q151" s="177">
        <v>1.2800000000000001E-3</v>
      </c>
      <c r="R151" s="177">
        <f>Q151*H151</f>
        <v>1.6832000000000003E-2</v>
      </c>
      <c r="S151" s="177">
        <v>0</v>
      </c>
      <c r="T151" s="178">
        <f>S151*H151</f>
        <v>0</v>
      </c>
      <c r="AR151" s="179" t="s">
        <v>136</v>
      </c>
      <c r="AT151" s="179" t="s">
        <v>131</v>
      </c>
      <c r="AU151" s="179" t="s">
        <v>83</v>
      </c>
      <c r="AY151" s="18" t="s">
        <v>128</v>
      </c>
      <c r="BE151" s="180">
        <f>IF(N151="základní",J151,0)</f>
        <v>2327.5500000000002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8" t="s">
        <v>81</v>
      </c>
      <c r="BK151" s="180">
        <f>ROUND(I151*H151,2)</f>
        <v>2327.5500000000002</v>
      </c>
      <c r="BL151" s="18" t="s">
        <v>136</v>
      </c>
      <c r="BM151" s="179" t="s">
        <v>716</v>
      </c>
    </row>
    <row r="152" spans="2:65" s="12" customFormat="1">
      <c r="B152" s="194"/>
      <c r="C152" s="195"/>
      <c r="D152" s="196" t="s">
        <v>183</v>
      </c>
      <c r="E152" s="197" t="s">
        <v>17</v>
      </c>
      <c r="F152" s="198" t="s">
        <v>717</v>
      </c>
      <c r="G152" s="195"/>
      <c r="H152" s="197" t="s">
        <v>17</v>
      </c>
      <c r="I152" s="195"/>
      <c r="J152" s="195"/>
      <c r="K152" s="195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183</v>
      </c>
      <c r="AU152" s="203" t="s">
        <v>83</v>
      </c>
      <c r="AV152" s="12" t="s">
        <v>81</v>
      </c>
      <c r="AW152" s="12" t="s">
        <v>35</v>
      </c>
      <c r="AX152" s="12" t="s">
        <v>73</v>
      </c>
      <c r="AY152" s="203" t="s">
        <v>128</v>
      </c>
    </row>
    <row r="153" spans="2:65" s="13" customFormat="1">
      <c r="B153" s="204"/>
      <c r="C153" s="205"/>
      <c r="D153" s="196" t="s">
        <v>183</v>
      </c>
      <c r="E153" s="206" t="s">
        <v>17</v>
      </c>
      <c r="F153" s="207" t="s">
        <v>718</v>
      </c>
      <c r="G153" s="205"/>
      <c r="H153" s="208">
        <v>13.15</v>
      </c>
      <c r="I153" s="205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183</v>
      </c>
      <c r="AU153" s="213" t="s">
        <v>83</v>
      </c>
      <c r="AV153" s="13" t="s">
        <v>83</v>
      </c>
      <c r="AW153" s="13" t="s">
        <v>35</v>
      </c>
      <c r="AX153" s="13" t="s">
        <v>81</v>
      </c>
      <c r="AY153" s="213" t="s">
        <v>128</v>
      </c>
    </row>
    <row r="154" spans="2:65" s="1" customFormat="1" ht="36" customHeight="1">
      <c r="B154" s="32"/>
      <c r="C154" s="169" t="s">
        <v>283</v>
      </c>
      <c r="D154" s="169" t="s">
        <v>131</v>
      </c>
      <c r="E154" s="170" t="s">
        <v>719</v>
      </c>
      <c r="F154" s="171" t="s">
        <v>720</v>
      </c>
      <c r="G154" s="172" t="s">
        <v>134</v>
      </c>
      <c r="H154" s="173">
        <v>6</v>
      </c>
      <c r="I154" s="174">
        <v>174</v>
      </c>
      <c r="J154" s="174">
        <f>ROUND(I154*H154,2)</f>
        <v>1044</v>
      </c>
      <c r="K154" s="171" t="s">
        <v>181</v>
      </c>
      <c r="L154" s="36"/>
      <c r="M154" s="175" t="s">
        <v>17</v>
      </c>
      <c r="N154" s="176" t="s">
        <v>44</v>
      </c>
      <c r="O154" s="177">
        <v>0.57199999999999995</v>
      </c>
      <c r="P154" s="177">
        <f>O154*H154</f>
        <v>3.4319999999999995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AR154" s="179" t="s">
        <v>136</v>
      </c>
      <c r="AT154" s="179" t="s">
        <v>131</v>
      </c>
      <c r="AU154" s="179" t="s">
        <v>83</v>
      </c>
      <c r="AY154" s="18" t="s">
        <v>128</v>
      </c>
      <c r="BE154" s="180">
        <f>IF(N154="základní",J154,0)</f>
        <v>1044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8" t="s">
        <v>81</v>
      </c>
      <c r="BK154" s="180">
        <f>ROUND(I154*H154,2)</f>
        <v>1044</v>
      </c>
      <c r="BL154" s="18" t="s">
        <v>136</v>
      </c>
      <c r="BM154" s="179" t="s">
        <v>721</v>
      </c>
    </row>
    <row r="155" spans="2:65" s="1" customFormat="1" ht="16.5" customHeight="1">
      <c r="B155" s="32"/>
      <c r="C155" s="181" t="s">
        <v>288</v>
      </c>
      <c r="D155" s="181" t="s">
        <v>138</v>
      </c>
      <c r="E155" s="182" t="s">
        <v>722</v>
      </c>
      <c r="F155" s="183" t="s">
        <v>723</v>
      </c>
      <c r="G155" s="184" t="s">
        <v>134</v>
      </c>
      <c r="H155" s="185">
        <v>3</v>
      </c>
      <c r="I155" s="186">
        <v>122</v>
      </c>
      <c r="J155" s="186">
        <f>ROUND(I155*H155,2)</f>
        <v>366</v>
      </c>
      <c r="K155" s="183" t="s">
        <v>181</v>
      </c>
      <c r="L155" s="187"/>
      <c r="M155" s="188" t="s">
        <v>17</v>
      </c>
      <c r="N155" s="189" t="s">
        <v>44</v>
      </c>
      <c r="O155" s="177">
        <v>0</v>
      </c>
      <c r="P155" s="177">
        <f>O155*H155</f>
        <v>0</v>
      </c>
      <c r="Q155" s="177">
        <v>4.0000000000000002E-4</v>
      </c>
      <c r="R155" s="177">
        <f>Q155*H155</f>
        <v>1.2000000000000001E-3</v>
      </c>
      <c r="S155" s="177">
        <v>0</v>
      </c>
      <c r="T155" s="178">
        <f>S155*H155</f>
        <v>0</v>
      </c>
      <c r="AR155" s="179" t="s">
        <v>141</v>
      </c>
      <c r="AT155" s="179" t="s">
        <v>138</v>
      </c>
      <c r="AU155" s="179" t="s">
        <v>83</v>
      </c>
      <c r="AY155" s="18" t="s">
        <v>128</v>
      </c>
      <c r="BE155" s="180">
        <f>IF(N155="základní",J155,0)</f>
        <v>366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8" t="s">
        <v>81</v>
      </c>
      <c r="BK155" s="180">
        <f>ROUND(I155*H155,2)</f>
        <v>366</v>
      </c>
      <c r="BL155" s="18" t="s">
        <v>136</v>
      </c>
      <c r="BM155" s="179" t="s">
        <v>724</v>
      </c>
    </row>
    <row r="156" spans="2:65" s="1" customFormat="1" ht="16.5" customHeight="1">
      <c r="B156" s="32"/>
      <c r="C156" s="181" t="s">
        <v>294</v>
      </c>
      <c r="D156" s="181" t="s">
        <v>138</v>
      </c>
      <c r="E156" s="182" t="s">
        <v>725</v>
      </c>
      <c r="F156" s="183" t="s">
        <v>726</v>
      </c>
      <c r="G156" s="184" t="s">
        <v>134</v>
      </c>
      <c r="H156" s="185">
        <v>3</v>
      </c>
      <c r="I156" s="186">
        <v>132</v>
      </c>
      <c r="J156" s="186">
        <f>ROUND(I156*H156,2)</f>
        <v>396</v>
      </c>
      <c r="K156" s="183" t="s">
        <v>181</v>
      </c>
      <c r="L156" s="187"/>
      <c r="M156" s="188" t="s">
        <v>17</v>
      </c>
      <c r="N156" s="189" t="s">
        <v>44</v>
      </c>
      <c r="O156" s="177">
        <v>0</v>
      </c>
      <c r="P156" s="177">
        <f>O156*H156</f>
        <v>0</v>
      </c>
      <c r="Q156" s="177">
        <v>5.0000000000000001E-4</v>
      </c>
      <c r="R156" s="177">
        <f>Q156*H156</f>
        <v>1.5E-3</v>
      </c>
      <c r="S156" s="177">
        <v>0</v>
      </c>
      <c r="T156" s="178">
        <f>S156*H156</f>
        <v>0</v>
      </c>
      <c r="AR156" s="179" t="s">
        <v>141</v>
      </c>
      <c r="AT156" s="179" t="s">
        <v>138</v>
      </c>
      <c r="AU156" s="179" t="s">
        <v>83</v>
      </c>
      <c r="AY156" s="18" t="s">
        <v>128</v>
      </c>
      <c r="BE156" s="180">
        <f>IF(N156="základní",J156,0)</f>
        <v>396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8" t="s">
        <v>81</v>
      </c>
      <c r="BK156" s="180">
        <f>ROUND(I156*H156,2)</f>
        <v>396</v>
      </c>
      <c r="BL156" s="18" t="s">
        <v>136</v>
      </c>
      <c r="BM156" s="179" t="s">
        <v>727</v>
      </c>
    </row>
    <row r="157" spans="2:65" s="1" customFormat="1" ht="36" customHeight="1">
      <c r="B157" s="32"/>
      <c r="C157" s="169" t="s">
        <v>298</v>
      </c>
      <c r="D157" s="169" t="s">
        <v>131</v>
      </c>
      <c r="E157" s="170" t="s">
        <v>728</v>
      </c>
      <c r="F157" s="171" t="s">
        <v>729</v>
      </c>
      <c r="G157" s="172" t="s">
        <v>134</v>
      </c>
      <c r="H157" s="173">
        <v>2</v>
      </c>
      <c r="I157" s="174">
        <v>300</v>
      </c>
      <c r="J157" s="174">
        <f>ROUND(I157*H157,2)</f>
        <v>600</v>
      </c>
      <c r="K157" s="171" t="s">
        <v>181</v>
      </c>
      <c r="L157" s="36"/>
      <c r="M157" s="175" t="s">
        <v>17</v>
      </c>
      <c r="N157" s="176" t="s">
        <v>44</v>
      </c>
      <c r="O157" s="177">
        <v>0.97499999999999998</v>
      </c>
      <c r="P157" s="177">
        <f>O157*H157</f>
        <v>1.95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AR157" s="179" t="s">
        <v>136</v>
      </c>
      <c r="AT157" s="179" t="s">
        <v>131</v>
      </c>
      <c r="AU157" s="179" t="s">
        <v>83</v>
      </c>
      <c r="AY157" s="18" t="s">
        <v>128</v>
      </c>
      <c r="BE157" s="180">
        <f>IF(N157="základní",J157,0)</f>
        <v>600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8" t="s">
        <v>81</v>
      </c>
      <c r="BK157" s="180">
        <f>ROUND(I157*H157,2)</f>
        <v>600</v>
      </c>
      <c r="BL157" s="18" t="s">
        <v>136</v>
      </c>
      <c r="BM157" s="179" t="s">
        <v>730</v>
      </c>
    </row>
    <row r="158" spans="2:65" s="13" customFormat="1">
      <c r="B158" s="204"/>
      <c r="C158" s="205"/>
      <c r="D158" s="196" t="s">
        <v>183</v>
      </c>
      <c r="E158" s="206" t="s">
        <v>17</v>
      </c>
      <c r="F158" s="207" t="s">
        <v>731</v>
      </c>
      <c r="G158" s="205"/>
      <c r="H158" s="208">
        <v>2</v>
      </c>
      <c r="I158" s="205"/>
      <c r="J158" s="205"/>
      <c r="K158" s="205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183</v>
      </c>
      <c r="AU158" s="213" t="s">
        <v>83</v>
      </c>
      <c r="AV158" s="13" t="s">
        <v>83</v>
      </c>
      <c r="AW158" s="13" t="s">
        <v>35</v>
      </c>
      <c r="AX158" s="13" t="s">
        <v>81</v>
      </c>
      <c r="AY158" s="213" t="s">
        <v>128</v>
      </c>
    </row>
    <row r="159" spans="2:65" s="1" customFormat="1" ht="16.5" customHeight="1">
      <c r="B159" s="32"/>
      <c r="C159" s="181" t="s">
        <v>7</v>
      </c>
      <c r="D159" s="181" t="s">
        <v>138</v>
      </c>
      <c r="E159" s="182" t="s">
        <v>732</v>
      </c>
      <c r="F159" s="183" t="s">
        <v>733</v>
      </c>
      <c r="G159" s="184" t="s">
        <v>134</v>
      </c>
      <c r="H159" s="185">
        <v>2</v>
      </c>
      <c r="I159" s="186">
        <v>214</v>
      </c>
      <c r="J159" s="186">
        <f>ROUND(I159*H159,2)</f>
        <v>428</v>
      </c>
      <c r="K159" s="183" t="s">
        <v>181</v>
      </c>
      <c r="L159" s="187"/>
      <c r="M159" s="188" t="s">
        <v>17</v>
      </c>
      <c r="N159" s="189" t="s">
        <v>44</v>
      </c>
      <c r="O159" s="177">
        <v>0</v>
      </c>
      <c r="P159" s="177">
        <f>O159*H159</f>
        <v>0</v>
      </c>
      <c r="Q159" s="177">
        <v>8.0000000000000004E-4</v>
      </c>
      <c r="R159" s="177">
        <f>Q159*H159</f>
        <v>1.6000000000000001E-3</v>
      </c>
      <c r="S159" s="177">
        <v>0</v>
      </c>
      <c r="T159" s="178">
        <f>S159*H159</f>
        <v>0</v>
      </c>
      <c r="AR159" s="179" t="s">
        <v>141</v>
      </c>
      <c r="AT159" s="179" t="s">
        <v>138</v>
      </c>
      <c r="AU159" s="179" t="s">
        <v>83</v>
      </c>
      <c r="AY159" s="18" t="s">
        <v>128</v>
      </c>
      <c r="BE159" s="180">
        <f>IF(N159="základní",J159,0)</f>
        <v>428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8" t="s">
        <v>81</v>
      </c>
      <c r="BK159" s="180">
        <f>ROUND(I159*H159,2)</f>
        <v>428</v>
      </c>
      <c r="BL159" s="18" t="s">
        <v>136</v>
      </c>
      <c r="BM159" s="179" t="s">
        <v>734</v>
      </c>
    </row>
    <row r="160" spans="2:65" s="13" customFormat="1">
      <c r="B160" s="204"/>
      <c r="C160" s="205"/>
      <c r="D160" s="196" t="s">
        <v>183</v>
      </c>
      <c r="E160" s="206" t="s">
        <v>17</v>
      </c>
      <c r="F160" s="207" t="s">
        <v>731</v>
      </c>
      <c r="G160" s="205"/>
      <c r="H160" s="208">
        <v>2</v>
      </c>
      <c r="I160" s="205"/>
      <c r="J160" s="205"/>
      <c r="K160" s="205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183</v>
      </c>
      <c r="AU160" s="213" t="s">
        <v>83</v>
      </c>
      <c r="AV160" s="13" t="s">
        <v>83</v>
      </c>
      <c r="AW160" s="13" t="s">
        <v>35</v>
      </c>
      <c r="AX160" s="13" t="s">
        <v>81</v>
      </c>
      <c r="AY160" s="213" t="s">
        <v>128</v>
      </c>
    </row>
    <row r="161" spans="2:65" s="1" customFormat="1" ht="24" customHeight="1">
      <c r="B161" s="32"/>
      <c r="C161" s="169" t="s">
        <v>206</v>
      </c>
      <c r="D161" s="169" t="s">
        <v>131</v>
      </c>
      <c r="E161" s="170" t="s">
        <v>735</v>
      </c>
      <c r="F161" s="171" t="s">
        <v>736</v>
      </c>
      <c r="G161" s="172" t="s">
        <v>134</v>
      </c>
      <c r="H161" s="173">
        <v>1</v>
      </c>
      <c r="I161" s="174">
        <v>1640</v>
      </c>
      <c r="J161" s="174">
        <f>ROUND(I161*H161,2)</f>
        <v>1640</v>
      </c>
      <c r="K161" s="171" t="s">
        <v>181</v>
      </c>
      <c r="L161" s="36"/>
      <c r="M161" s="175" t="s">
        <v>17</v>
      </c>
      <c r="N161" s="176" t="s">
        <v>44</v>
      </c>
      <c r="O161" s="177">
        <v>3.024</v>
      </c>
      <c r="P161" s="177">
        <f>O161*H161</f>
        <v>3.024</v>
      </c>
      <c r="Q161" s="177">
        <v>3.5729999999999998E-2</v>
      </c>
      <c r="R161" s="177">
        <f>Q161*H161</f>
        <v>3.5729999999999998E-2</v>
      </c>
      <c r="S161" s="177">
        <v>0</v>
      </c>
      <c r="T161" s="178">
        <f>S161*H161</f>
        <v>0</v>
      </c>
      <c r="AR161" s="179" t="s">
        <v>136</v>
      </c>
      <c r="AT161" s="179" t="s">
        <v>131</v>
      </c>
      <c r="AU161" s="179" t="s">
        <v>83</v>
      </c>
      <c r="AY161" s="18" t="s">
        <v>128</v>
      </c>
      <c r="BE161" s="180">
        <f>IF(N161="základní",J161,0)</f>
        <v>1640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8" t="s">
        <v>81</v>
      </c>
      <c r="BK161" s="180">
        <f>ROUND(I161*H161,2)</f>
        <v>1640</v>
      </c>
      <c r="BL161" s="18" t="s">
        <v>136</v>
      </c>
      <c r="BM161" s="179" t="s">
        <v>737</v>
      </c>
    </row>
    <row r="162" spans="2:65" s="1" customFormat="1" ht="36" customHeight="1">
      <c r="B162" s="32"/>
      <c r="C162" s="169" t="s">
        <v>309</v>
      </c>
      <c r="D162" s="169" t="s">
        <v>131</v>
      </c>
      <c r="E162" s="170" t="s">
        <v>738</v>
      </c>
      <c r="F162" s="171" t="s">
        <v>739</v>
      </c>
      <c r="G162" s="172" t="s">
        <v>134</v>
      </c>
      <c r="H162" s="173">
        <v>1</v>
      </c>
      <c r="I162" s="174">
        <v>9650</v>
      </c>
      <c r="J162" s="174">
        <f>ROUND(I162*H162,2)</f>
        <v>9650</v>
      </c>
      <c r="K162" s="171" t="s">
        <v>181</v>
      </c>
      <c r="L162" s="36"/>
      <c r="M162" s="175" t="s">
        <v>17</v>
      </c>
      <c r="N162" s="176" t="s">
        <v>44</v>
      </c>
      <c r="O162" s="177">
        <v>19.105</v>
      </c>
      <c r="P162" s="177">
        <f>O162*H162</f>
        <v>19.105</v>
      </c>
      <c r="Q162" s="177">
        <v>1.92726</v>
      </c>
      <c r="R162" s="177">
        <f>Q162*H162</f>
        <v>1.92726</v>
      </c>
      <c r="S162" s="177">
        <v>0</v>
      </c>
      <c r="T162" s="178">
        <f>S162*H162</f>
        <v>0</v>
      </c>
      <c r="AR162" s="179" t="s">
        <v>136</v>
      </c>
      <c r="AT162" s="179" t="s">
        <v>131</v>
      </c>
      <c r="AU162" s="179" t="s">
        <v>83</v>
      </c>
      <c r="AY162" s="18" t="s">
        <v>128</v>
      </c>
      <c r="BE162" s="180">
        <f>IF(N162="základní",J162,0)</f>
        <v>9650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8" t="s">
        <v>81</v>
      </c>
      <c r="BK162" s="180">
        <f>ROUND(I162*H162,2)</f>
        <v>9650</v>
      </c>
      <c r="BL162" s="18" t="s">
        <v>136</v>
      </c>
      <c r="BM162" s="179" t="s">
        <v>437</v>
      </c>
    </row>
    <row r="163" spans="2:65" s="13" customFormat="1">
      <c r="B163" s="204"/>
      <c r="C163" s="205"/>
      <c r="D163" s="196" t="s">
        <v>183</v>
      </c>
      <c r="E163" s="206" t="s">
        <v>17</v>
      </c>
      <c r="F163" s="207" t="s">
        <v>740</v>
      </c>
      <c r="G163" s="205"/>
      <c r="H163" s="208">
        <v>1</v>
      </c>
      <c r="I163" s="205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183</v>
      </c>
      <c r="AU163" s="213" t="s">
        <v>83</v>
      </c>
      <c r="AV163" s="13" t="s">
        <v>83</v>
      </c>
      <c r="AW163" s="13" t="s">
        <v>35</v>
      </c>
      <c r="AX163" s="13" t="s">
        <v>81</v>
      </c>
      <c r="AY163" s="213" t="s">
        <v>128</v>
      </c>
    </row>
    <row r="164" spans="2:65" s="1" customFormat="1" ht="24" customHeight="1">
      <c r="B164" s="32"/>
      <c r="C164" s="181" t="s">
        <v>209</v>
      </c>
      <c r="D164" s="181" t="s">
        <v>138</v>
      </c>
      <c r="E164" s="182" t="s">
        <v>741</v>
      </c>
      <c r="F164" s="183" t="s">
        <v>742</v>
      </c>
      <c r="G164" s="184" t="s">
        <v>134</v>
      </c>
      <c r="H164" s="185">
        <v>1</v>
      </c>
      <c r="I164" s="186">
        <v>916</v>
      </c>
      <c r="J164" s="186">
        <f>ROUND(I164*H164,2)</f>
        <v>916</v>
      </c>
      <c r="K164" s="183" t="s">
        <v>181</v>
      </c>
      <c r="L164" s="187"/>
      <c r="M164" s="188" t="s">
        <v>17</v>
      </c>
      <c r="N164" s="189" t="s">
        <v>44</v>
      </c>
      <c r="O164" s="177">
        <v>0</v>
      </c>
      <c r="P164" s="177">
        <f>O164*H164</f>
        <v>0</v>
      </c>
      <c r="Q164" s="177">
        <v>0.254</v>
      </c>
      <c r="R164" s="177">
        <f>Q164*H164</f>
        <v>0.254</v>
      </c>
      <c r="S164" s="177">
        <v>0</v>
      </c>
      <c r="T164" s="178">
        <f>S164*H164</f>
        <v>0</v>
      </c>
      <c r="AR164" s="179" t="s">
        <v>141</v>
      </c>
      <c r="AT164" s="179" t="s">
        <v>138</v>
      </c>
      <c r="AU164" s="179" t="s">
        <v>83</v>
      </c>
      <c r="AY164" s="18" t="s">
        <v>128</v>
      </c>
      <c r="BE164" s="180">
        <f>IF(N164="základní",J164,0)</f>
        <v>916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8" t="s">
        <v>81</v>
      </c>
      <c r="BK164" s="180">
        <f>ROUND(I164*H164,2)</f>
        <v>916</v>
      </c>
      <c r="BL164" s="18" t="s">
        <v>136</v>
      </c>
      <c r="BM164" s="179" t="s">
        <v>743</v>
      </c>
    </row>
    <row r="165" spans="2:65" s="13" customFormat="1">
      <c r="B165" s="204"/>
      <c r="C165" s="205"/>
      <c r="D165" s="196" t="s">
        <v>183</v>
      </c>
      <c r="E165" s="206" t="s">
        <v>17</v>
      </c>
      <c r="F165" s="207" t="s">
        <v>744</v>
      </c>
      <c r="G165" s="205"/>
      <c r="H165" s="208">
        <v>1</v>
      </c>
      <c r="I165" s="205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183</v>
      </c>
      <c r="AU165" s="213" t="s">
        <v>83</v>
      </c>
      <c r="AV165" s="13" t="s">
        <v>83</v>
      </c>
      <c r="AW165" s="13" t="s">
        <v>35</v>
      </c>
      <c r="AX165" s="13" t="s">
        <v>81</v>
      </c>
      <c r="AY165" s="213" t="s">
        <v>128</v>
      </c>
    </row>
    <row r="166" spans="2:65" s="1" customFormat="1" ht="24" customHeight="1">
      <c r="B166" s="32"/>
      <c r="C166" s="181" t="s">
        <v>316</v>
      </c>
      <c r="D166" s="181" t="s">
        <v>138</v>
      </c>
      <c r="E166" s="182" t="s">
        <v>745</v>
      </c>
      <c r="F166" s="183" t="s">
        <v>746</v>
      </c>
      <c r="G166" s="184" t="s">
        <v>134</v>
      </c>
      <c r="H166" s="185">
        <v>1</v>
      </c>
      <c r="I166" s="186">
        <v>3240</v>
      </c>
      <c r="J166" s="186">
        <f>ROUND(I166*H166,2)</f>
        <v>3240</v>
      </c>
      <c r="K166" s="183" t="s">
        <v>181</v>
      </c>
      <c r="L166" s="187"/>
      <c r="M166" s="188" t="s">
        <v>17</v>
      </c>
      <c r="N166" s="189" t="s">
        <v>44</v>
      </c>
      <c r="O166" s="177">
        <v>0</v>
      </c>
      <c r="P166" s="177">
        <f>O166*H166</f>
        <v>0</v>
      </c>
      <c r="Q166" s="177">
        <v>1.0129999999999999</v>
      </c>
      <c r="R166" s="177">
        <f>Q166*H166</f>
        <v>1.0129999999999999</v>
      </c>
      <c r="S166" s="177">
        <v>0</v>
      </c>
      <c r="T166" s="178">
        <f>S166*H166</f>
        <v>0</v>
      </c>
      <c r="AR166" s="179" t="s">
        <v>141</v>
      </c>
      <c r="AT166" s="179" t="s">
        <v>138</v>
      </c>
      <c r="AU166" s="179" t="s">
        <v>83</v>
      </c>
      <c r="AY166" s="18" t="s">
        <v>128</v>
      </c>
      <c r="BE166" s="180">
        <f>IF(N166="základní",J166,0)</f>
        <v>3240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8" t="s">
        <v>81</v>
      </c>
      <c r="BK166" s="180">
        <f>ROUND(I166*H166,2)</f>
        <v>3240</v>
      </c>
      <c r="BL166" s="18" t="s">
        <v>136</v>
      </c>
      <c r="BM166" s="179" t="s">
        <v>747</v>
      </c>
    </row>
    <row r="167" spans="2:65" s="13" customFormat="1">
      <c r="B167" s="204"/>
      <c r="C167" s="205"/>
      <c r="D167" s="196" t="s">
        <v>183</v>
      </c>
      <c r="E167" s="206" t="s">
        <v>17</v>
      </c>
      <c r="F167" s="207" t="s">
        <v>744</v>
      </c>
      <c r="G167" s="205"/>
      <c r="H167" s="208">
        <v>1</v>
      </c>
      <c r="I167" s="205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183</v>
      </c>
      <c r="AU167" s="213" t="s">
        <v>83</v>
      </c>
      <c r="AV167" s="13" t="s">
        <v>83</v>
      </c>
      <c r="AW167" s="13" t="s">
        <v>35</v>
      </c>
      <c r="AX167" s="13" t="s">
        <v>81</v>
      </c>
      <c r="AY167" s="213" t="s">
        <v>128</v>
      </c>
    </row>
    <row r="168" spans="2:65" s="1" customFormat="1" ht="24" customHeight="1">
      <c r="B168" s="32"/>
      <c r="C168" s="181" t="s">
        <v>216</v>
      </c>
      <c r="D168" s="181" t="s">
        <v>138</v>
      </c>
      <c r="E168" s="182" t="s">
        <v>748</v>
      </c>
      <c r="F168" s="183" t="s">
        <v>749</v>
      </c>
      <c r="G168" s="184" t="s">
        <v>134</v>
      </c>
      <c r="H168" s="185">
        <v>1</v>
      </c>
      <c r="I168" s="186">
        <v>2350</v>
      </c>
      <c r="J168" s="186">
        <f>ROUND(I168*H168,2)</f>
        <v>2350</v>
      </c>
      <c r="K168" s="183" t="s">
        <v>181</v>
      </c>
      <c r="L168" s="187"/>
      <c r="M168" s="188" t="s">
        <v>17</v>
      </c>
      <c r="N168" s="189" t="s">
        <v>44</v>
      </c>
      <c r="O168" s="177">
        <v>0</v>
      </c>
      <c r="P168" s="177">
        <f>O168*H168</f>
        <v>0</v>
      </c>
      <c r="Q168" s="177">
        <v>0.54800000000000004</v>
      </c>
      <c r="R168" s="177">
        <f>Q168*H168</f>
        <v>0.54800000000000004</v>
      </c>
      <c r="S168" s="177">
        <v>0</v>
      </c>
      <c r="T168" s="178">
        <f>S168*H168</f>
        <v>0</v>
      </c>
      <c r="AR168" s="179" t="s">
        <v>141</v>
      </c>
      <c r="AT168" s="179" t="s">
        <v>138</v>
      </c>
      <c r="AU168" s="179" t="s">
        <v>83</v>
      </c>
      <c r="AY168" s="18" t="s">
        <v>128</v>
      </c>
      <c r="BE168" s="180">
        <f>IF(N168="základní",J168,0)</f>
        <v>2350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8" t="s">
        <v>81</v>
      </c>
      <c r="BK168" s="180">
        <f>ROUND(I168*H168,2)</f>
        <v>2350</v>
      </c>
      <c r="BL168" s="18" t="s">
        <v>136</v>
      </c>
      <c r="BM168" s="179" t="s">
        <v>750</v>
      </c>
    </row>
    <row r="169" spans="2:65" s="13" customFormat="1">
      <c r="B169" s="204"/>
      <c r="C169" s="205"/>
      <c r="D169" s="196" t="s">
        <v>183</v>
      </c>
      <c r="E169" s="206" t="s">
        <v>17</v>
      </c>
      <c r="F169" s="207" t="s">
        <v>744</v>
      </c>
      <c r="G169" s="205"/>
      <c r="H169" s="208">
        <v>1</v>
      </c>
      <c r="I169" s="205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183</v>
      </c>
      <c r="AU169" s="213" t="s">
        <v>83</v>
      </c>
      <c r="AV169" s="13" t="s">
        <v>83</v>
      </c>
      <c r="AW169" s="13" t="s">
        <v>35</v>
      </c>
      <c r="AX169" s="13" t="s">
        <v>81</v>
      </c>
      <c r="AY169" s="213" t="s">
        <v>128</v>
      </c>
    </row>
    <row r="170" spans="2:65" s="1" customFormat="1" ht="24" customHeight="1">
      <c r="B170" s="32"/>
      <c r="C170" s="181" t="s">
        <v>326</v>
      </c>
      <c r="D170" s="181" t="s">
        <v>138</v>
      </c>
      <c r="E170" s="182" t="s">
        <v>751</v>
      </c>
      <c r="F170" s="183" t="s">
        <v>752</v>
      </c>
      <c r="G170" s="184" t="s">
        <v>134</v>
      </c>
      <c r="H170" s="185">
        <v>1</v>
      </c>
      <c r="I170" s="186">
        <v>293</v>
      </c>
      <c r="J170" s="186">
        <f>ROUND(I170*H170,2)</f>
        <v>293</v>
      </c>
      <c r="K170" s="183" t="s">
        <v>181</v>
      </c>
      <c r="L170" s="187"/>
      <c r="M170" s="188" t="s">
        <v>17</v>
      </c>
      <c r="N170" s="189" t="s">
        <v>44</v>
      </c>
      <c r="O170" s="177">
        <v>0</v>
      </c>
      <c r="P170" s="177">
        <f>O170*H170</f>
        <v>0</v>
      </c>
      <c r="Q170" s="177">
        <v>8.1000000000000003E-2</v>
      </c>
      <c r="R170" s="177">
        <f>Q170*H170</f>
        <v>8.1000000000000003E-2</v>
      </c>
      <c r="S170" s="177">
        <v>0</v>
      </c>
      <c r="T170" s="178">
        <f>S170*H170</f>
        <v>0</v>
      </c>
      <c r="AR170" s="179" t="s">
        <v>141</v>
      </c>
      <c r="AT170" s="179" t="s">
        <v>138</v>
      </c>
      <c r="AU170" s="179" t="s">
        <v>83</v>
      </c>
      <c r="AY170" s="18" t="s">
        <v>128</v>
      </c>
      <c r="BE170" s="180">
        <f>IF(N170="základní",J170,0)</f>
        <v>293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8" t="s">
        <v>81</v>
      </c>
      <c r="BK170" s="180">
        <f>ROUND(I170*H170,2)</f>
        <v>293</v>
      </c>
      <c r="BL170" s="18" t="s">
        <v>136</v>
      </c>
      <c r="BM170" s="179" t="s">
        <v>753</v>
      </c>
    </row>
    <row r="171" spans="2:65" s="13" customFormat="1">
      <c r="B171" s="204"/>
      <c r="C171" s="205"/>
      <c r="D171" s="196" t="s">
        <v>183</v>
      </c>
      <c r="E171" s="206" t="s">
        <v>17</v>
      </c>
      <c r="F171" s="207" t="s">
        <v>744</v>
      </c>
      <c r="G171" s="205"/>
      <c r="H171" s="208">
        <v>1</v>
      </c>
      <c r="I171" s="205"/>
      <c r="J171" s="205"/>
      <c r="K171" s="205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183</v>
      </c>
      <c r="AU171" s="213" t="s">
        <v>83</v>
      </c>
      <c r="AV171" s="13" t="s">
        <v>83</v>
      </c>
      <c r="AW171" s="13" t="s">
        <v>35</v>
      </c>
      <c r="AX171" s="13" t="s">
        <v>81</v>
      </c>
      <c r="AY171" s="213" t="s">
        <v>128</v>
      </c>
    </row>
    <row r="172" spans="2:65" s="1" customFormat="1" ht="24" customHeight="1">
      <c r="B172" s="32"/>
      <c r="C172" s="181" t="s">
        <v>331</v>
      </c>
      <c r="D172" s="181" t="s">
        <v>138</v>
      </c>
      <c r="E172" s="182" t="s">
        <v>754</v>
      </c>
      <c r="F172" s="183" t="s">
        <v>755</v>
      </c>
      <c r="G172" s="184" t="s">
        <v>134</v>
      </c>
      <c r="H172" s="185">
        <v>3</v>
      </c>
      <c r="I172" s="186">
        <v>171</v>
      </c>
      <c r="J172" s="186">
        <f>ROUND(I172*H172,2)</f>
        <v>513</v>
      </c>
      <c r="K172" s="183" t="s">
        <v>181</v>
      </c>
      <c r="L172" s="187"/>
      <c r="M172" s="188" t="s">
        <v>17</v>
      </c>
      <c r="N172" s="189" t="s">
        <v>44</v>
      </c>
      <c r="O172" s="177">
        <v>0</v>
      </c>
      <c r="P172" s="177">
        <f>O172*H172</f>
        <v>0</v>
      </c>
      <c r="Q172" s="177">
        <v>2E-3</v>
      </c>
      <c r="R172" s="177">
        <f>Q172*H172</f>
        <v>6.0000000000000001E-3</v>
      </c>
      <c r="S172" s="177">
        <v>0</v>
      </c>
      <c r="T172" s="178">
        <f>S172*H172</f>
        <v>0</v>
      </c>
      <c r="AR172" s="179" t="s">
        <v>141</v>
      </c>
      <c r="AT172" s="179" t="s">
        <v>138</v>
      </c>
      <c r="AU172" s="179" t="s">
        <v>83</v>
      </c>
      <c r="AY172" s="18" t="s">
        <v>128</v>
      </c>
      <c r="BE172" s="180">
        <f>IF(N172="základní",J172,0)</f>
        <v>513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8" t="s">
        <v>81</v>
      </c>
      <c r="BK172" s="180">
        <f>ROUND(I172*H172,2)</f>
        <v>513</v>
      </c>
      <c r="BL172" s="18" t="s">
        <v>136</v>
      </c>
      <c r="BM172" s="179" t="s">
        <v>756</v>
      </c>
    </row>
    <row r="173" spans="2:65" s="13" customFormat="1">
      <c r="B173" s="204"/>
      <c r="C173" s="205"/>
      <c r="D173" s="196" t="s">
        <v>183</v>
      </c>
      <c r="E173" s="206" t="s">
        <v>17</v>
      </c>
      <c r="F173" s="207" t="s">
        <v>757</v>
      </c>
      <c r="G173" s="205"/>
      <c r="H173" s="208">
        <v>3</v>
      </c>
      <c r="I173" s="205"/>
      <c r="J173" s="205"/>
      <c r="K173" s="205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183</v>
      </c>
      <c r="AU173" s="213" t="s">
        <v>83</v>
      </c>
      <c r="AV173" s="13" t="s">
        <v>83</v>
      </c>
      <c r="AW173" s="13" t="s">
        <v>35</v>
      </c>
      <c r="AX173" s="13" t="s">
        <v>81</v>
      </c>
      <c r="AY173" s="213" t="s">
        <v>128</v>
      </c>
    </row>
    <row r="174" spans="2:65" s="1" customFormat="1" ht="24" customHeight="1">
      <c r="B174" s="32"/>
      <c r="C174" s="169" t="s">
        <v>335</v>
      </c>
      <c r="D174" s="169" t="s">
        <v>131</v>
      </c>
      <c r="E174" s="170" t="s">
        <v>758</v>
      </c>
      <c r="F174" s="171" t="s">
        <v>759</v>
      </c>
      <c r="G174" s="172" t="s">
        <v>134</v>
      </c>
      <c r="H174" s="173">
        <v>1</v>
      </c>
      <c r="I174" s="174">
        <v>481.7</v>
      </c>
      <c r="J174" s="174">
        <f>ROUND(I174*H174,2)</f>
        <v>481.7</v>
      </c>
      <c r="K174" s="171" t="s">
        <v>181</v>
      </c>
      <c r="L174" s="36"/>
      <c r="M174" s="175" t="s">
        <v>17</v>
      </c>
      <c r="N174" s="176" t="s">
        <v>44</v>
      </c>
      <c r="O174" s="177">
        <v>1.68</v>
      </c>
      <c r="P174" s="177">
        <f>O174*H174</f>
        <v>1.68</v>
      </c>
      <c r="Q174" s="177">
        <v>7.0200000000000002E-3</v>
      </c>
      <c r="R174" s="177">
        <f>Q174*H174</f>
        <v>7.0200000000000002E-3</v>
      </c>
      <c r="S174" s="177">
        <v>0</v>
      </c>
      <c r="T174" s="178">
        <f>S174*H174</f>
        <v>0</v>
      </c>
      <c r="AR174" s="179" t="s">
        <v>136</v>
      </c>
      <c r="AT174" s="179" t="s">
        <v>131</v>
      </c>
      <c r="AU174" s="179" t="s">
        <v>83</v>
      </c>
      <c r="AY174" s="18" t="s">
        <v>128</v>
      </c>
      <c r="BE174" s="180">
        <f>IF(N174="základní",J174,0)</f>
        <v>481.7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8" t="s">
        <v>81</v>
      </c>
      <c r="BK174" s="180">
        <f>ROUND(I174*H174,2)</f>
        <v>481.7</v>
      </c>
      <c r="BL174" s="18" t="s">
        <v>136</v>
      </c>
      <c r="BM174" s="179" t="s">
        <v>403</v>
      </c>
    </row>
    <row r="175" spans="2:65" s="13" customFormat="1">
      <c r="B175" s="204"/>
      <c r="C175" s="205"/>
      <c r="D175" s="196" t="s">
        <v>183</v>
      </c>
      <c r="E175" s="206" t="s">
        <v>17</v>
      </c>
      <c r="F175" s="207" t="s">
        <v>744</v>
      </c>
      <c r="G175" s="205"/>
      <c r="H175" s="208">
        <v>1</v>
      </c>
      <c r="I175" s="205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183</v>
      </c>
      <c r="AU175" s="213" t="s">
        <v>83</v>
      </c>
      <c r="AV175" s="13" t="s">
        <v>83</v>
      </c>
      <c r="AW175" s="13" t="s">
        <v>35</v>
      </c>
      <c r="AX175" s="13" t="s">
        <v>81</v>
      </c>
      <c r="AY175" s="213" t="s">
        <v>128</v>
      </c>
    </row>
    <row r="176" spans="2:65" s="1" customFormat="1" ht="24" customHeight="1">
      <c r="B176" s="32"/>
      <c r="C176" s="181" t="s">
        <v>223</v>
      </c>
      <c r="D176" s="181" t="s">
        <v>138</v>
      </c>
      <c r="E176" s="182" t="s">
        <v>760</v>
      </c>
      <c r="F176" s="183" t="s">
        <v>761</v>
      </c>
      <c r="G176" s="184" t="s">
        <v>134</v>
      </c>
      <c r="H176" s="185">
        <v>1</v>
      </c>
      <c r="I176" s="186">
        <v>4370</v>
      </c>
      <c r="J176" s="186">
        <f>ROUND(I176*H176,2)</f>
        <v>4370</v>
      </c>
      <c r="K176" s="183" t="s">
        <v>181</v>
      </c>
      <c r="L176" s="187"/>
      <c r="M176" s="188" t="s">
        <v>17</v>
      </c>
      <c r="N176" s="189" t="s">
        <v>44</v>
      </c>
      <c r="O176" s="177">
        <v>0</v>
      </c>
      <c r="P176" s="177">
        <f>O176*H176</f>
        <v>0</v>
      </c>
      <c r="Q176" s="177">
        <v>4.5999999999999999E-2</v>
      </c>
      <c r="R176" s="177">
        <f>Q176*H176</f>
        <v>4.5999999999999999E-2</v>
      </c>
      <c r="S176" s="177">
        <v>0</v>
      </c>
      <c r="T176" s="178">
        <f>S176*H176</f>
        <v>0</v>
      </c>
      <c r="AR176" s="179" t="s">
        <v>141</v>
      </c>
      <c r="AT176" s="179" t="s">
        <v>138</v>
      </c>
      <c r="AU176" s="179" t="s">
        <v>83</v>
      </c>
      <c r="AY176" s="18" t="s">
        <v>128</v>
      </c>
      <c r="BE176" s="180">
        <f>IF(N176="základní",J176,0)</f>
        <v>4370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8" t="s">
        <v>81</v>
      </c>
      <c r="BK176" s="180">
        <f>ROUND(I176*H176,2)</f>
        <v>4370</v>
      </c>
      <c r="BL176" s="18" t="s">
        <v>136</v>
      </c>
      <c r="BM176" s="179" t="s">
        <v>762</v>
      </c>
    </row>
    <row r="177" spans="2:65" s="13" customFormat="1">
      <c r="B177" s="204"/>
      <c r="C177" s="205"/>
      <c r="D177" s="196" t="s">
        <v>183</v>
      </c>
      <c r="E177" s="206" t="s">
        <v>17</v>
      </c>
      <c r="F177" s="207" t="s">
        <v>744</v>
      </c>
      <c r="G177" s="205"/>
      <c r="H177" s="208">
        <v>1</v>
      </c>
      <c r="I177" s="205"/>
      <c r="J177" s="205"/>
      <c r="K177" s="205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183</v>
      </c>
      <c r="AU177" s="213" t="s">
        <v>83</v>
      </c>
      <c r="AV177" s="13" t="s">
        <v>83</v>
      </c>
      <c r="AW177" s="13" t="s">
        <v>35</v>
      </c>
      <c r="AX177" s="13" t="s">
        <v>81</v>
      </c>
      <c r="AY177" s="213" t="s">
        <v>128</v>
      </c>
    </row>
    <row r="178" spans="2:65" s="11" customFormat="1" ht="22.8" customHeight="1">
      <c r="B178" s="154"/>
      <c r="C178" s="155"/>
      <c r="D178" s="156" t="s">
        <v>72</v>
      </c>
      <c r="E178" s="167" t="s">
        <v>606</v>
      </c>
      <c r="F178" s="167" t="s">
        <v>607</v>
      </c>
      <c r="G178" s="155"/>
      <c r="H178" s="155"/>
      <c r="I178" s="155"/>
      <c r="J178" s="168">
        <f>BK178</f>
        <v>6010.61</v>
      </c>
      <c r="K178" s="155"/>
      <c r="L178" s="159"/>
      <c r="M178" s="160"/>
      <c r="N178" s="161"/>
      <c r="O178" s="161"/>
      <c r="P178" s="162">
        <f>P179</f>
        <v>9.3935600000000008</v>
      </c>
      <c r="Q178" s="161"/>
      <c r="R178" s="162">
        <f>R179</f>
        <v>0</v>
      </c>
      <c r="S178" s="161"/>
      <c r="T178" s="163">
        <f>T179</f>
        <v>0</v>
      </c>
      <c r="AR178" s="164" t="s">
        <v>81</v>
      </c>
      <c r="AT178" s="165" t="s">
        <v>72</v>
      </c>
      <c r="AU178" s="165" t="s">
        <v>81</v>
      </c>
      <c r="AY178" s="164" t="s">
        <v>128</v>
      </c>
      <c r="BK178" s="166">
        <f>BK179</f>
        <v>6010.61</v>
      </c>
    </row>
    <row r="179" spans="2:65" s="1" customFormat="1" ht="48" customHeight="1">
      <c r="B179" s="32"/>
      <c r="C179" s="169" t="s">
        <v>345</v>
      </c>
      <c r="D179" s="169" t="s">
        <v>131</v>
      </c>
      <c r="E179" s="170" t="s">
        <v>763</v>
      </c>
      <c r="F179" s="171" t="s">
        <v>764</v>
      </c>
      <c r="G179" s="172" t="s">
        <v>230</v>
      </c>
      <c r="H179" s="173">
        <v>6.3470000000000004</v>
      </c>
      <c r="I179" s="174">
        <v>947</v>
      </c>
      <c r="J179" s="174">
        <f>ROUND(I179*H179,2)</f>
        <v>6010.61</v>
      </c>
      <c r="K179" s="171" t="s">
        <v>181</v>
      </c>
      <c r="L179" s="36"/>
      <c r="M179" s="175" t="s">
        <v>17</v>
      </c>
      <c r="N179" s="176" t="s">
        <v>44</v>
      </c>
      <c r="O179" s="177">
        <v>1.48</v>
      </c>
      <c r="P179" s="177">
        <f>O179*H179</f>
        <v>9.3935600000000008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AR179" s="179" t="s">
        <v>136</v>
      </c>
      <c r="AT179" s="179" t="s">
        <v>131</v>
      </c>
      <c r="AU179" s="179" t="s">
        <v>83</v>
      </c>
      <c r="AY179" s="18" t="s">
        <v>128</v>
      </c>
      <c r="BE179" s="180">
        <f>IF(N179="základní",J179,0)</f>
        <v>6010.61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8" t="s">
        <v>81</v>
      </c>
      <c r="BK179" s="180">
        <f>ROUND(I179*H179,2)</f>
        <v>6010.61</v>
      </c>
      <c r="BL179" s="18" t="s">
        <v>136</v>
      </c>
      <c r="BM179" s="179" t="s">
        <v>599</v>
      </c>
    </row>
    <row r="180" spans="2:65" s="11" customFormat="1" ht="25.9" customHeight="1">
      <c r="B180" s="154"/>
      <c r="C180" s="155"/>
      <c r="D180" s="156" t="s">
        <v>72</v>
      </c>
      <c r="E180" s="157" t="s">
        <v>612</v>
      </c>
      <c r="F180" s="157" t="s">
        <v>613</v>
      </c>
      <c r="G180" s="155"/>
      <c r="H180" s="155"/>
      <c r="I180" s="155"/>
      <c r="J180" s="158">
        <f>BK180</f>
        <v>4277.8500000000004</v>
      </c>
      <c r="K180" s="155"/>
      <c r="L180" s="159"/>
      <c r="M180" s="160"/>
      <c r="N180" s="161"/>
      <c r="O180" s="161"/>
      <c r="P180" s="162">
        <f>P181</f>
        <v>2.0792000000000002</v>
      </c>
      <c r="Q180" s="161"/>
      <c r="R180" s="162">
        <f>R181</f>
        <v>3.9399999999999999E-3</v>
      </c>
      <c r="S180" s="161"/>
      <c r="T180" s="163">
        <f>T181</f>
        <v>0</v>
      </c>
      <c r="AR180" s="164" t="s">
        <v>81</v>
      </c>
      <c r="AT180" s="165" t="s">
        <v>72</v>
      </c>
      <c r="AU180" s="165" t="s">
        <v>73</v>
      </c>
      <c r="AY180" s="164" t="s">
        <v>128</v>
      </c>
      <c r="BK180" s="166">
        <f>BK181</f>
        <v>4277.8500000000004</v>
      </c>
    </row>
    <row r="181" spans="2:65" s="11" customFormat="1" ht="22.8" customHeight="1">
      <c r="B181" s="154"/>
      <c r="C181" s="155"/>
      <c r="D181" s="156" t="s">
        <v>72</v>
      </c>
      <c r="E181" s="167" t="s">
        <v>765</v>
      </c>
      <c r="F181" s="167" t="s">
        <v>766</v>
      </c>
      <c r="G181" s="155"/>
      <c r="H181" s="155"/>
      <c r="I181" s="155"/>
      <c r="J181" s="168">
        <f>BK181</f>
        <v>4277.8500000000004</v>
      </c>
      <c r="K181" s="155"/>
      <c r="L181" s="159"/>
      <c r="M181" s="160"/>
      <c r="N181" s="161"/>
      <c r="O181" s="161"/>
      <c r="P181" s="162">
        <f>SUM(P182:P188)</f>
        <v>2.0792000000000002</v>
      </c>
      <c r="Q181" s="161"/>
      <c r="R181" s="162">
        <f>SUM(R182:R188)</f>
        <v>3.9399999999999999E-3</v>
      </c>
      <c r="S181" s="161"/>
      <c r="T181" s="163">
        <f>SUM(T182:T188)</f>
        <v>0</v>
      </c>
      <c r="AR181" s="164" t="s">
        <v>81</v>
      </c>
      <c r="AT181" s="165" t="s">
        <v>72</v>
      </c>
      <c r="AU181" s="165" t="s">
        <v>81</v>
      </c>
      <c r="AY181" s="164" t="s">
        <v>128</v>
      </c>
      <c r="BK181" s="166">
        <f>SUM(BK182:BK188)</f>
        <v>4277.8500000000004</v>
      </c>
    </row>
    <row r="182" spans="2:65" s="1" customFormat="1" ht="24" customHeight="1">
      <c r="B182" s="32"/>
      <c r="C182" s="169" t="s">
        <v>231</v>
      </c>
      <c r="D182" s="169" t="s">
        <v>131</v>
      </c>
      <c r="E182" s="170" t="s">
        <v>767</v>
      </c>
      <c r="F182" s="171" t="s">
        <v>768</v>
      </c>
      <c r="G182" s="172" t="s">
        <v>134</v>
      </c>
      <c r="H182" s="173">
        <v>2</v>
      </c>
      <c r="I182" s="174">
        <v>115</v>
      </c>
      <c r="J182" s="174">
        <f>ROUND(I182*H182,2)</f>
        <v>230</v>
      </c>
      <c r="K182" s="171" t="s">
        <v>181</v>
      </c>
      <c r="L182" s="36"/>
      <c r="M182" s="175" t="s">
        <v>17</v>
      </c>
      <c r="N182" s="176" t="s">
        <v>44</v>
      </c>
      <c r="O182" s="177">
        <v>0.25900000000000001</v>
      </c>
      <c r="P182" s="177">
        <f>O182*H182</f>
        <v>0.51800000000000002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AR182" s="179" t="s">
        <v>136</v>
      </c>
      <c r="AT182" s="179" t="s">
        <v>131</v>
      </c>
      <c r="AU182" s="179" t="s">
        <v>83</v>
      </c>
      <c r="AY182" s="18" t="s">
        <v>128</v>
      </c>
      <c r="BE182" s="180">
        <f>IF(N182="základní",J182,0)</f>
        <v>230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8" t="s">
        <v>81</v>
      </c>
      <c r="BK182" s="180">
        <f>ROUND(I182*H182,2)</f>
        <v>230</v>
      </c>
      <c r="BL182" s="18" t="s">
        <v>136</v>
      </c>
      <c r="BM182" s="179" t="s">
        <v>769</v>
      </c>
    </row>
    <row r="183" spans="2:65" s="13" customFormat="1">
      <c r="B183" s="204"/>
      <c r="C183" s="205"/>
      <c r="D183" s="196" t="s">
        <v>183</v>
      </c>
      <c r="E183" s="206" t="s">
        <v>17</v>
      </c>
      <c r="F183" s="207" t="s">
        <v>770</v>
      </c>
      <c r="G183" s="205"/>
      <c r="H183" s="208">
        <v>2</v>
      </c>
      <c r="I183" s="205"/>
      <c r="J183" s="205"/>
      <c r="K183" s="205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183</v>
      </c>
      <c r="AU183" s="213" t="s">
        <v>83</v>
      </c>
      <c r="AV183" s="13" t="s">
        <v>83</v>
      </c>
      <c r="AW183" s="13" t="s">
        <v>35</v>
      </c>
      <c r="AX183" s="13" t="s">
        <v>81</v>
      </c>
      <c r="AY183" s="213" t="s">
        <v>128</v>
      </c>
    </row>
    <row r="184" spans="2:65" s="1" customFormat="1" ht="24" customHeight="1">
      <c r="B184" s="32"/>
      <c r="C184" s="169" t="s">
        <v>353</v>
      </c>
      <c r="D184" s="169" t="s">
        <v>131</v>
      </c>
      <c r="E184" s="170" t="s">
        <v>771</v>
      </c>
      <c r="F184" s="171" t="s">
        <v>772</v>
      </c>
      <c r="G184" s="172" t="s">
        <v>134</v>
      </c>
      <c r="H184" s="173">
        <v>2</v>
      </c>
      <c r="I184" s="174">
        <v>1880</v>
      </c>
      <c r="J184" s="174">
        <f>ROUND(I184*H184,2)</f>
        <v>3760</v>
      </c>
      <c r="K184" s="171" t="s">
        <v>181</v>
      </c>
      <c r="L184" s="36"/>
      <c r="M184" s="175" t="s">
        <v>17</v>
      </c>
      <c r="N184" s="176" t="s">
        <v>44</v>
      </c>
      <c r="O184" s="177">
        <v>0.46500000000000002</v>
      </c>
      <c r="P184" s="177">
        <f>O184*H184</f>
        <v>0.93</v>
      </c>
      <c r="Q184" s="177">
        <v>1.97E-3</v>
      </c>
      <c r="R184" s="177">
        <f>Q184*H184</f>
        <v>3.9399999999999999E-3</v>
      </c>
      <c r="S184" s="177">
        <v>0</v>
      </c>
      <c r="T184" s="178">
        <f>S184*H184</f>
        <v>0</v>
      </c>
      <c r="AR184" s="179" t="s">
        <v>136</v>
      </c>
      <c r="AT184" s="179" t="s">
        <v>131</v>
      </c>
      <c r="AU184" s="179" t="s">
        <v>83</v>
      </c>
      <c r="AY184" s="18" t="s">
        <v>128</v>
      </c>
      <c r="BE184" s="180">
        <f>IF(N184="základní",J184,0)</f>
        <v>3760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8" t="s">
        <v>81</v>
      </c>
      <c r="BK184" s="180">
        <f>ROUND(I184*H184,2)</f>
        <v>3760</v>
      </c>
      <c r="BL184" s="18" t="s">
        <v>136</v>
      </c>
      <c r="BM184" s="179" t="s">
        <v>773</v>
      </c>
    </row>
    <row r="185" spans="2:65" s="13" customFormat="1">
      <c r="B185" s="204"/>
      <c r="C185" s="205"/>
      <c r="D185" s="196" t="s">
        <v>183</v>
      </c>
      <c r="E185" s="206" t="s">
        <v>17</v>
      </c>
      <c r="F185" s="207" t="s">
        <v>774</v>
      </c>
      <c r="G185" s="205"/>
      <c r="H185" s="208">
        <v>2</v>
      </c>
      <c r="I185" s="205"/>
      <c r="J185" s="205"/>
      <c r="K185" s="205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183</v>
      </c>
      <c r="AU185" s="213" t="s">
        <v>83</v>
      </c>
      <c r="AV185" s="13" t="s">
        <v>83</v>
      </c>
      <c r="AW185" s="13" t="s">
        <v>35</v>
      </c>
      <c r="AX185" s="13" t="s">
        <v>81</v>
      </c>
      <c r="AY185" s="213" t="s">
        <v>128</v>
      </c>
    </row>
    <row r="186" spans="2:65" s="1" customFormat="1" ht="24" customHeight="1">
      <c r="B186" s="32"/>
      <c r="C186" s="169" t="s">
        <v>236</v>
      </c>
      <c r="D186" s="169" t="s">
        <v>131</v>
      </c>
      <c r="E186" s="170" t="s">
        <v>775</v>
      </c>
      <c r="F186" s="171" t="s">
        <v>776</v>
      </c>
      <c r="G186" s="172" t="s">
        <v>291</v>
      </c>
      <c r="H186" s="173">
        <v>13.15</v>
      </c>
      <c r="I186" s="174">
        <v>21.89</v>
      </c>
      <c r="J186" s="174">
        <f>ROUND(I186*H186,2)</f>
        <v>287.85000000000002</v>
      </c>
      <c r="K186" s="171" t="s">
        <v>181</v>
      </c>
      <c r="L186" s="36"/>
      <c r="M186" s="175" t="s">
        <v>17</v>
      </c>
      <c r="N186" s="176" t="s">
        <v>44</v>
      </c>
      <c r="O186" s="177">
        <v>4.8000000000000001E-2</v>
      </c>
      <c r="P186" s="177">
        <f>O186*H186</f>
        <v>0.63119999999999998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AR186" s="179" t="s">
        <v>136</v>
      </c>
      <c r="AT186" s="179" t="s">
        <v>131</v>
      </c>
      <c r="AU186" s="179" t="s">
        <v>83</v>
      </c>
      <c r="AY186" s="18" t="s">
        <v>128</v>
      </c>
      <c r="BE186" s="180">
        <f>IF(N186="základní",J186,0)</f>
        <v>287.85000000000002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8" t="s">
        <v>81</v>
      </c>
      <c r="BK186" s="180">
        <f>ROUND(I186*H186,2)</f>
        <v>287.85000000000002</v>
      </c>
      <c r="BL186" s="18" t="s">
        <v>136</v>
      </c>
      <c r="BM186" s="179" t="s">
        <v>622</v>
      </c>
    </row>
    <row r="187" spans="2:65" s="12" customFormat="1">
      <c r="B187" s="194"/>
      <c r="C187" s="195"/>
      <c r="D187" s="196" t="s">
        <v>183</v>
      </c>
      <c r="E187" s="197" t="s">
        <v>17</v>
      </c>
      <c r="F187" s="198" t="s">
        <v>717</v>
      </c>
      <c r="G187" s="195"/>
      <c r="H187" s="197" t="s">
        <v>17</v>
      </c>
      <c r="I187" s="195"/>
      <c r="J187" s="195"/>
      <c r="K187" s="195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183</v>
      </c>
      <c r="AU187" s="203" t="s">
        <v>83</v>
      </c>
      <c r="AV187" s="12" t="s">
        <v>81</v>
      </c>
      <c r="AW187" s="12" t="s">
        <v>35</v>
      </c>
      <c r="AX187" s="12" t="s">
        <v>73</v>
      </c>
      <c r="AY187" s="203" t="s">
        <v>128</v>
      </c>
    </row>
    <row r="188" spans="2:65" s="13" customFormat="1">
      <c r="B188" s="204"/>
      <c r="C188" s="205"/>
      <c r="D188" s="196" t="s">
        <v>183</v>
      </c>
      <c r="E188" s="206" t="s">
        <v>17</v>
      </c>
      <c r="F188" s="207" t="s">
        <v>718</v>
      </c>
      <c r="G188" s="205"/>
      <c r="H188" s="208">
        <v>13.15</v>
      </c>
      <c r="I188" s="205"/>
      <c r="J188" s="205"/>
      <c r="K188" s="205"/>
      <c r="L188" s="209"/>
      <c r="M188" s="234"/>
      <c r="N188" s="235"/>
      <c r="O188" s="235"/>
      <c r="P188" s="235"/>
      <c r="Q188" s="235"/>
      <c r="R188" s="235"/>
      <c r="S188" s="235"/>
      <c r="T188" s="236"/>
      <c r="AT188" s="213" t="s">
        <v>183</v>
      </c>
      <c r="AU188" s="213" t="s">
        <v>83</v>
      </c>
      <c r="AV188" s="13" t="s">
        <v>83</v>
      </c>
      <c r="AW188" s="13" t="s">
        <v>35</v>
      </c>
      <c r="AX188" s="13" t="s">
        <v>81</v>
      </c>
      <c r="AY188" s="213" t="s">
        <v>128</v>
      </c>
    </row>
    <row r="189" spans="2:65" s="1" customFormat="1" ht="6.95" customHeight="1"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36"/>
    </row>
  </sheetData>
  <sheetProtection algorithmName="SHA-512" hashValue="jGjUBimzrU8H5zH28/S/PJAKm5HbgsYYPXSJUzf+Q6Jvum/i7W5zniG+9RuB7SdfvGBRN6LoR/xv4Rup8mEy5g==" saltValue="dRav8MyA2w9dF0LoCbo7J/da7qQtDV8QB540cKLaGX5tMUr+zGrWHKNz+0BBCyOIUNCX5y36n5p77TChpLhFlA==" spinCount="100000" sheet="1" objects="1" scenarios="1" formatColumns="0" formatRows="0" autoFilter="0"/>
  <autoFilter ref="C91:K188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91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100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ht="12" customHeight="1">
      <c r="B8" s="21"/>
      <c r="D8" s="109" t="s">
        <v>105</v>
      </c>
      <c r="L8" s="21"/>
    </row>
    <row r="9" spans="1:46" s="1" customFormat="1" ht="16.5" customHeight="1">
      <c r="B9" s="36"/>
      <c r="E9" s="357" t="s">
        <v>159</v>
      </c>
      <c r="F9" s="360"/>
      <c r="G9" s="360"/>
      <c r="H9" s="360"/>
      <c r="L9" s="36"/>
    </row>
    <row r="10" spans="1:46" s="1" customFormat="1" ht="12" customHeight="1">
      <c r="B10" s="36"/>
      <c r="D10" s="109" t="s">
        <v>160</v>
      </c>
      <c r="L10" s="36"/>
    </row>
    <row r="11" spans="1:46" s="1" customFormat="1" ht="36.950000000000003" customHeight="1">
      <c r="B11" s="36"/>
      <c r="E11" s="359" t="s">
        <v>777</v>
      </c>
      <c r="F11" s="360"/>
      <c r="G11" s="360"/>
      <c r="H11" s="360"/>
      <c r="L11" s="36"/>
    </row>
    <row r="12" spans="1:46" s="1" customFormat="1">
      <c r="B12" s="36"/>
      <c r="L12" s="36"/>
    </row>
    <row r="13" spans="1:46" s="1" customFormat="1" ht="12" customHeight="1">
      <c r="B13" s="36"/>
      <c r="D13" s="109" t="s">
        <v>16</v>
      </c>
      <c r="F13" s="100" t="s">
        <v>17</v>
      </c>
      <c r="I13" s="109" t="s">
        <v>18</v>
      </c>
      <c r="J13" s="100" t="s">
        <v>17</v>
      </c>
      <c r="L13" s="36"/>
    </row>
    <row r="14" spans="1:46" s="1" customFormat="1" ht="12" customHeight="1">
      <c r="B14" s="36"/>
      <c r="D14" s="109" t="s">
        <v>19</v>
      </c>
      <c r="F14" s="100" t="s">
        <v>20</v>
      </c>
      <c r="I14" s="109" t="s">
        <v>21</v>
      </c>
      <c r="J14" s="110" t="str">
        <f>'Rekapitulace stavby'!AN8</f>
        <v>10. 10. 2019</v>
      </c>
      <c r="L14" s="36"/>
    </row>
    <row r="15" spans="1:46" s="1" customFormat="1" ht="10.8" customHeight="1">
      <c r="B15" s="36"/>
      <c r="L15" s="36"/>
    </row>
    <row r="16" spans="1:46" s="1" customFormat="1" ht="12" customHeight="1">
      <c r="B16" s="36"/>
      <c r="D16" s="109" t="s">
        <v>23</v>
      </c>
      <c r="I16" s="109" t="s">
        <v>24</v>
      </c>
      <c r="J16" s="100" t="s">
        <v>25</v>
      </c>
      <c r="L16" s="36"/>
    </row>
    <row r="17" spans="2:12" s="1" customFormat="1" ht="18" customHeight="1">
      <c r="B17" s="36"/>
      <c r="E17" s="100" t="s">
        <v>26</v>
      </c>
      <c r="I17" s="109" t="s">
        <v>27</v>
      </c>
      <c r="J17" s="100" t="s">
        <v>28</v>
      </c>
      <c r="L17" s="36"/>
    </row>
    <row r="18" spans="2:12" s="1" customFormat="1" ht="6.95" customHeight="1">
      <c r="B18" s="36"/>
      <c r="L18" s="36"/>
    </row>
    <row r="19" spans="2:12" s="1" customFormat="1" ht="12" customHeight="1">
      <c r="B19" s="36"/>
      <c r="D19" s="109" t="s">
        <v>29</v>
      </c>
      <c r="I19" s="109" t="s">
        <v>24</v>
      </c>
      <c r="J19" s="100" t="str">
        <f>'Rekapitulace stavby'!AN13</f>
        <v/>
      </c>
      <c r="L19" s="36"/>
    </row>
    <row r="20" spans="2:12" s="1" customFormat="1" ht="18" customHeight="1">
      <c r="B20" s="36"/>
      <c r="E20" s="361" t="str">
        <f>'Rekapitulace stavby'!E14</f>
        <v xml:space="preserve"> </v>
      </c>
      <c r="F20" s="361"/>
      <c r="G20" s="361"/>
      <c r="H20" s="361"/>
      <c r="I20" s="109" t="s">
        <v>27</v>
      </c>
      <c r="J20" s="100" t="str">
        <f>'Rekapitulace stavby'!AN14</f>
        <v/>
      </c>
      <c r="L20" s="36"/>
    </row>
    <row r="21" spans="2:12" s="1" customFormat="1" ht="6.95" customHeight="1">
      <c r="B21" s="36"/>
      <c r="L21" s="36"/>
    </row>
    <row r="22" spans="2:12" s="1" customFormat="1" ht="12" customHeight="1">
      <c r="B22" s="36"/>
      <c r="D22" s="109" t="s">
        <v>31</v>
      </c>
      <c r="I22" s="109" t="s">
        <v>24</v>
      </c>
      <c r="J22" s="100" t="s">
        <v>32</v>
      </c>
      <c r="L22" s="36"/>
    </row>
    <row r="23" spans="2:12" s="1" customFormat="1" ht="18" customHeight="1">
      <c r="B23" s="36"/>
      <c r="E23" s="100" t="s">
        <v>33</v>
      </c>
      <c r="I23" s="109" t="s">
        <v>27</v>
      </c>
      <c r="J23" s="100" t="s">
        <v>34</v>
      </c>
      <c r="L23" s="36"/>
    </row>
    <row r="24" spans="2:12" s="1" customFormat="1" ht="6.95" customHeight="1">
      <c r="B24" s="36"/>
      <c r="L24" s="36"/>
    </row>
    <row r="25" spans="2:12" s="1" customFormat="1" ht="12" customHeight="1">
      <c r="B25" s="36"/>
      <c r="D25" s="109" t="s">
        <v>36</v>
      </c>
      <c r="I25" s="109" t="s">
        <v>24</v>
      </c>
      <c r="J25" s="100" t="str">
        <f>IF('Rekapitulace stavby'!AN19="","",'Rekapitulace stavby'!AN19)</f>
        <v/>
      </c>
      <c r="L25" s="36"/>
    </row>
    <row r="26" spans="2:12" s="1" customFormat="1" ht="18" customHeight="1">
      <c r="B26" s="36"/>
      <c r="E26" s="100" t="str">
        <f>IF('Rekapitulace stavby'!E20="","",'Rekapitulace stavby'!E20)</f>
        <v xml:space="preserve"> </v>
      </c>
      <c r="I26" s="109" t="s">
        <v>27</v>
      </c>
      <c r="J26" s="100" t="str">
        <f>IF('Rekapitulace stavby'!AN20="","",'Rekapitulace stavby'!AN20)</f>
        <v/>
      </c>
      <c r="L26" s="36"/>
    </row>
    <row r="27" spans="2:12" s="1" customFormat="1" ht="6.95" customHeight="1">
      <c r="B27" s="36"/>
      <c r="L27" s="36"/>
    </row>
    <row r="28" spans="2:12" s="1" customFormat="1" ht="12" customHeight="1">
      <c r="B28" s="36"/>
      <c r="D28" s="109" t="s">
        <v>37</v>
      </c>
      <c r="L28" s="36"/>
    </row>
    <row r="29" spans="2:12" s="7" customFormat="1" ht="16.5" customHeight="1">
      <c r="B29" s="111"/>
      <c r="E29" s="362" t="s">
        <v>17</v>
      </c>
      <c r="F29" s="362"/>
      <c r="G29" s="362"/>
      <c r="H29" s="362"/>
      <c r="L29" s="111"/>
    </row>
    <row r="30" spans="2:12" s="1" customFormat="1" ht="6.95" customHeight="1">
      <c r="B30" s="36"/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25.45" customHeight="1">
      <c r="B32" s="36"/>
      <c r="D32" s="112" t="s">
        <v>39</v>
      </c>
      <c r="J32" s="113">
        <f>ROUND(J87, 2)</f>
        <v>50000</v>
      </c>
      <c r="L32" s="36"/>
    </row>
    <row r="33" spans="2:12" s="1" customFormat="1" ht="6.95" customHeight="1">
      <c r="B33" s="36"/>
      <c r="D33" s="57"/>
      <c r="E33" s="57"/>
      <c r="F33" s="57"/>
      <c r="G33" s="57"/>
      <c r="H33" s="57"/>
      <c r="I33" s="57"/>
      <c r="J33" s="57"/>
      <c r="K33" s="57"/>
      <c r="L33" s="36"/>
    </row>
    <row r="34" spans="2:12" s="1" customFormat="1" ht="14.45" customHeight="1">
      <c r="B34" s="36"/>
      <c r="F34" s="114" t="s">
        <v>41</v>
      </c>
      <c r="I34" s="114" t="s">
        <v>40</v>
      </c>
      <c r="J34" s="114" t="s">
        <v>42</v>
      </c>
      <c r="L34" s="36"/>
    </row>
    <row r="35" spans="2:12" s="1" customFormat="1" ht="14.45" customHeight="1">
      <c r="B35" s="36"/>
      <c r="D35" s="115" t="s">
        <v>43</v>
      </c>
      <c r="E35" s="109" t="s">
        <v>44</v>
      </c>
      <c r="F35" s="116">
        <f>ROUND((SUM(BE87:BE90)),  2)</f>
        <v>50000</v>
      </c>
      <c r="I35" s="117">
        <v>0.21</v>
      </c>
      <c r="J35" s="116">
        <f>ROUND(((SUM(BE87:BE90))*I35),  2)</f>
        <v>10500</v>
      </c>
      <c r="L35" s="36"/>
    </row>
    <row r="36" spans="2:12" s="1" customFormat="1" ht="14.45" customHeight="1">
      <c r="B36" s="36"/>
      <c r="E36" s="109" t="s">
        <v>45</v>
      </c>
      <c r="F36" s="116">
        <f>ROUND((SUM(BF87:BF90)),  2)</f>
        <v>0</v>
      </c>
      <c r="I36" s="117">
        <v>0.15</v>
      </c>
      <c r="J36" s="116">
        <f>ROUND(((SUM(BF87:BF90))*I36),  2)</f>
        <v>0</v>
      </c>
      <c r="L36" s="36"/>
    </row>
    <row r="37" spans="2:12" s="1" customFormat="1" ht="14.45" hidden="1" customHeight="1">
      <c r="B37" s="36"/>
      <c r="E37" s="109" t="s">
        <v>46</v>
      </c>
      <c r="F37" s="116">
        <f>ROUND((SUM(BG87:BG90)),  2)</f>
        <v>0</v>
      </c>
      <c r="I37" s="117">
        <v>0.21</v>
      </c>
      <c r="J37" s="116">
        <f>0</f>
        <v>0</v>
      </c>
      <c r="L37" s="36"/>
    </row>
    <row r="38" spans="2:12" s="1" customFormat="1" ht="14.45" hidden="1" customHeight="1">
      <c r="B38" s="36"/>
      <c r="E38" s="109" t="s">
        <v>47</v>
      </c>
      <c r="F38" s="116">
        <f>ROUND((SUM(BH87:BH90)),  2)</f>
        <v>0</v>
      </c>
      <c r="I38" s="117">
        <v>0.15</v>
      </c>
      <c r="J38" s="116">
        <f>0</f>
        <v>0</v>
      </c>
      <c r="L38" s="36"/>
    </row>
    <row r="39" spans="2:12" s="1" customFormat="1" ht="14.45" hidden="1" customHeight="1">
      <c r="B39" s="36"/>
      <c r="E39" s="109" t="s">
        <v>48</v>
      </c>
      <c r="F39" s="116">
        <f>ROUND((SUM(BI87:BI90)),  2)</f>
        <v>0</v>
      </c>
      <c r="I39" s="117">
        <v>0</v>
      </c>
      <c r="J39" s="116">
        <f>0</f>
        <v>0</v>
      </c>
      <c r="L39" s="36"/>
    </row>
    <row r="40" spans="2:12" s="1" customFormat="1" ht="6.95" customHeight="1">
      <c r="B40" s="36"/>
      <c r="L40" s="36"/>
    </row>
    <row r="41" spans="2:12" s="1" customFormat="1" ht="25.45" customHeight="1">
      <c r="B41" s="36"/>
      <c r="C41" s="118"/>
      <c r="D41" s="119" t="s">
        <v>49</v>
      </c>
      <c r="E41" s="120"/>
      <c r="F41" s="120"/>
      <c r="G41" s="121" t="s">
        <v>50</v>
      </c>
      <c r="H41" s="122" t="s">
        <v>51</v>
      </c>
      <c r="I41" s="120"/>
      <c r="J41" s="123">
        <f>SUM(J32:J39)</f>
        <v>60500</v>
      </c>
      <c r="K41" s="124"/>
      <c r="L41" s="36"/>
    </row>
    <row r="42" spans="2:12" s="1" customFormat="1" ht="14.45" customHeight="1"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36"/>
    </row>
    <row r="46" spans="2:12" s="1" customFormat="1" ht="6.95" customHeight="1"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36"/>
    </row>
    <row r="47" spans="2:12" s="1" customFormat="1" ht="24.95" customHeight="1">
      <c r="B47" s="32"/>
      <c r="C47" s="24" t="s">
        <v>107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6"/>
    </row>
    <row r="49" spans="2:47" s="1" customFormat="1" ht="12" customHeight="1">
      <c r="B49" s="32"/>
      <c r="C49" s="29" t="s">
        <v>14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55" t="str">
        <f>E7</f>
        <v>Automatické parkovací zařízení pro kola v Berouně</v>
      </c>
      <c r="F50" s="356"/>
      <c r="G50" s="356"/>
      <c r="H50" s="356"/>
      <c r="I50" s="33"/>
      <c r="J50" s="33"/>
      <c r="K50" s="33"/>
      <c r="L50" s="36"/>
    </row>
    <row r="51" spans="2:47" ht="12" customHeight="1">
      <c r="B51" s="22"/>
      <c r="C51" s="29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2:47" s="1" customFormat="1" ht="16.5" customHeight="1">
      <c r="B52" s="32"/>
      <c r="C52" s="33"/>
      <c r="D52" s="33"/>
      <c r="E52" s="355" t="s">
        <v>159</v>
      </c>
      <c r="F52" s="354"/>
      <c r="G52" s="354"/>
      <c r="H52" s="354"/>
      <c r="I52" s="33"/>
      <c r="J52" s="33"/>
      <c r="K52" s="33"/>
      <c r="L52" s="36"/>
    </row>
    <row r="53" spans="2:47" s="1" customFormat="1" ht="12" customHeight="1">
      <c r="B53" s="32"/>
      <c r="C53" s="29" t="s">
        <v>160</v>
      </c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16.5" customHeight="1">
      <c r="B54" s="32"/>
      <c r="C54" s="33"/>
      <c r="D54" s="33"/>
      <c r="E54" s="339" t="str">
        <f>E11</f>
        <v>SO 01.d - Slaboproud pro bezdrátové připojení internetu</v>
      </c>
      <c r="F54" s="354"/>
      <c r="G54" s="354"/>
      <c r="H54" s="354"/>
      <c r="I54" s="33"/>
      <c r="J54" s="33"/>
      <c r="K54" s="33"/>
      <c r="L54" s="36"/>
    </row>
    <row r="55" spans="2:47" s="1" customFormat="1" ht="6.95" customHeight="1"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6"/>
    </row>
    <row r="56" spans="2:47" s="1" customFormat="1" ht="12" customHeight="1">
      <c r="B56" s="32"/>
      <c r="C56" s="29" t="s">
        <v>19</v>
      </c>
      <c r="D56" s="33"/>
      <c r="E56" s="33"/>
      <c r="F56" s="27" t="str">
        <f>F14</f>
        <v>Beroun</v>
      </c>
      <c r="G56" s="33"/>
      <c r="H56" s="33"/>
      <c r="I56" s="29" t="s">
        <v>21</v>
      </c>
      <c r="J56" s="56" t="str">
        <f>IF(J14="","",J14)</f>
        <v>10. 10. 2019</v>
      </c>
      <c r="K56" s="33"/>
      <c r="L56" s="36"/>
    </row>
    <row r="57" spans="2:47" s="1" customFormat="1" ht="6.95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6"/>
    </row>
    <row r="58" spans="2:47" s="1" customFormat="1" ht="43.05" customHeight="1">
      <c r="B58" s="32"/>
      <c r="C58" s="29" t="s">
        <v>23</v>
      </c>
      <c r="D58" s="33"/>
      <c r="E58" s="33"/>
      <c r="F58" s="27" t="str">
        <f>E17</f>
        <v>Město Beroun, Husovo nám. 68, 266 01 Beroun</v>
      </c>
      <c r="G58" s="33"/>
      <c r="H58" s="33"/>
      <c r="I58" s="29" t="s">
        <v>31</v>
      </c>
      <c r="J58" s="30" t="str">
        <f>E23</f>
        <v>OPTIMA, s.r.o., Žižkova 738/IV, 566 01 Vys. Mýto</v>
      </c>
      <c r="K58" s="33"/>
      <c r="L58" s="36"/>
    </row>
    <row r="59" spans="2:47" s="1" customFormat="1" ht="15.2" customHeight="1">
      <c r="B59" s="32"/>
      <c r="C59" s="29" t="s">
        <v>29</v>
      </c>
      <c r="D59" s="33"/>
      <c r="E59" s="33"/>
      <c r="F59" s="27" t="str">
        <f>IF(E20="","",E20)</f>
        <v xml:space="preserve"> </v>
      </c>
      <c r="G59" s="33"/>
      <c r="H59" s="33"/>
      <c r="I59" s="29" t="s">
        <v>36</v>
      </c>
      <c r="J59" s="30" t="str">
        <f>E26</f>
        <v xml:space="preserve"> </v>
      </c>
      <c r="K59" s="33"/>
      <c r="L59" s="36"/>
    </row>
    <row r="60" spans="2:47" s="1" customFormat="1" ht="10.35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6"/>
    </row>
    <row r="61" spans="2:47" s="1" customFormat="1" ht="29.25" customHeight="1">
      <c r="B61" s="32"/>
      <c r="C61" s="129" t="s">
        <v>108</v>
      </c>
      <c r="D61" s="130"/>
      <c r="E61" s="130"/>
      <c r="F61" s="130"/>
      <c r="G61" s="130"/>
      <c r="H61" s="130"/>
      <c r="I61" s="130"/>
      <c r="J61" s="131" t="s">
        <v>109</v>
      </c>
      <c r="K61" s="130"/>
      <c r="L61" s="36"/>
    </row>
    <row r="62" spans="2:47" s="1" customFormat="1" ht="10.35" customHeight="1"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6"/>
    </row>
    <row r="63" spans="2:47" s="1" customFormat="1" ht="22.8" customHeight="1">
      <c r="B63" s="32"/>
      <c r="C63" s="132" t="s">
        <v>71</v>
      </c>
      <c r="D63" s="33"/>
      <c r="E63" s="33"/>
      <c r="F63" s="33"/>
      <c r="G63" s="33"/>
      <c r="H63" s="33"/>
      <c r="I63" s="33"/>
      <c r="J63" s="74">
        <f>J87</f>
        <v>50000</v>
      </c>
      <c r="K63" s="33"/>
      <c r="L63" s="36"/>
      <c r="AU63" s="18" t="s">
        <v>110</v>
      </c>
    </row>
    <row r="64" spans="2:47" s="8" customFormat="1" ht="24.95" customHeight="1">
      <c r="B64" s="133"/>
      <c r="C64" s="134"/>
      <c r="D64" s="135" t="s">
        <v>173</v>
      </c>
      <c r="E64" s="136"/>
      <c r="F64" s="136"/>
      <c r="G64" s="136"/>
      <c r="H64" s="136"/>
      <c r="I64" s="136"/>
      <c r="J64" s="137">
        <f>J88</f>
        <v>50000</v>
      </c>
      <c r="K64" s="134"/>
      <c r="L64" s="138"/>
    </row>
    <row r="65" spans="2:12" s="9" customFormat="1" ht="19.899999999999999" customHeight="1">
      <c r="B65" s="139"/>
      <c r="C65" s="94"/>
      <c r="D65" s="140" t="s">
        <v>778</v>
      </c>
      <c r="E65" s="141"/>
      <c r="F65" s="141"/>
      <c r="G65" s="141"/>
      <c r="H65" s="141"/>
      <c r="I65" s="141"/>
      <c r="J65" s="142">
        <f>J89</f>
        <v>50000</v>
      </c>
      <c r="K65" s="94"/>
      <c r="L65" s="143"/>
    </row>
    <row r="66" spans="2:12" s="1" customFormat="1" ht="21.85" customHeight="1"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36"/>
    </row>
    <row r="72" spans="2:12" s="1" customFormat="1" ht="24.95" customHeight="1">
      <c r="B72" s="32"/>
      <c r="C72" s="24" t="s">
        <v>113</v>
      </c>
      <c r="D72" s="33"/>
      <c r="E72" s="33"/>
      <c r="F72" s="33"/>
      <c r="G72" s="33"/>
      <c r="H72" s="33"/>
      <c r="I72" s="33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6"/>
    </row>
    <row r="74" spans="2:12" s="1" customFormat="1" ht="12" customHeight="1">
      <c r="B74" s="32"/>
      <c r="C74" s="29" t="s">
        <v>14</v>
      </c>
      <c r="D74" s="33"/>
      <c r="E74" s="33"/>
      <c r="F74" s="33"/>
      <c r="G74" s="33"/>
      <c r="H74" s="33"/>
      <c r="I74" s="33"/>
      <c r="J74" s="33"/>
      <c r="K74" s="33"/>
      <c r="L74" s="36"/>
    </row>
    <row r="75" spans="2:12" s="1" customFormat="1" ht="16.5" customHeight="1">
      <c r="B75" s="32"/>
      <c r="C75" s="33"/>
      <c r="D75" s="33"/>
      <c r="E75" s="355" t="str">
        <f>E7</f>
        <v>Automatické parkovací zařízení pro kola v Berouně</v>
      </c>
      <c r="F75" s="356"/>
      <c r="G75" s="356"/>
      <c r="H75" s="356"/>
      <c r="I75" s="33"/>
      <c r="J75" s="33"/>
      <c r="K75" s="33"/>
      <c r="L75" s="36"/>
    </row>
    <row r="76" spans="2:12" ht="12" customHeight="1">
      <c r="B76" s="22"/>
      <c r="C76" s="29" t="s">
        <v>105</v>
      </c>
      <c r="D76" s="23"/>
      <c r="E76" s="23"/>
      <c r="F76" s="23"/>
      <c r="G76" s="23"/>
      <c r="H76" s="23"/>
      <c r="I76" s="23"/>
      <c r="J76" s="23"/>
      <c r="K76" s="23"/>
      <c r="L76" s="21"/>
    </row>
    <row r="77" spans="2:12" s="1" customFormat="1" ht="16.5" customHeight="1">
      <c r="B77" s="32"/>
      <c r="C77" s="33"/>
      <c r="D77" s="33"/>
      <c r="E77" s="355" t="s">
        <v>159</v>
      </c>
      <c r="F77" s="354"/>
      <c r="G77" s="354"/>
      <c r="H77" s="354"/>
      <c r="I77" s="33"/>
      <c r="J77" s="33"/>
      <c r="K77" s="33"/>
      <c r="L77" s="36"/>
    </row>
    <row r="78" spans="2:12" s="1" customFormat="1" ht="12" customHeight="1">
      <c r="B78" s="32"/>
      <c r="C78" s="29" t="s">
        <v>160</v>
      </c>
      <c r="D78" s="33"/>
      <c r="E78" s="33"/>
      <c r="F78" s="33"/>
      <c r="G78" s="33"/>
      <c r="H78" s="33"/>
      <c r="I78" s="33"/>
      <c r="J78" s="33"/>
      <c r="K78" s="33"/>
      <c r="L78" s="36"/>
    </row>
    <row r="79" spans="2:12" s="1" customFormat="1" ht="16.5" customHeight="1">
      <c r="B79" s="32"/>
      <c r="C79" s="33"/>
      <c r="D79" s="33"/>
      <c r="E79" s="339" t="str">
        <f>E11</f>
        <v>SO 01.d - Slaboproud pro bezdrátové připojení internetu</v>
      </c>
      <c r="F79" s="354"/>
      <c r="G79" s="354"/>
      <c r="H79" s="354"/>
      <c r="I79" s="33"/>
      <c r="J79" s="33"/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6"/>
    </row>
    <row r="81" spans="2:65" s="1" customFormat="1" ht="12" customHeight="1">
      <c r="B81" s="32"/>
      <c r="C81" s="29" t="s">
        <v>19</v>
      </c>
      <c r="D81" s="33"/>
      <c r="E81" s="33"/>
      <c r="F81" s="27" t="str">
        <f>F14</f>
        <v>Beroun</v>
      </c>
      <c r="G81" s="33"/>
      <c r="H81" s="33"/>
      <c r="I81" s="29" t="s">
        <v>21</v>
      </c>
      <c r="J81" s="56" t="str">
        <f>IF(J14="","",J14)</f>
        <v>10. 10. 2019</v>
      </c>
      <c r="K81" s="33"/>
      <c r="L81" s="36"/>
    </row>
    <row r="82" spans="2:65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6"/>
    </row>
    <row r="83" spans="2:65" s="1" customFormat="1" ht="43.05" customHeight="1">
      <c r="B83" s="32"/>
      <c r="C83" s="29" t="s">
        <v>23</v>
      </c>
      <c r="D83" s="33"/>
      <c r="E83" s="33"/>
      <c r="F83" s="27" t="str">
        <f>E17</f>
        <v>Město Beroun, Husovo nám. 68, 266 01 Beroun</v>
      </c>
      <c r="G83" s="33"/>
      <c r="H83" s="33"/>
      <c r="I83" s="29" t="s">
        <v>31</v>
      </c>
      <c r="J83" s="30" t="str">
        <f>E23</f>
        <v>OPTIMA, s.r.o., Žižkova 738/IV, 566 01 Vys. Mýto</v>
      </c>
      <c r="K83" s="33"/>
      <c r="L83" s="36"/>
    </row>
    <row r="84" spans="2:65" s="1" customFormat="1" ht="15.2" customHeight="1">
      <c r="B84" s="32"/>
      <c r="C84" s="29" t="s">
        <v>29</v>
      </c>
      <c r="D84" s="33"/>
      <c r="E84" s="33"/>
      <c r="F84" s="27" t="str">
        <f>IF(E20="","",E20)</f>
        <v xml:space="preserve"> </v>
      </c>
      <c r="G84" s="33"/>
      <c r="H84" s="33"/>
      <c r="I84" s="29" t="s">
        <v>36</v>
      </c>
      <c r="J84" s="30" t="str">
        <f>E26</f>
        <v xml:space="preserve"> </v>
      </c>
      <c r="K84" s="33"/>
      <c r="L84" s="36"/>
    </row>
    <row r="85" spans="2:65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6"/>
    </row>
    <row r="86" spans="2:65" s="10" customFormat="1" ht="29.25" customHeight="1">
      <c r="B86" s="144"/>
      <c r="C86" s="145" t="s">
        <v>114</v>
      </c>
      <c r="D86" s="146" t="s">
        <v>58</v>
      </c>
      <c r="E86" s="146" t="s">
        <v>54</v>
      </c>
      <c r="F86" s="146" t="s">
        <v>55</v>
      </c>
      <c r="G86" s="146" t="s">
        <v>115</v>
      </c>
      <c r="H86" s="146" t="s">
        <v>116</v>
      </c>
      <c r="I86" s="146" t="s">
        <v>117</v>
      </c>
      <c r="J86" s="147" t="s">
        <v>109</v>
      </c>
      <c r="K86" s="148" t="s">
        <v>118</v>
      </c>
      <c r="L86" s="149"/>
      <c r="M86" s="65" t="s">
        <v>17</v>
      </c>
      <c r="N86" s="66" t="s">
        <v>43</v>
      </c>
      <c r="O86" s="66" t="s">
        <v>119</v>
      </c>
      <c r="P86" s="66" t="s">
        <v>120</v>
      </c>
      <c r="Q86" s="66" t="s">
        <v>121</v>
      </c>
      <c r="R86" s="66" t="s">
        <v>122</v>
      </c>
      <c r="S86" s="66" t="s">
        <v>123</v>
      </c>
      <c r="T86" s="67" t="s">
        <v>124</v>
      </c>
    </row>
    <row r="87" spans="2:65" s="1" customFormat="1" ht="22.8" customHeight="1">
      <c r="B87" s="32"/>
      <c r="C87" s="72" t="s">
        <v>125</v>
      </c>
      <c r="D87" s="33"/>
      <c r="E87" s="33"/>
      <c r="F87" s="33"/>
      <c r="G87" s="33"/>
      <c r="H87" s="33"/>
      <c r="I87" s="33"/>
      <c r="J87" s="150">
        <f>BK87</f>
        <v>50000</v>
      </c>
      <c r="K87" s="33"/>
      <c r="L87" s="36"/>
      <c r="M87" s="68"/>
      <c r="N87" s="69"/>
      <c r="O87" s="69"/>
      <c r="P87" s="151">
        <f>P88</f>
        <v>0</v>
      </c>
      <c r="Q87" s="69"/>
      <c r="R87" s="151">
        <f>R88</f>
        <v>0</v>
      </c>
      <c r="S87" s="69"/>
      <c r="T87" s="152">
        <f>T88</f>
        <v>0</v>
      </c>
      <c r="AT87" s="18" t="s">
        <v>72</v>
      </c>
      <c r="AU87" s="18" t="s">
        <v>110</v>
      </c>
      <c r="BK87" s="153">
        <f>BK88</f>
        <v>50000</v>
      </c>
    </row>
    <row r="88" spans="2:65" s="11" customFormat="1" ht="25.9" customHeight="1">
      <c r="B88" s="154"/>
      <c r="C88" s="155"/>
      <c r="D88" s="156" t="s">
        <v>72</v>
      </c>
      <c r="E88" s="157" t="s">
        <v>612</v>
      </c>
      <c r="F88" s="157" t="s">
        <v>613</v>
      </c>
      <c r="G88" s="155"/>
      <c r="H88" s="155"/>
      <c r="I88" s="155"/>
      <c r="J88" s="158">
        <f>BK88</f>
        <v>50000</v>
      </c>
      <c r="K88" s="155"/>
      <c r="L88" s="159"/>
      <c r="M88" s="160"/>
      <c r="N88" s="161"/>
      <c r="O88" s="161"/>
      <c r="P88" s="162">
        <f>P89</f>
        <v>0</v>
      </c>
      <c r="Q88" s="161"/>
      <c r="R88" s="162">
        <f>R89</f>
        <v>0</v>
      </c>
      <c r="S88" s="161"/>
      <c r="T88" s="163">
        <f>T89</f>
        <v>0</v>
      </c>
      <c r="AR88" s="164" t="s">
        <v>83</v>
      </c>
      <c r="AT88" s="165" t="s">
        <v>72</v>
      </c>
      <c r="AU88" s="165" t="s">
        <v>73</v>
      </c>
      <c r="AY88" s="164" t="s">
        <v>128</v>
      </c>
      <c r="BK88" s="166">
        <f>BK89</f>
        <v>50000</v>
      </c>
    </row>
    <row r="89" spans="2:65" s="11" customFormat="1" ht="22.8" customHeight="1">
      <c r="B89" s="154"/>
      <c r="C89" s="155"/>
      <c r="D89" s="156" t="s">
        <v>72</v>
      </c>
      <c r="E89" s="167" t="s">
        <v>779</v>
      </c>
      <c r="F89" s="167" t="s">
        <v>780</v>
      </c>
      <c r="G89" s="155"/>
      <c r="H89" s="155"/>
      <c r="I89" s="155"/>
      <c r="J89" s="168">
        <f>BK89</f>
        <v>50000</v>
      </c>
      <c r="K89" s="155"/>
      <c r="L89" s="159"/>
      <c r="M89" s="160"/>
      <c r="N89" s="161"/>
      <c r="O89" s="161"/>
      <c r="P89" s="162">
        <f>P90</f>
        <v>0</v>
      </c>
      <c r="Q89" s="161"/>
      <c r="R89" s="162">
        <f>R90</f>
        <v>0</v>
      </c>
      <c r="S89" s="161"/>
      <c r="T89" s="163">
        <f>T90</f>
        <v>0</v>
      </c>
      <c r="AR89" s="164" t="s">
        <v>83</v>
      </c>
      <c r="AT89" s="165" t="s">
        <v>72</v>
      </c>
      <c r="AU89" s="165" t="s">
        <v>81</v>
      </c>
      <c r="AY89" s="164" t="s">
        <v>128</v>
      </c>
      <c r="BK89" s="166">
        <f>BK90</f>
        <v>50000</v>
      </c>
    </row>
    <row r="90" spans="2:65" s="1" customFormat="1" ht="16.5" customHeight="1">
      <c r="B90" s="32"/>
      <c r="C90" s="169" t="s">
        <v>81</v>
      </c>
      <c r="D90" s="169" t="s">
        <v>131</v>
      </c>
      <c r="E90" s="170" t="s">
        <v>781</v>
      </c>
      <c r="F90" s="171" t="s">
        <v>782</v>
      </c>
      <c r="G90" s="172" t="s">
        <v>649</v>
      </c>
      <c r="H90" s="173">
        <v>1</v>
      </c>
      <c r="I90" s="174">
        <v>50000</v>
      </c>
      <c r="J90" s="174">
        <f>ROUND(I90*H90,2)</f>
        <v>50000</v>
      </c>
      <c r="K90" s="171" t="s">
        <v>135</v>
      </c>
      <c r="L90" s="36"/>
      <c r="M90" s="190" t="s">
        <v>17</v>
      </c>
      <c r="N90" s="191" t="s">
        <v>44</v>
      </c>
      <c r="O90" s="192">
        <v>0</v>
      </c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179" t="s">
        <v>203</v>
      </c>
      <c r="AT90" s="179" t="s">
        <v>131</v>
      </c>
      <c r="AU90" s="179" t="s">
        <v>83</v>
      </c>
      <c r="AY90" s="18" t="s">
        <v>128</v>
      </c>
      <c r="BE90" s="180">
        <f>IF(N90="základní",J90,0)</f>
        <v>50000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8" t="s">
        <v>81</v>
      </c>
      <c r="BK90" s="180">
        <f>ROUND(I90*H90,2)</f>
        <v>50000</v>
      </c>
      <c r="BL90" s="18" t="s">
        <v>203</v>
      </c>
      <c r="BM90" s="179" t="s">
        <v>783</v>
      </c>
    </row>
    <row r="91" spans="2:65" s="1" customFormat="1" ht="6.95" customHeight="1"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6"/>
    </row>
  </sheetData>
  <sheetProtection algorithmName="SHA-512" hashValue="DrMhySiFiT4GXZgcCVuf7/qQ46osXSLKtiuowVx2DNoFGCwzeBq/sjSdMqB++zL4yhyCY8PdMwNltWJ2w4qepA==" saltValue="DV0jdqa5tnv4/ws+ialG+f81EXUx7hUCd+qUz8V/rT+yTPfohIwS0rEyI55EU7oh67RhpKBDZzqpatAN+EwR2A==" spinCount="100000" sheet="1" objects="1" scenarios="1" formatColumns="0" formatRows="0" autoFilter="0"/>
  <autoFilter ref="C86:K90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07"/>
  <sheetViews>
    <sheetView showGridLines="0" workbookViewId="0"/>
  </sheetViews>
  <sheetFormatPr defaultRowHeight="1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23"/>
    </row>
    <row r="2" spans="1:46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103</v>
      </c>
    </row>
    <row r="3" spans="1:46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ht="24.95" customHeight="1">
      <c r="B4" s="21"/>
      <c r="D4" s="107" t="s">
        <v>104</v>
      </c>
      <c r="L4" s="21"/>
      <c r="M4" s="108" t="s">
        <v>10</v>
      </c>
      <c r="AT4" s="18" t="s">
        <v>4</v>
      </c>
    </row>
    <row r="5" spans="1:46" ht="6.95" customHeight="1">
      <c r="B5" s="21"/>
      <c r="L5" s="21"/>
    </row>
    <row r="6" spans="1:46" ht="12" customHeight="1">
      <c r="B6" s="21"/>
      <c r="D6" s="109" t="s">
        <v>14</v>
      </c>
      <c r="L6" s="21"/>
    </row>
    <row r="7" spans="1:46" ht="16.5" customHeight="1">
      <c r="B7" s="21"/>
      <c r="E7" s="357" t="str">
        <f>'Rekapitulace stavby'!K6</f>
        <v>Automatické parkovací zařízení pro kola v Berouně</v>
      </c>
      <c r="F7" s="358"/>
      <c r="G7" s="358"/>
      <c r="H7" s="358"/>
      <c r="L7" s="21"/>
    </row>
    <row r="8" spans="1:46" s="1" customFormat="1" ht="12" customHeight="1">
      <c r="B8" s="36"/>
      <c r="D8" s="109" t="s">
        <v>105</v>
      </c>
      <c r="L8" s="36"/>
    </row>
    <row r="9" spans="1:46" s="1" customFormat="1" ht="36.950000000000003" customHeight="1">
      <c r="B9" s="36"/>
      <c r="E9" s="359" t="s">
        <v>784</v>
      </c>
      <c r="F9" s="360"/>
      <c r="G9" s="360"/>
      <c r="H9" s="360"/>
      <c r="L9" s="36"/>
    </row>
    <row r="10" spans="1:46" s="1" customFormat="1">
      <c r="B10" s="36"/>
      <c r="L10" s="36"/>
    </row>
    <row r="11" spans="1:46" s="1" customFormat="1" ht="12" customHeight="1">
      <c r="B11" s="36"/>
      <c r="D11" s="109" t="s">
        <v>16</v>
      </c>
      <c r="F11" s="100" t="s">
        <v>17</v>
      </c>
      <c r="I11" s="109" t="s">
        <v>18</v>
      </c>
      <c r="J11" s="100" t="s">
        <v>17</v>
      </c>
      <c r="L11" s="36"/>
    </row>
    <row r="12" spans="1:46" s="1" customFormat="1" ht="12" customHeight="1">
      <c r="B12" s="36"/>
      <c r="D12" s="109" t="s">
        <v>19</v>
      </c>
      <c r="F12" s="100" t="s">
        <v>20</v>
      </c>
      <c r="I12" s="109" t="s">
        <v>21</v>
      </c>
      <c r="J12" s="110" t="str">
        <f>'Rekapitulace stavby'!AN8</f>
        <v>10. 10. 2019</v>
      </c>
      <c r="L12" s="36"/>
    </row>
    <row r="13" spans="1:46" s="1" customFormat="1" ht="10.8" customHeight="1">
      <c r="B13" s="36"/>
      <c r="L13" s="36"/>
    </row>
    <row r="14" spans="1:46" s="1" customFormat="1" ht="12" customHeight="1">
      <c r="B14" s="36"/>
      <c r="D14" s="109" t="s">
        <v>23</v>
      </c>
      <c r="I14" s="109" t="s">
        <v>24</v>
      </c>
      <c r="J14" s="100" t="s">
        <v>25</v>
      </c>
      <c r="L14" s="36"/>
    </row>
    <row r="15" spans="1:46" s="1" customFormat="1" ht="18" customHeight="1">
      <c r="B15" s="36"/>
      <c r="E15" s="100" t="s">
        <v>26</v>
      </c>
      <c r="I15" s="109" t="s">
        <v>27</v>
      </c>
      <c r="J15" s="100" t="s">
        <v>28</v>
      </c>
      <c r="L15" s="36"/>
    </row>
    <row r="16" spans="1:46" s="1" customFormat="1" ht="6.95" customHeight="1">
      <c r="B16" s="36"/>
      <c r="L16" s="36"/>
    </row>
    <row r="17" spans="2:12" s="1" customFormat="1" ht="12" customHeight="1">
      <c r="B17" s="36"/>
      <c r="D17" s="109" t="s">
        <v>29</v>
      </c>
      <c r="I17" s="109" t="s">
        <v>24</v>
      </c>
      <c r="J17" s="100" t="str">
        <f>'Rekapitulace stavby'!AN13</f>
        <v/>
      </c>
      <c r="L17" s="36"/>
    </row>
    <row r="18" spans="2:12" s="1" customFormat="1" ht="18" customHeight="1">
      <c r="B18" s="36"/>
      <c r="E18" s="361" t="str">
        <f>'Rekapitulace stavby'!E14</f>
        <v xml:space="preserve"> </v>
      </c>
      <c r="F18" s="361"/>
      <c r="G18" s="361"/>
      <c r="H18" s="361"/>
      <c r="I18" s="109" t="s">
        <v>27</v>
      </c>
      <c r="J18" s="100" t="str">
        <f>'Rekapitulace stavby'!AN14</f>
        <v/>
      </c>
      <c r="L18" s="36"/>
    </row>
    <row r="19" spans="2:12" s="1" customFormat="1" ht="6.95" customHeight="1">
      <c r="B19" s="36"/>
      <c r="L19" s="36"/>
    </row>
    <row r="20" spans="2:12" s="1" customFormat="1" ht="12" customHeight="1">
      <c r="B20" s="36"/>
      <c r="D20" s="109" t="s">
        <v>31</v>
      </c>
      <c r="I20" s="109" t="s">
        <v>24</v>
      </c>
      <c r="J20" s="100" t="s">
        <v>32</v>
      </c>
      <c r="L20" s="36"/>
    </row>
    <row r="21" spans="2:12" s="1" customFormat="1" ht="18" customHeight="1">
      <c r="B21" s="36"/>
      <c r="E21" s="100" t="s">
        <v>33</v>
      </c>
      <c r="I21" s="109" t="s">
        <v>27</v>
      </c>
      <c r="J21" s="100" t="s">
        <v>34</v>
      </c>
      <c r="L21" s="36"/>
    </row>
    <row r="22" spans="2:12" s="1" customFormat="1" ht="6.95" customHeight="1">
      <c r="B22" s="36"/>
      <c r="L22" s="36"/>
    </row>
    <row r="23" spans="2:12" s="1" customFormat="1" ht="12" customHeight="1">
      <c r="B23" s="36"/>
      <c r="D23" s="109" t="s">
        <v>36</v>
      </c>
      <c r="I23" s="109" t="s">
        <v>24</v>
      </c>
      <c r="J23" s="100" t="str">
        <f>IF('Rekapitulace stavby'!AN19="","",'Rekapitulace stavby'!AN19)</f>
        <v/>
      </c>
      <c r="L23" s="36"/>
    </row>
    <row r="24" spans="2:12" s="1" customFormat="1" ht="18" customHeight="1">
      <c r="B24" s="36"/>
      <c r="E24" s="100" t="str">
        <f>IF('Rekapitulace stavby'!E20="","",'Rekapitulace stavby'!E20)</f>
        <v xml:space="preserve"> </v>
      </c>
      <c r="I24" s="109" t="s">
        <v>27</v>
      </c>
      <c r="J24" s="100" t="str">
        <f>IF('Rekapitulace stavby'!AN20="","",'Rekapitulace stavby'!AN20)</f>
        <v/>
      </c>
      <c r="L24" s="36"/>
    </row>
    <row r="25" spans="2:12" s="1" customFormat="1" ht="6.95" customHeight="1">
      <c r="B25" s="36"/>
      <c r="L25" s="36"/>
    </row>
    <row r="26" spans="2:12" s="1" customFormat="1" ht="12" customHeight="1">
      <c r="B26" s="36"/>
      <c r="D26" s="109" t="s">
        <v>37</v>
      </c>
      <c r="L26" s="36"/>
    </row>
    <row r="27" spans="2:12" s="7" customFormat="1" ht="16.5" customHeight="1">
      <c r="B27" s="111"/>
      <c r="E27" s="362" t="s">
        <v>17</v>
      </c>
      <c r="F27" s="362"/>
      <c r="G27" s="362"/>
      <c r="H27" s="362"/>
      <c r="L27" s="111"/>
    </row>
    <row r="28" spans="2:12" s="1" customFormat="1" ht="6.95" customHeight="1">
      <c r="B28" s="36"/>
      <c r="L28" s="36"/>
    </row>
    <row r="29" spans="2:12" s="1" customFormat="1" ht="6.95" customHeight="1">
      <c r="B29" s="36"/>
      <c r="D29" s="57"/>
      <c r="E29" s="57"/>
      <c r="F29" s="57"/>
      <c r="G29" s="57"/>
      <c r="H29" s="57"/>
      <c r="I29" s="57"/>
      <c r="J29" s="57"/>
      <c r="K29" s="57"/>
      <c r="L29" s="36"/>
    </row>
    <row r="30" spans="2:12" s="1" customFormat="1" ht="25.45" customHeight="1">
      <c r="B30" s="36"/>
      <c r="D30" s="112" t="s">
        <v>39</v>
      </c>
      <c r="J30" s="113">
        <f>ROUND(J85, 2)</f>
        <v>295000</v>
      </c>
      <c r="L30" s="36"/>
    </row>
    <row r="31" spans="2:12" s="1" customFormat="1" ht="6.95" customHeight="1">
      <c r="B31" s="36"/>
      <c r="D31" s="57"/>
      <c r="E31" s="57"/>
      <c r="F31" s="57"/>
      <c r="G31" s="57"/>
      <c r="H31" s="57"/>
      <c r="I31" s="57"/>
      <c r="J31" s="57"/>
      <c r="K31" s="57"/>
      <c r="L31" s="36"/>
    </row>
    <row r="32" spans="2:12" s="1" customFormat="1" ht="14.45" customHeight="1">
      <c r="B32" s="36"/>
      <c r="F32" s="114" t="s">
        <v>41</v>
      </c>
      <c r="I32" s="114" t="s">
        <v>40</v>
      </c>
      <c r="J32" s="114" t="s">
        <v>42</v>
      </c>
      <c r="L32" s="36"/>
    </row>
    <row r="33" spans="2:12" s="1" customFormat="1" ht="14.45" customHeight="1">
      <c r="B33" s="36"/>
      <c r="D33" s="115" t="s">
        <v>43</v>
      </c>
      <c r="E33" s="109" t="s">
        <v>44</v>
      </c>
      <c r="F33" s="116">
        <f>ROUND((SUM(BE85:BE106)),  2)</f>
        <v>295000</v>
      </c>
      <c r="I33" s="117">
        <v>0.21</v>
      </c>
      <c r="J33" s="116">
        <f>ROUND(((SUM(BE85:BE106))*I33),  2)</f>
        <v>61950</v>
      </c>
      <c r="L33" s="36"/>
    </row>
    <row r="34" spans="2:12" s="1" customFormat="1" ht="14.45" customHeight="1">
      <c r="B34" s="36"/>
      <c r="E34" s="109" t="s">
        <v>45</v>
      </c>
      <c r="F34" s="116">
        <f>ROUND((SUM(BF85:BF106)),  2)</f>
        <v>0</v>
      </c>
      <c r="I34" s="117">
        <v>0.15</v>
      </c>
      <c r="J34" s="116">
        <f>ROUND(((SUM(BF85:BF106))*I34),  2)</f>
        <v>0</v>
      </c>
      <c r="L34" s="36"/>
    </row>
    <row r="35" spans="2:12" s="1" customFormat="1" ht="14.45" hidden="1" customHeight="1">
      <c r="B35" s="36"/>
      <c r="E35" s="109" t="s">
        <v>46</v>
      </c>
      <c r="F35" s="116">
        <f>ROUND((SUM(BG85:BG106)),  2)</f>
        <v>0</v>
      </c>
      <c r="I35" s="117">
        <v>0.21</v>
      </c>
      <c r="J35" s="116">
        <f>0</f>
        <v>0</v>
      </c>
      <c r="L35" s="36"/>
    </row>
    <row r="36" spans="2:12" s="1" customFormat="1" ht="14.45" hidden="1" customHeight="1">
      <c r="B36" s="36"/>
      <c r="E36" s="109" t="s">
        <v>47</v>
      </c>
      <c r="F36" s="116">
        <f>ROUND((SUM(BH85:BH106)),  2)</f>
        <v>0</v>
      </c>
      <c r="I36" s="117">
        <v>0.15</v>
      </c>
      <c r="J36" s="116">
        <f>0</f>
        <v>0</v>
      </c>
      <c r="L36" s="36"/>
    </row>
    <row r="37" spans="2:12" s="1" customFormat="1" ht="14.45" hidden="1" customHeight="1">
      <c r="B37" s="36"/>
      <c r="E37" s="109" t="s">
        <v>48</v>
      </c>
      <c r="F37" s="116">
        <f>ROUND((SUM(BI85:BI106)),  2)</f>
        <v>0</v>
      </c>
      <c r="I37" s="117">
        <v>0</v>
      </c>
      <c r="J37" s="116">
        <f>0</f>
        <v>0</v>
      </c>
      <c r="L37" s="36"/>
    </row>
    <row r="38" spans="2:12" s="1" customFormat="1" ht="6.95" customHeight="1">
      <c r="B38" s="36"/>
      <c r="L38" s="36"/>
    </row>
    <row r="39" spans="2:12" s="1" customFormat="1" ht="25.45" customHeight="1">
      <c r="B39" s="36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356950</v>
      </c>
      <c r="K39" s="124"/>
      <c r="L39" s="36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36"/>
    </row>
    <row r="44" spans="2:12" s="1" customFormat="1" ht="6.95" customHeight="1"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36"/>
    </row>
    <row r="45" spans="2:12" s="1" customFormat="1" ht="24.95" customHeight="1">
      <c r="B45" s="32"/>
      <c r="C45" s="24" t="s">
        <v>107</v>
      </c>
      <c r="D45" s="33"/>
      <c r="E45" s="33"/>
      <c r="F45" s="33"/>
      <c r="G45" s="33"/>
      <c r="H45" s="33"/>
      <c r="I45" s="33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6"/>
    </row>
    <row r="47" spans="2:12" s="1" customFormat="1" ht="12" customHeight="1">
      <c r="B47" s="32"/>
      <c r="C47" s="29" t="s">
        <v>14</v>
      </c>
      <c r="D47" s="33"/>
      <c r="E47" s="33"/>
      <c r="F47" s="33"/>
      <c r="G47" s="33"/>
      <c r="H47" s="33"/>
      <c r="I47" s="33"/>
      <c r="J47" s="33"/>
      <c r="K47" s="33"/>
      <c r="L47" s="36"/>
    </row>
    <row r="48" spans="2:12" s="1" customFormat="1" ht="16.5" customHeight="1">
      <c r="B48" s="32"/>
      <c r="C48" s="33"/>
      <c r="D48" s="33"/>
      <c r="E48" s="355" t="str">
        <f>E7</f>
        <v>Automatické parkovací zařízení pro kola v Berouně</v>
      </c>
      <c r="F48" s="356"/>
      <c r="G48" s="356"/>
      <c r="H48" s="356"/>
      <c r="I48" s="33"/>
      <c r="J48" s="33"/>
      <c r="K48" s="33"/>
      <c r="L48" s="36"/>
    </row>
    <row r="49" spans="2:47" s="1" customFormat="1" ht="12" customHeight="1">
      <c r="B49" s="32"/>
      <c r="C49" s="29" t="s">
        <v>105</v>
      </c>
      <c r="D49" s="33"/>
      <c r="E49" s="33"/>
      <c r="F49" s="33"/>
      <c r="G49" s="33"/>
      <c r="H49" s="33"/>
      <c r="I49" s="33"/>
      <c r="J49" s="33"/>
      <c r="K49" s="33"/>
      <c r="L49" s="36"/>
    </row>
    <row r="50" spans="2:47" s="1" customFormat="1" ht="16.5" customHeight="1">
      <c r="B50" s="32"/>
      <c r="C50" s="33"/>
      <c r="D50" s="33"/>
      <c r="E50" s="339" t="str">
        <f>E9</f>
        <v>VON - Vedlejší a ostatní náklady</v>
      </c>
      <c r="F50" s="354"/>
      <c r="G50" s="354"/>
      <c r="H50" s="354"/>
      <c r="I50" s="33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6"/>
    </row>
    <row r="52" spans="2:47" s="1" customFormat="1" ht="12" customHeight="1">
      <c r="B52" s="32"/>
      <c r="C52" s="29" t="s">
        <v>19</v>
      </c>
      <c r="D52" s="33"/>
      <c r="E52" s="33"/>
      <c r="F52" s="27" t="str">
        <f>F12</f>
        <v>Beroun</v>
      </c>
      <c r="G52" s="33"/>
      <c r="H52" s="33"/>
      <c r="I52" s="29" t="s">
        <v>21</v>
      </c>
      <c r="J52" s="56" t="str">
        <f>IF(J12="","",J12)</f>
        <v>10. 10. 2019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6"/>
    </row>
    <row r="54" spans="2:47" s="1" customFormat="1" ht="43.05" customHeight="1">
      <c r="B54" s="32"/>
      <c r="C54" s="29" t="s">
        <v>23</v>
      </c>
      <c r="D54" s="33"/>
      <c r="E54" s="33"/>
      <c r="F54" s="27" t="str">
        <f>E15</f>
        <v>Město Beroun, Husovo nám. 68, 266 01 Beroun</v>
      </c>
      <c r="G54" s="33"/>
      <c r="H54" s="33"/>
      <c r="I54" s="29" t="s">
        <v>31</v>
      </c>
      <c r="J54" s="30" t="str">
        <f>E21</f>
        <v>OPTIMA, s.r.o., Žižkova 738/IV, 566 01 Vys. Mýto</v>
      </c>
      <c r="K54" s="33"/>
      <c r="L54" s="36"/>
    </row>
    <row r="55" spans="2:47" s="1" customFormat="1" ht="15.2" customHeight="1">
      <c r="B55" s="32"/>
      <c r="C55" s="29" t="s">
        <v>29</v>
      </c>
      <c r="D55" s="33"/>
      <c r="E55" s="33"/>
      <c r="F55" s="27" t="str">
        <f>IF(E18="","",E18)</f>
        <v xml:space="preserve"> </v>
      </c>
      <c r="G55" s="33"/>
      <c r="H55" s="33"/>
      <c r="I55" s="29" t="s">
        <v>36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6"/>
    </row>
    <row r="57" spans="2:47" s="1" customFormat="1" ht="29.25" customHeight="1">
      <c r="B57" s="32"/>
      <c r="C57" s="129" t="s">
        <v>108</v>
      </c>
      <c r="D57" s="130"/>
      <c r="E57" s="130"/>
      <c r="F57" s="130"/>
      <c r="G57" s="130"/>
      <c r="H57" s="130"/>
      <c r="I57" s="130"/>
      <c r="J57" s="131" t="s">
        <v>109</v>
      </c>
      <c r="K57" s="130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6"/>
    </row>
    <row r="59" spans="2:47" s="1" customFormat="1" ht="22.8" customHeight="1">
      <c r="B59" s="32"/>
      <c r="C59" s="132" t="s">
        <v>71</v>
      </c>
      <c r="D59" s="33"/>
      <c r="E59" s="33"/>
      <c r="F59" s="33"/>
      <c r="G59" s="33"/>
      <c r="H59" s="33"/>
      <c r="I59" s="33"/>
      <c r="J59" s="74">
        <f>J85</f>
        <v>295000</v>
      </c>
      <c r="K59" s="33"/>
      <c r="L59" s="36"/>
      <c r="AU59" s="18" t="s">
        <v>110</v>
      </c>
    </row>
    <row r="60" spans="2:47" s="8" customFormat="1" ht="24.95" customHeight="1">
      <c r="B60" s="133"/>
      <c r="C60" s="134"/>
      <c r="D60" s="135" t="s">
        <v>784</v>
      </c>
      <c r="E60" s="136"/>
      <c r="F60" s="136"/>
      <c r="G60" s="136"/>
      <c r="H60" s="136"/>
      <c r="I60" s="136"/>
      <c r="J60" s="137">
        <f>J86</f>
        <v>295000</v>
      </c>
      <c r="K60" s="134"/>
      <c r="L60" s="138"/>
    </row>
    <row r="61" spans="2:47" s="9" customFormat="1" ht="19.899999999999999" customHeight="1">
      <c r="B61" s="139"/>
      <c r="C61" s="94"/>
      <c r="D61" s="140" t="s">
        <v>785</v>
      </c>
      <c r="E61" s="141"/>
      <c r="F61" s="141"/>
      <c r="G61" s="141"/>
      <c r="H61" s="141"/>
      <c r="I61" s="141"/>
      <c r="J61" s="142">
        <f>J87</f>
        <v>75000</v>
      </c>
      <c r="K61" s="94"/>
      <c r="L61" s="143"/>
    </row>
    <row r="62" spans="2:47" s="9" customFormat="1" ht="19.899999999999999" customHeight="1">
      <c r="B62" s="139"/>
      <c r="C62" s="94"/>
      <c r="D62" s="140" t="s">
        <v>786</v>
      </c>
      <c r="E62" s="141"/>
      <c r="F62" s="141"/>
      <c r="G62" s="141"/>
      <c r="H62" s="141"/>
      <c r="I62" s="141"/>
      <c r="J62" s="142">
        <f>J94</f>
        <v>130000</v>
      </c>
      <c r="K62" s="94"/>
      <c r="L62" s="143"/>
    </row>
    <row r="63" spans="2:47" s="9" customFormat="1" ht="19.899999999999999" customHeight="1">
      <c r="B63" s="139"/>
      <c r="C63" s="94"/>
      <c r="D63" s="140" t="s">
        <v>787</v>
      </c>
      <c r="E63" s="141"/>
      <c r="F63" s="141"/>
      <c r="G63" s="141"/>
      <c r="H63" s="141"/>
      <c r="I63" s="141"/>
      <c r="J63" s="142">
        <f>J101</f>
        <v>30000</v>
      </c>
      <c r="K63" s="94"/>
      <c r="L63" s="143"/>
    </row>
    <row r="64" spans="2:47" s="9" customFormat="1" ht="19.899999999999999" customHeight="1">
      <c r="B64" s="139"/>
      <c r="C64" s="94"/>
      <c r="D64" s="140" t="s">
        <v>788</v>
      </c>
      <c r="E64" s="141"/>
      <c r="F64" s="141"/>
      <c r="G64" s="141"/>
      <c r="H64" s="141"/>
      <c r="I64" s="141"/>
      <c r="J64" s="142">
        <f>J103</f>
        <v>40000</v>
      </c>
      <c r="K64" s="94"/>
      <c r="L64" s="143"/>
    </row>
    <row r="65" spans="2:12" s="9" customFormat="1" ht="19.899999999999999" customHeight="1">
      <c r="B65" s="139"/>
      <c r="C65" s="94"/>
      <c r="D65" s="140" t="s">
        <v>789</v>
      </c>
      <c r="E65" s="141"/>
      <c r="F65" s="141"/>
      <c r="G65" s="141"/>
      <c r="H65" s="141"/>
      <c r="I65" s="141"/>
      <c r="J65" s="142">
        <f>J105</f>
        <v>20000</v>
      </c>
      <c r="K65" s="94"/>
      <c r="L65" s="143"/>
    </row>
    <row r="66" spans="2:12" s="1" customFormat="1" ht="21.85" customHeight="1"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36"/>
    </row>
    <row r="72" spans="2:12" s="1" customFormat="1" ht="24.95" customHeight="1">
      <c r="B72" s="32"/>
      <c r="C72" s="24" t="s">
        <v>113</v>
      </c>
      <c r="D72" s="33"/>
      <c r="E72" s="33"/>
      <c r="F72" s="33"/>
      <c r="G72" s="33"/>
      <c r="H72" s="33"/>
      <c r="I72" s="33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6"/>
    </row>
    <row r="74" spans="2:12" s="1" customFormat="1" ht="12" customHeight="1">
      <c r="B74" s="32"/>
      <c r="C74" s="29" t="s">
        <v>14</v>
      </c>
      <c r="D74" s="33"/>
      <c r="E74" s="33"/>
      <c r="F74" s="33"/>
      <c r="G74" s="33"/>
      <c r="H74" s="33"/>
      <c r="I74" s="33"/>
      <c r="J74" s="33"/>
      <c r="K74" s="33"/>
      <c r="L74" s="36"/>
    </row>
    <row r="75" spans="2:12" s="1" customFormat="1" ht="16.5" customHeight="1">
      <c r="B75" s="32"/>
      <c r="C75" s="33"/>
      <c r="D75" s="33"/>
      <c r="E75" s="355" t="str">
        <f>E7</f>
        <v>Automatické parkovací zařízení pro kola v Berouně</v>
      </c>
      <c r="F75" s="356"/>
      <c r="G75" s="356"/>
      <c r="H75" s="356"/>
      <c r="I75" s="33"/>
      <c r="J75" s="33"/>
      <c r="K75" s="33"/>
      <c r="L75" s="36"/>
    </row>
    <row r="76" spans="2:12" s="1" customFormat="1" ht="12" customHeight="1">
      <c r="B76" s="32"/>
      <c r="C76" s="29" t="s">
        <v>105</v>
      </c>
      <c r="D76" s="33"/>
      <c r="E76" s="33"/>
      <c r="F76" s="33"/>
      <c r="G76" s="33"/>
      <c r="H76" s="33"/>
      <c r="I76" s="33"/>
      <c r="J76" s="33"/>
      <c r="K76" s="33"/>
      <c r="L76" s="36"/>
    </row>
    <row r="77" spans="2:12" s="1" customFormat="1" ht="16.5" customHeight="1">
      <c r="B77" s="32"/>
      <c r="C77" s="33"/>
      <c r="D77" s="33"/>
      <c r="E77" s="339" t="str">
        <f>E9</f>
        <v>VON - Vedlejší a ostatní náklady</v>
      </c>
      <c r="F77" s="354"/>
      <c r="G77" s="354"/>
      <c r="H77" s="354"/>
      <c r="I77" s="33"/>
      <c r="J77" s="33"/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6"/>
    </row>
    <row r="79" spans="2:12" s="1" customFormat="1" ht="12" customHeight="1">
      <c r="B79" s="32"/>
      <c r="C79" s="29" t="s">
        <v>19</v>
      </c>
      <c r="D79" s="33"/>
      <c r="E79" s="33"/>
      <c r="F79" s="27" t="str">
        <f>F12</f>
        <v>Beroun</v>
      </c>
      <c r="G79" s="33"/>
      <c r="H79" s="33"/>
      <c r="I79" s="29" t="s">
        <v>21</v>
      </c>
      <c r="J79" s="56" t="str">
        <f>IF(J12="","",J12)</f>
        <v>10. 10. 2019</v>
      </c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6"/>
    </row>
    <row r="81" spans="2:65" s="1" customFormat="1" ht="43.05" customHeight="1">
      <c r="B81" s="32"/>
      <c r="C81" s="29" t="s">
        <v>23</v>
      </c>
      <c r="D81" s="33"/>
      <c r="E81" s="33"/>
      <c r="F81" s="27" t="str">
        <f>E15</f>
        <v>Město Beroun, Husovo nám. 68, 266 01 Beroun</v>
      </c>
      <c r="G81" s="33"/>
      <c r="H81" s="33"/>
      <c r="I81" s="29" t="s">
        <v>31</v>
      </c>
      <c r="J81" s="30" t="str">
        <f>E21</f>
        <v>OPTIMA, s.r.o., Žižkova 738/IV, 566 01 Vys. Mýto</v>
      </c>
      <c r="K81" s="33"/>
      <c r="L81" s="36"/>
    </row>
    <row r="82" spans="2:65" s="1" customFormat="1" ht="15.2" customHeight="1">
      <c r="B82" s="32"/>
      <c r="C82" s="29" t="s">
        <v>29</v>
      </c>
      <c r="D82" s="33"/>
      <c r="E82" s="33"/>
      <c r="F82" s="27" t="str">
        <f>IF(E18="","",E18)</f>
        <v xml:space="preserve"> </v>
      </c>
      <c r="G82" s="33"/>
      <c r="H82" s="33"/>
      <c r="I82" s="29" t="s">
        <v>36</v>
      </c>
      <c r="J82" s="30" t="str">
        <f>E24</f>
        <v xml:space="preserve"> </v>
      </c>
      <c r="K82" s="33"/>
      <c r="L82" s="36"/>
    </row>
    <row r="83" spans="2:65" s="1" customFormat="1" ht="10.3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6"/>
    </row>
    <row r="84" spans="2:65" s="10" customFormat="1" ht="29.25" customHeight="1">
      <c r="B84" s="144"/>
      <c r="C84" s="145" t="s">
        <v>114</v>
      </c>
      <c r="D84" s="146" t="s">
        <v>58</v>
      </c>
      <c r="E84" s="146" t="s">
        <v>54</v>
      </c>
      <c r="F84" s="146" t="s">
        <v>55</v>
      </c>
      <c r="G84" s="146" t="s">
        <v>115</v>
      </c>
      <c r="H84" s="146" t="s">
        <v>116</v>
      </c>
      <c r="I84" s="146" t="s">
        <v>117</v>
      </c>
      <c r="J84" s="147" t="s">
        <v>109</v>
      </c>
      <c r="K84" s="148" t="s">
        <v>118</v>
      </c>
      <c r="L84" s="149"/>
      <c r="M84" s="65" t="s">
        <v>17</v>
      </c>
      <c r="N84" s="66" t="s">
        <v>43</v>
      </c>
      <c r="O84" s="66" t="s">
        <v>119</v>
      </c>
      <c r="P84" s="66" t="s">
        <v>120</v>
      </c>
      <c r="Q84" s="66" t="s">
        <v>121</v>
      </c>
      <c r="R84" s="66" t="s">
        <v>122</v>
      </c>
      <c r="S84" s="66" t="s">
        <v>123</v>
      </c>
      <c r="T84" s="67" t="s">
        <v>124</v>
      </c>
    </row>
    <row r="85" spans="2:65" s="1" customFormat="1" ht="22.8" customHeight="1">
      <c r="B85" s="32"/>
      <c r="C85" s="72" t="s">
        <v>125</v>
      </c>
      <c r="D85" s="33"/>
      <c r="E85" s="33"/>
      <c r="F85" s="33"/>
      <c r="G85" s="33"/>
      <c r="H85" s="33"/>
      <c r="I85" s="33"/>
      <c r="J85" s="150">
        <f>BK85</f>
        <v>295000</v>
      </c>
      <c r="K85" s="33"/>
      <c r="L85" s="36"/>
      <c r="M85" s="68"/>
      <c r="N85" s="69"/>
      <c r="O85" s="69"/>
      <c r="P85" s="151">
        <f>P86</f>
        <v>0</v>
      </c>
      <c r="Q85" s="69"/>
      <c r="R85" s="151">
        <f>R86</f>
        <v>0</v>
      </c>
      <c r="S85" s="69"/>
      <c r="T85" s="152">
        <f>T86</f>
        <v>0</v>
      </c>
      <c r="AT85" s="18" t="s">
        <v>72</v>
      </c>
      <c r="AU85" s="18" t="s">
        <v>110</v>
      </c>
      <c r="BK85" s="153">
        <f>BK86</f>
        <v>295000</v>
      </c>
    </row>
    <row r="86" spans="2:65" s="11" customFormat="1" ht="25.9" customHeight="1">
      <c r="B86" s="154"/>
      <c r="C86" s="155"/>
      <c r="D86" s="156" t="s">
        <v>72</v>
      </c>
      <c r="E86" s="157" t="s">
        <v>101</v>
      </c>
      <c r="F86" s="157" t="s">
        <v>102</v>
      </c>
      <c r="G86" s="155"/>
      <c r="H86" s="155"/>
      <c r="I86" s="155"/>
      <c r="J86" s="158">
        <f>BK86</f>
        <v>295000</v>
      </c>
      <c r="K86" s="155"/>
      <c r="L86" s="159"/>
      <c r="M86" s="160"/>
      <c r="N86" s="161"/>
      <c r="O86" s="161"/>
      <c r="P86" s="162">
        <f>P87+P94+P101+P103+P105</f>
        <v>0</v>
      </c>
      <c r="Q86" s="161"/>
      <c r="R86" s="162">
        <f>R87+R94+R101+R103+R105</f>
        <v>0</v>
      </c>
      <c r="S86" s="161"/>
      <c r="T86" s="163">
        <f>T87+T94+T101+T103+T105</f>
        <v>0</v>
      </c>
      <c r="AR86" s="164" t="s">
        <v>136</v>
      </c>
      <c r="AT86" s="165" t="s">
        <v>72</v>
      </c>
      <c r="AU86" s="165" t="s">
        <v>73</v>
      </c>
      <c r="AY86" s="164" t="s">
        <v>128</v>
      </c>
      <c r="BK86" s="166">
        <f>BK87+BK94+BK101+BK103+BK105</f>
        <v>295000</v>
      </c>
    </row>
    <row r="87" spans="2:65" s="11" customFormat="1" ht="22.8" customHeight="1">
      <c r="B87" s="154"/>
      <c r="C87" s="155"/>
      <c r="D87" s="156" t="s">
        <v>72</v>
      </c>
      <c r="E87" s="167" t="s">
        <v>790</v>
      </c>
      <c r="F87" s="167" t="s">
        <v>791</v>
      </c>
      <c r="G87" s="155"/>
      <c r="H87" s="155"/>
      <c r="I87" s="155"/>
      <c r="J87" s="168">
        <f>BK87</f>
        <v>75000</v>
      </c>
      <c r="K87" s="155"/>
      <c r="L87" s="159"/>
      <c r="M87" s="160"/>
      <c r="N87" s="161"/>
      <c r="O87" s="161"/>
      <c r="P87" s="162">
        <f>SUM(P88:P93)</f>
        <v>0</v>
      </c>
      <c r="Q87" s="161"/>
      <c r="R87" s="162">
        <f>SUM(R88:R93)</f>
        <v>0</v>
      </c>
      <c r="S87" s="161"/>
      <c r="T87" s="163">
        <f>SUM(T88:T93)</f>
        <v>0</v>
      </c>
      <c r="AR87" s="164" t="s">
        <v>150</v>
      </c>
      <c r="AT87" s="165" t="s">
        <v>72</v>
      </c>
      <c r="AU87" s="165" t="s">
        <v>81</v>
      </c>
      <c r="AY87" s="164" t="s">
        <v>128</v>
      </c>
      <c r="BK87" s="166">
        <f>SUM(BK88:BK93)</f>
        <v>75000</v>
      </c>
    </row>
    <row r="88" spans="2:65" s="1" customFormat="1" ht="16.5" customHeight="1">
      <c r="B88" s="32"/>
      <c r="C88" s="169" t="s">
        <v>81</v>
      </c>
      <c r="D88" s="169" t="s">
        <v>131</v>
      </c>
      <c r="E88" s="170" t="s">
        <v>792</v>
      </c>
      <c r="F88" s="171" t="s">
        <v>793</v>
      </c>
      <c r="G88" s="172" t="s">
        <v>649</v>
      </c>
      <c r="H88" s="173">
        <v>1</v>
      </c>
      <c r="I88" s="174">
        <v>10000</v>
      </c>
      <c r="J88" s="174">
        <f t="shared" ref="J88:J93" si="0">ROUND(I88*H88,2)</f>
        <v>10000</v>
      </c>
      <c r="K88" s="171" t="s">
        <v>135</v>
      </c>
      <c r="L88" s="36"/>
      <c r="M88" s="175" t="s">
        <v>17</v>
      </c>
      <c r="N88" s="176" t="s">
        <v>44</v>
      </c>
      <c r="O88" s="177">
        <v>0</v>
      </c>
      <c r="P88" s="177">
        <f t="shared" ref="P88:P93" si="1">O88*H88</f>
        <v>0</v>
      </c>
      <c r="Q88" s="177">
        <v>0</v>
      </c>
      <c r="R88" s="177">
        <f t="shared" ref="R88:R93" si="2">Q88*H88</f>
        <v>0</v>
      </c>
      <c r="S88" s="177">
        <v>0</v>
      </c>
      <c r="T88" s="178">
        <f t="shared" ref="T88:T93" si="3">S88*H88</f>
        <v>0</v>
      </c>
      <c r="AR88" s="179" t="s">
        <v>794</v>
      </c>
      <c r="AT88" s="179" t="s">
        <v>131</v>
      </c>
      <c r="AU88" s="179" t="s">
        <v>83</v>
      </c>
      <c r="AY88" s="18" t="s">
        <v>128</v>
      </c>
      <c r="BE88" s="180">
        <f t="shared" ref="BE88:BE93" si="4">IF(N88="základní",J88,0)</f>
        <v>10000</v>
      </c>
      <c r="BF88" s="180">
        <f t="shared" ref="BF88:BF93" si="5">IF(N88="snížená",J88,0)</f>
        <v>0</v>
      </c>
      <c r="BG88" s="180">
        <f t="shared" ref="BG88:BG93" si="6">IF(N88="zákl. přenesená",J88,0)</f>
        <v>0</v>
      </c>
      <c r="BH88" s="180">
        <f t="shared" ref="BH88:BH93" si="7">IF(N88="sníž. přenesená",J88,0)</f>
        <v>0</v>
      </c>
      <c r="BI88" s="180">
        <f t="shared" ref="BI88:BI93" si="8">IF(N88="nulová",J88,0)</f>
        <v>0</v>
      </c>
      <c r="BJ88" s="18" t="s">
        <v>81</v>
      </c>
      <c r="BK88" s="180">
        <f t="shared" ref="BK88:BK93" si="9">ROUND(I88*H88,2)</f>
        <v>10000</v>
      </c>
      <c r="BL88" s="18" t="s">
        <v>794</v>
      </c>
      <c r="BM88" s="179" t="s">
        <v>83</v>
      </c>
    </row>
    <row r="89" spans="2:65" s="1" customFormat="1" ht="16.5" customHeight="1">
      <c r="B89" s="32"/>
      <c r="C89" s="169" t="s">
        <v>83</v>
      </c>
      <c r="D89" s="169" t="s">
        <v>131</v>
      </c>
      <c r="E89" s="170" t="s">
        <v>795</v>
      </c>
      <c r="F89" s="171" t="s">
        <v>796</v>
      </c>
      <c r="G89" s="172" t="s">
        <v>649</v>
      </c>
      <c r="H89" s="173">
        <v>1</v>
      </c>
      <c r="I89" s="174">
        <v>10000</v>
      </c>
      <c r="J89" s="174">
        <f t="shared" si="0"/>
        <v>10000</v>
      </c>
      <c r="K89" s="171" t="s">
        <v>181</v>
      </c>
      <c r="L89" s="36"/>
      <c r="M89" s="175" t="s">
        <v>17</v>
      </c>
      <c r="N89" s="176" t="s">
        <v>44</v>
      </c>
      <c r="O89" s="177">
        <v>0</v>
      </c>
      <c r="P89" s="177">
        <f t="shared" si="1"/>
        <v>0</v>
      </c>
      <c r="Q89" s="177">
        <v>0</v>
      </c>
      <c r="R89" s="177">
        <f t="shared" si="2"/>
        <v>0</v>
      </c>
      <c r="S89" s="177">
        <v>0</v>
      </c>
      <c r="T89" s="178">
        <f t="shared" si="3"/>
        <v>0</v>
      </c>
      <c r="AR89" s="179" t="s">
        <v>794</v>
      </c>
      <c r="AT89" s="179" t="s">
        <v>131</v>
      </c>
      <c r="AU89" s="179" t="s">
        <v>83</v>
      </c>
      <c r="AY89" s="18" t="s">
        <v>128</v>
      </c>
      <c r="BE89" s="180">
        <f t="shared" si="4"/>
        <v>10000</v>
      </c>
      <c r="BF89" s="180">
        <f t="shared" si="5"/>
        <v>0</v>
      </c>
      <c r="BG89" s="180">
        <f t="shared" si="6"/>
        <v>0</v>
      </c>
      <c r="BH89" s="180">
        <f t="shared" si="7"/>
        <v>0</v>
      </c>
      <c r="BI89" s="180">
        <f t="shared" si="8"/>
        <v>0</v>
      </c>
      <c r="BJ89" s="18" t="s">
        <v>81</v>
      </c>
      <c r="BK89" s="180">
        <f t="shared" si="9"/>
        <v>10000</v>
      </c>
      <c r="BL89" s="18" t="s">
        <v>794</v>
      </c>
      <c r="BM89" s="179" t="s">
        <v>136</v>
      </c>
    </row>
    <row r="90" spans="2:65" s="1" customFormat="1" ht="16.5" customHeight="1">
      <c r="B90" s="32"/>
      <c r="C90" s="169" t="s">
        <v>143</v>
      </c>
      <c r="D90" s="169" t="s">
        <v>131</v>
      </c>
      <c r="E90" s="170" t="s">
        <v>797</v>
      </c>
      <c r="F90" s="171" t="s">
        <v>798</v>
      </c>
      <c r="G90" s="172" t="s">
        <v>649</v>
      </c>
      <c r="H90" s="173">
        <v>1</v>
      </c>
      <c r="I90" s="174">
        <v>20000</v>
      </c>
      <c r="J90" s="174">
        <f t="shared" si="0"/>
        <v>20000</v>
      </c>
      <c r="K90" s="171" t="s">
        <v>181</v>
      </c>
      <c r="L90" s="36"/>
      <c r="M90" s="175" t="s">
        <v>17</v>
      </c>
      <c r="N90" s="176" t="s">
        <v>44</v>
      </c>
      <c r="O90" s="177">
        <v>0</v>
      </c>
      <c r="P90" s="177">
        <f t="shared" si="1"/>
        <v>0</v>
      </c>
      <c r="Q90" s="177">
        <v>0</v>
      </c>
      <c r="R90" s="177">
        <f t="shared" si="2"/>
        <v>0</v>
      </c>
      <c r="S90" s="177">
        <v>0</v>
      </c>
      <c r="T90" s="178">
        <f t="shared" si="3"/>
        <v>0</v>
      </c>
      <c r="AR90" s="179" t="s">
        <v>799</v>
      </c>
      <c r="AT90" s="179" t="s">
        <v>131</v>
      </c>
      <c r="AU90" s="179" t="s">
        <v>83</v>
      </c>
      <c r="AY90" s="18" t="s">
        <v>128</v>
      </c>
      <c r="BE90" s="180">
        <f t="shared" si="4"/>
        <v>20000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18" t="s">
        <v>81</v>
      </c>
      <c r="BK90" s="180">
        <f t="shared" si="9"/>
        <v>20000</v>
      </c>
      <c r="BL90" s="18" t="s">
        <v>799</v>
      </c>
      <c r="BM90" s="179" t="s">
        <v>800</v>
      </c>
    </row>
    <row r="91" spans="2:65" s="1" customFormat="1" ht="16.5" customHeight="1">
      <c r="B91" s="32"/>
      <c r="C91" s="169" t="s">
        <v>136</v>
      </c>
      <c r="D91" s="169" t="s">
        <v>131</v>
      </c>
      <c r="E91" s="170" t="s">
        <v>801</v>
      </c>
      <c r="F91" s="171" t="s">
        <v>802</v>
      </c>
      <c r="G91" s="172" t="s">
        <v>649</v>
      </c>
      <c r="H91" s="173">
        <v>1</v>
      </c>
      <c r="I91" s="174">
        <v>10000</v>
      </c>
      <c r="J91" s="174">
        <f t="shared" si="0"/>
        <v>10000</v>
      </c>
      <c r="K91" s="171" t="s">
        <v>181</v>
      </c>
      <c r="L91" s="36"/>
      <c r="M91" s="175" t="s">
        <v>17</v>
      </c>
      <c r="N91" s="176" t="s">
        <v>44</v>
      </c>
      <c r="O91" s="177">
        <v>0</v>
      </c>
      <c r="P91" s="177">
        <f t="shared" si="1"/>
        <v>0</v>
      </c>
      <c r="Q91" s="177">
        <v>0</v>
      </c>
      <c r="R91" s="177">
        <f t="shared" si="2"/>
        <v>0</v>
      </c>
      <c r="S91" s="177">
        <v>0</v>
      </c>
      <c r="T91" s="178">
        <f t="shared" si="3"/>
        <v>0</v>
      </c>
      <c r="AR91" s="179" t="s">
        <v>794</v>
      </c>
      <c r="AT91" s="179" t="s">
        <v>131</v>
      </c>
      <c r="AU91" s="179" t="s">
        <v>83</v>
      </c>
      <c r="AY91" s="18" t="s">
        <v>128</v>
      </c>
      <c r="BE91" s="180">
        <f t="shared" si="4"/>
        <v>10000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18" t="s">
        <v>81</v>
      </c>
      <c r="BK91" s="180">
        <f t="shared" si="9"/>
        <v>10000</v>
      </c>
      <c r="BL91" s="18" t="s">
        <v>794</v>
      </c>
      <c r="BM91" s="179" t="s">
        <v>154</v>
      </c>
    </row>
    <row r="92" spans="2:65" s="1" customFormat="1" ht="16.5" customHeight="1">
      <c r="B92" s="32"/>
      <c r="C92" s="169" t="s">
        <v>150</v>
      </c>
      <c r="D92" s="169" t="s">
        <v>131</v>
      </c>
      <c r="E92" s="170" t="s">
        <v>803</v>
      </c>
      <c r="F92" s="171" t="s">
        <v>804</v>
      </c>
      <c r="G92" s="172" t="s">
        <v>649</v>
      </c>
      <c r="H92" s="173">
        <v>1</v>
      </c>
      <c r="I92" s="174">
        <v>10000</v>
      </c>
      <c r="J92" s="174">
        <f t="shared" si="0"/>
        <v>10000</v>
      </c>
      <c r="K92" s="171" t="s">
        <v>181</v>
      </c>
      <c r="L92" s="36"/>
      <c r="M92" s="175" t="s">
        <v>17</v>
      </c>
      <c r="N92" s="176" t="s">
        <v>44</v>
      </c>
      <c r="O92" s="177">
        <v>0</v>
      </c>
      <c r="P92" s="177">
        <f t="shared" si="1"/>
        <v>0</v>
      </c>
      <c r="Q92" s="177">
        <v>0</v>
      </c>
      <c r="R92" s="177">
        <f t="shared" si="2"/>
        <v>0</v>
      </c>
      <c r="S92" s="177">
        <v>0</v>
      </c>
      <c r="T92" s="178">
        <f t="shared" si="3"/>
        <v>0</v>
      </c>
      <c r="AR92" s="179" t="s">
        <v>794</v>
      </c>
      <c r="AT92" s="179" t="s">
        <v>131</v>
      </c>
      <c r="AU92" s="179" t="s">
        <v>83</v>
      </c>
      <c r="AY92" s="18" t="s">
        <v>128</v>
      </c>
      <c r="BE92" s="180">
        <f t="shared" si="4"/>
        <v>10000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18" t="s">
        <v>81</v>
      </c>
      <c r="BK92" s="180">
        <f t="shared" si="9"/>
        <v>10000</v>
      </c>
      <c r="BL92" s="18" t="s">
        <v>794</v>
      </c>
      <c r="BM92" s="179" t="s">
        <v>141</v>
      </c>
    </row>
    <row r="93" spans="2:65" s="1" customFormat="1" ht="16.5" customHeight="1">
      <c r="B93" s="32"/>
      <c r="C93" s="169" t="s">
        <v>154</v>
      </c>
      <c r="D93" s="169" t="s">
        <v>131</v>
      </c>
      <c r="E93" s="170" t="s">
        <v>805</v>
      </c>
      <c r="F93" s="171" t="s">
        <v>806</v>
      </c>
      <c r="G93" s="172" t="s">
        <v>649</v>
      </c>
      <c r="H93" s="173">
        <v>1</v>
      </c>
      <c r="I93" s="174">
        <v>15000</v>
      </c>
      <c r="J93" s="174">
        <f t="shared" si="0"/>
        <v>15000</v>
      </c>
      <c r="K93" s="171" t="s">
        <v>181</v>
      </c>
      <c r="L93" s="36"/>
      <c r="M93" s="175" t="s">
        <v>17</v>
      </c>
      <c r="N93" s="176" t="s">
        <v>44</v>
      </c>
      <c r="O93" s="177">
        <v>0</v>
      </c>
      <c r="P93" s="177">
        <f t="shared" si="1"/>
        <v>0</v>
      </c>
      <c r="Q93" s="177">
        <v>0</v>
      </c>
      <c r="R93" s="177">
        <f t="shared" si="2"/>
        <v>0</v>
      </c>
      <c r="S93" s="177">
        <v>0</v>
      </c>
      <c r="T93" s="178">
        <f t="shared" si="3"/>
        <v>0</v>
      </c>
      <c r="AR93" s="179" t="s">
        <v>794</v>
      </c>
      <c r="AT93" s="179" t="s">
        <v>131</v>
      </c>
      <c r="AU93" s="179" t="s">
        <v>83</v>
      </c>
      <c r="AY93" s="18" t="s">
        <v>128</v>
      </c>
      <c r="BE93" s="180">
        <f t="shared" si="4"/>
        <v>15000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18" t="s">
        <v>81</v>
      </c>
      <c r="BK93" s="180">
        <f t="shared" si="9"/>
        <v>15000</v>
      </c>
      <c r="BL93" s="18" t="s">
        <v>794</v>
      </c>
      <c r="BM93" s="179" t="s">
        <v>182</v>
      </c>
    </row>
    <row r="94" spans="2:65" s="11" customFormat="1" ht="22.8" customHeight="1">
      <c r="B94" s="154"/>
      <c r="C94" s="155"/>
      <c r="D94" s="156" t="s">
        <v>72</v>
      </c>
      <c r="E94" s="167" t="s">
        <v>807</v>
      </c>
      <c r="F94" s="167" t="s">
        <v>808</v>
      </c>
      <c r="G94" s="155"/>
      <c r="H94" s="155"/>
      <c r="I94" s="155"/>
      <c r="J94" s="168">
        <f>BK94</f>
        <v>130000</v>
      </c>
      <c r="K94" s="155"/>
      <c r="L94" s="159"/>
      <c r="M94" s="160"/>
      <c r="N94" s="161"/>
      <c r="O94" s="161"/>
      <c r="P94" s="162">
        <f>SUM(P95:P100)</f>
        <v>0</v>
      </c>
      <c r="Q94" s="161"/>
      <c r="R94" s="162">
        <f>SUM(R95:R100)</f>
        <v>0</v>
      </c>
      <c r="S94" s="161"/>
      <c r="T94" s="163">
        <f>SUM(T95:T100)</f>
        <v>0</v>
      </c>
      <c r="AR94" s="164" t="s">
        <v>150</v>
      </c>
      <c r="AT94" s="165" t="s">
        <v>72</v>
      </c>
      <c r="AU94" s="165" t="s">
        <v>81</v>
      </c>
      <c r="AY94" s="164" t="s">
        <v>128</v>
      </c>
      <c r="BK94" s="166">
        <f>SUM(BK95:BK100)</f>
        <v>130000</v>
      </c>
    </row>
    <row r="95" spans="2:65" s="1" customFormat="1" ht="16.5" customHeight="1">
      <c r="B95" s="32"/>
      <c r="C95" s="169" t="s">
        <v>213</v>
      </c>
      <c r="D95" s="169" t="s">
        <v>131</v>
      </c>
      <c r="E95" s="170" t="s">
        <v>809</v>
      </c>
      <c r="F95" s="171" t="s">
        <v>808</v>
      </c>
      <c r="G95" s="172" t="s">
        <v>649</v>
      </c>
      <c r="H95" s="173">
        <v>1</v>
      </c>
      <c r="I95" s="174">
        <v>50000</v>
      </c>
      <c r="J95" s="174">
        <f t="shared" ref="J95:J100" si="10">ROUND(I95*H95,2)</f>
        <v>50000</v>
      </c>
      <c r="K95" s="171" t="s">
        <v>181</v>
      </c>
      <c r="L95" s="36"/>
      <c r="M95" s="175" t="s">
        <v>17</v>
      </c>
      <c r="N95" s="176" t="s">
        <v>44</v>
      </c>
      <c r="O95" s="177">
        <v>0</v>
      </c>
      <c r="P95" s="177">
        <f t="shared" ref="P95:P100" si="11">O95*H95</f>
        <v>0</v>
      </c>
      <c r="Q95" s="177">
        <v>0</v>
      </c>
      <c r="R95" s="177">
        <f t="shared" ref="R95:R100" si="12">Q95*H95</f>
        <v>0</v>
      </c>
      <c r="S95" s="177">
        <v>0</v>
      </c>
      <c r="T95" s="178">
        <f t="shared" ref="T95:T100" si="13">S95*H95</f>
        <v>0</v>
      </c>
      <c r="AR95" s="179" t="s">
        <v>794</v>
      </c>
      <c r="AT95" s="179" t="s">
        <v>131</v>
      </c>
      <c r="AU95" s="179" t="s">
        <v>83</v>
      </c>
      <c r="AY95" s="18" t="s">
        <v>128</v>
      </c>
      <c r="BE95" s="180">
        <f t="shared" ref="BE95:BE100" si="14">IF(N95="základní",J95,0)</f>
        <v>50000</v>
      </c>
      <c r="BF95" s="180">
        <f t="shared" ref="BF95:BF100" si="15">IF(N95="snížená",J95,0)</f>
        <v>0</v>
      </c>
      <c r="BG95" s="180">
        <f t="shared" ref="BG95:BG100" si="16">IF(N95="zákl. přenesená",J95,0)</f>
        <v>0</v>
      </c>
      <c r="BH95" s="180">
        <f t="shared" ref="BH95:BH100" si="17">IF(N95="sníž. přenesená",J95,0)</f>
        <v>0</v>
      </c>
      <c r="BI95" s="180">
        <f t="shared" ref="BI95:BI100" si="18">IF(N95="nulová",J95,0)</f>
        <v>0</v>
      </c>
      <c r="BJ95" s="18" t="s">
        <v>81</v>
      </c>
      <c r="BK95" s="180">
        <f t="shared" ref="BK95:BK100" si="19">ROUND(I95*H95,2)</f>
        <v>50000</v>
      </c>
      <c r="BL95" s="18" t="s">
        <v>794</v>
      </c>
      <c r="BM95" s="179" t="s">
        <v>256</v>
      </c>
    </row>
    <row r="96" spans="2:65" s="1" customFormat="1" ht="16.5" customHeight="1">
      <c r="B96" s="32"/>
      <c r="C96" s="169" t="s">
        <v>141</v>
      </c>
      <c r="D96" s="169" t="s">
        <v>131</v>
      </c>
      <c r="E96" s="170" t="s">
        <v>810</v>
      </c>
      <c r="F96" s="171" t="s">
        <v>811</v>
      </c>
      <c r="G96" s="172" t="s">
        <v>649</v>
      </c>
      <c r="H96" s="173">
        <v>1</v>
      </c>
      <c r="I96" s="174">
        <v>10000</v>
      </c>
      <c r="J96" s="174">
        <f t="shared" si="10"/>
        <v>10000</v>
      </c>
      <c r="K96" s="171" t="s">
        <v>181</v>
      </c>
      <c r="L96" s="36"/>
      <c r="M96" s="175" t="s">
        <v>17</v>
      </c>
      <c r="N96" s="176" t="s">
        <v>44</v>
      </c>
      <c r="O96" s="177">
        <v>0</v>
      </c>
      <c r="P96" s="177">
        <f t="shared" si="11"/>
        <v>0</v>
      </c>
      <c r="Q96" s="177">
        <v>0</v>
      </c>
      <c r="R96" s="177">
        <f t="shared" si="12"/>
        <v>0</v>
      </c>
      <c r="S96" s="177">
        <v>0</v>
      </c>
      <c r="T96" s="178">
        <f t="shared" si="13"/>
        <v>0</v>
      </c>
      <c r="AR96" s="179" t="s">
        <v>799</v>
      </c>
      <c r="AT96" s="179" t="s">
        <v>131</v>
      </c>
      <c r="AU96" s="179" t="s">
        <v>83</v>
      </c>
      <c r="AY96" s="18" t="s">
        <v>128</v>
      </c>
      <c r="BE96" s="180">
        <f t="shared" si="14"/>
        <v>10000</v>
      </c>
      <c r="BF96" s="180">
        <f t="shared" si="15"/>
        <v>0</v>
      </c>
      <c r="BG96" s="180">
        <f t="shared" si="16"/>
        <v>0</v>
      </c>
      <c r="BH96" s="180">
        <f t="shared" si="17"/>
        <v>0</v>
      </c>
      <c r="BI96" s="180">
        <f t="shared" si="18"/>
        <v>0</v>
      </c>
      <c r="BJ96" s="18" t="s">
        <v>81</v>
      </c>
      <c r="BK96" s="180">
        <f t="shared" si="19"/>
        <v>10000</v>
      </c>
      <c r="BL96" s="18" t="s">
        <v>799</v>
      </c>
      <c r="BM96" s="179" t="s">
        <v>812</v>
      </c>
    </row>
    <row r="97" spans="2:65" s="1" customFormat="1" ht="16.5" customHeight="1">
      <c r="B97" s="32"/>
      <c r="C97" s="169" t="s">
        <v>227</v>
      </c>
      <c r="D97" s="169" t="s">
        <v>131</v>
      </c>
      <c r="E97" s="170" t="s">
        <v>813</v>
      </c>
      <c r="F97" s="171" t="s">
        <v>814</v>
      </c>
      <c r="G97" s="172" t="s">
        <v>649</v>
      </c>
      <c r="H97" s="173">
        <v>1</v>
      </c>
      <c r="I97" s="174">
        <v>35000</v>
      </c>
      <c r="J97" s="174">
        <f t="shared" si="10"/>
        <v>35000</v>
      </c>
      <c r="K97" s="171" t="s">
        <v>181</v>
      </c>
      <c r="L97" s="36"/>
      <c r="M97" s="175" t="s">
        <v>17</v>
      </c>
      <c r="N97" s="176" t="s">
        <v>44</v>
      </c>
      <c r="O97" s="177">
        <v>0</v>
      </c>
      <c r="P97" s="177">
        <f t="shared" si="11"/>
        <v>0</v>
      </c>
      <c r="Q97" s="177">
        <v>0</v>
      </c>
      <c r="R97" s="177">
        <f t="shared" si="12"/>
        <v>0</v>
      </c>
      <c r="S97" s="177">
        <v>0</v>
      </c>
      <c r="T97" s="178">
        <f t="shared" si="13"/>
        <v>0</v>
      </c>
      <c r="AR97" s="179" t="s">
        <v>794</v>
      </c>
      <c r="AT97" s="179" t="s">
        <v>131</v>
      </c>
      <c r="AU97" s="179" t="s">
        <v>83</v>
      </c>
      <c r="AY97" s="18" t="s">
        <v>128</v>
      </c>
      <c r="BE97" s="180">
        <f t="shared" si="14"/>
        <v>35000</v>
      </c>
      <c r="BF97" s="180">
        <f t="shared" si="15"/>
        <v>0</v>
      </c>
      <c r="BG97" s="180">
        <f t="shared" si="16"/>
        <v>0</v>
      </c>
      <c r="BH97" s="180">
        <f t="shared" si="17"/>
        <v>0</v>
      </c>
      <c r="BI97" s="180">
        <f t="shared" si="18"/>
        <v>0</v>
      </c>
      <c r="BJ97" s="18" t="s">
        <v>81</v>
      </c>
      <c r="BK97" s="180">
        <f t="shared" si="19"/>
        <v>35000</v>
      </c>
      <c r="BL97" s="18" t="s">
        <v>794</v>
      </c>
      <c r="BM97" s="179" t="s">
        <v>195</v>
      </c>
    </row>
    <row r="98" spans="2:65" s="1" customFormat="1" ht="24" customHeight="1">
      <c r="B98" s="32"/>
      <c r="C98" s="169" t="s">
        <v>182</v>
      </c>
      <c r="D98" s="169" t="s">
        <v>131</v>
      </c>
      <c r="E98" s="170" t="s">
        <v>815</v>
      </c>
      <c r="F98" s="171" t="s">
        <v>816</v>
      </c>
      <c r="G98" s="172" t="s">
        <v>649</v>
      </c>
      <c r="H98" s="173">
        <v>1</v>
      </c>
      <c r="I98" s="174">
        <v>15000</v>
      </c>
      <c r="J98" s="174">
        <f t="shared" si="10"/>
        <v>15000</v>
      </c>
      <c r="K98" s="171" t="s">
        <v>181</v>
      </c>
      <c r="L98" s="36"/>
      <c r="M98" s="175" t="s">
        <v>17</v>
      </c>
      <c r="N98" s="176" t="s">
        <v>44</v>
      </c>
      <c r="O98" s="177">
        <v>0</v>
      </c>
      <c r="P98" s="177">
        <f t="shared" si="11"/>
        <v>0</v>
      </c>
      <c r="Q98" s="177">
        <v>0</v>
      </c>
      <c r="R98" s="177">
        <f t="shared" si="12"/>
        <v>0</v>
      </c>
      <c r="S98" s="177">
        <v>0</v>
      </c>
      <c r="T98" s="178">
        <f t="shared" si="13"/>
        <v>0</v>
      </c>
      <c r="AR98" s="179" t="s">
        <v>794</v>
      </c>
      <c r="AT98" s="179" t="s">
        <v>131</v>
      </c>
      <c r="AU98" s="179" t="s">
        <v>83</v>
      </c>
      <c r="AY98" s="18" t="s">
        <v>128</v>
      </c>
      <c r="BE98" s="180">
        <f t="shared" si="14"/>
        <v>15000</v>
      </c>
      <c r="BF98" s="180">
        <f t="shared" si="15"/>
        <v>0</v>
      </c>
      <c r="BG98" s="180">
        <f t="shared" si="16"/>
        <v>0</v>
      </c>
      <c r="BH98" s="180">
        <f t="shared" si="17"/>
        <v>0</v>
      </c>
      <c r="BI98" s="180">
        <f t="shared" si="18"/>
        <v>0</v>
      </c>
      <c r="BJ98" s="18" t="s">
        <v>81</v>
      </c>
      <c r="BK98" s="180">
        <f t="shared" si="19"/>
        <v>15000</v>
      </c>
      <c r="BL98" s="18" t="s">
        <v>794</v>
      </c>
      <c r="BM98" s="179" t="s">
        <v>203</v>
      </c>
    </row>
    <row r="99" spans="2:65" s="1" customFormat="1" ht="16.5" customHeight="1">
      <c r="B99" s="32"/>
      <c r="C99" s="169" t="s">
        <v>250</v>
      </c>
      <c r="D99" s="169" t="s">
        <v>131</v>
      </c>
      <c r="E99" s="170" t="s">
        <v>817</v>
      </c>
      <c r="F99" s="171" t="s">
        <v>818</v>
      </c>
      <c r="G99" s="172" t="s">
        <v>649</v>
      </c>
      <c r="H99" s="173">
        <v>1</v>
      </c>
      <c r="I99" s="174">
        <v>15000</v>
      </c>
      <c r="J99" s="174">
        <f t="shared" si="10"/>
        <v>15000</v>
      </c>
      <c r="K99" s="171" t="s">
        <v>181</v>
      </c>
      <c r="L99" s="36"/>
      <c r="M99" s="175" t="s">
        <v>17</v>
      </c>
      <c r="N99" s="176" t="s">
        <v>44</v>
      </c>
      <c r="O99" s="177">
        <v>0</v>
      </c>
      <c r="P99" s="177">
        <f t="shared" si="11"/>
        <v>0</v>
      </c>
      <c r="Q99" s="177">
        <v>0</v>
      </c>
      <c r="R99" s="177">
        <f t="shared" si="12"/>
        <v>0</v>
      </c>
      <c r="S99" s="177">
        <v>0</v>
      </c>
      <c r="T99" s="178">
        <f t="shared" si="13"/>
        <v>0</v>
      </c>
      <c r="AR99" s="179" t="s">
        <v>799</v>
      </c>
      <c r="AT99" s="179" t="s">
        <v>131</v>
      </c>
      <c r="AU99" s="179" t="s">
        <v>83</v>
      </c>
      <c r="AY99" s="18" t="s">
        <v>128</v>
      </c>
      <c r="BE99" s="180">
        <f t="shared" si="14"/>
        <v>15000</v>
      </c>
      <c r="BF99" s="180">
        <f t="shared" si="15"/>
        <v>0</v>
      </c>
      <c r="BG99" s="180">
        <f t="shared" si="16"/>
        <v>0</v>
      </c>
      <c r="BH99" s="180">
        <f t="shared" si="17"/>
        <v>0</v>
      </c>
      <c r="BI99" s="180">
        <f t="shared" si="18"/>
        <v>0</v>
      </c>
      <c r="BJ99" s="18" t="s">
        <v>81</v>
      </c>
      <c r="BK99" s="180">
        <f t="shared" si="19"/>
        <v>15000</v>
      </c>
      <c r="BL99" s="18" t="s">
        <v>799</v>
      </c>
      <c r="BM99" s="179" t="s">
        <v>819</v>
      </c>
    </row>
    <row r="100" spans="2:65" s="1" customFormat="1" ht="16.5" customHeight="1">
      <c r="B100" s="32"/>
      <c r="C100" s="169" t="s">
        <v>256</v>
      </c>
      <c r="D100" s="169" t="s">
        <v>131</v>
      </c>
      <c r="E100" s="170" t="s">
        <v>820</v>
      </c>
      <c r="F100" s="171" t="s">
        <v>821</v>
      </c>
      <c r="G100" s="172" t="s">
        <v>134</v>
      </c>
      <c r="H100" s="173">
        <v>1</v>
      </c>
      <c r="I100" s="174">
        <v>5000</v>
      </c>
      <c r="J100" s="174">
        <f t="shared" si="10"/>
        <v>5000</v>
      </c>
      <c r="K100" s="171" t="s">
        <v>181</v>
      </c>
      <c r="L100" s="36"/>
      <c r="M100" s="175" t="s">
        <v>17</v>
      </c>
      <c r="N100" s="176" t="s">
        <v>44</v>
      </c>
      <c r="O100" s="177">
        <v>0</v>
      </c>
      <c r="P100" s="177">
        <f t="shared" si="11"/>
        <v>0</v>
      </c>
      <c r="Q100" s="177">
        <v>0</v>
      </c>
      <c r="R100" s="177">
        <f t="shared" si="12"/>
        <v>0</v>
      </c>
      <c r="S100" s="177">
        <v>0</v>
      </c>
      <c r="T100" s="178">
        <f t="shared" si="13"/>
        <v>0</v>
      </c>
      <c r="AR100" s="179" t="s">
        <v>799</v>
      </c>
      <c r="AT100" s="179" t="s">
        <v>131</v>
      </c>
      <c r="AU100" s="179" t="s">
        <v>83</v>
      </c>
      <c r="AY100" s="18" t="s">
        <v>128</v>
      </c>
      <c r="BE100" s="180">
        <f t="shared" si="14"/>
        <v>5000</v>
      </c>
      <c r="BF100" s="180">
        <f t="shared" si="15"/>
        <v>0</v>
      </c>
      <c r="BG100" s="180">
        <f t="shared" si="16"/>
        <v>0</v>
      </c>
      <c r="BH100" s="180">
        <f t="shared" si="17"/>
        <v>0</v>
      </c>
      <c r="BI100" s="180">
        <f t="shared" si="18"/>
        <v>0</v>
      </c>
      <c r="BJ100" s="18" t="s">
        <v>81</v>
      </c>
      <c r="BK100" s="180">
        <f t="shared" si="19"/>
        <v>5000</v>
      </c>
      <c r="BL100" s="18" t="s">
        <v>799</v>
      </c>
      <c r="BM100" s="179" t="s">
        <v>822</v>
      </c>
    </row>
    <row r="101" spans="2:65" s="11" customFormat="1" ht="22.8" customHeight="1">
      <c r="B101" s="154"/>
      <c r="C101" s="155"/>
      <c r="D101" s="156" t="s">
        <v>72</v>
      </c>
      <c r="E101" s="167" t="s">
        <v>823</v>
      </c>
      <c r="F101" s="167" t="s">
        <v>824</v>
      </c>
      <c r="G101" s="155"/>
      <c r="H101" s="155"/>
      <c r="I101" s="155"/>
      <c r="J101" s="168">
        <f>BK101</f>
        <v>30000</v>
      </c>
      <c r="K101" s="155"/>
      <c r="L101" s="159"/>
      <c r="M101" s="160"/>
      <c r="N101" s="161"/>
      <c r="O101" s="161"/>
      <c r="P101" s="162">
        <f>P102</f>
        <v>0</v>
      </c>
      <c r="Q101" s="161"/>
      <c r="R101" s="162">
        <f>R102</f>
        <v>0</v>
      </c>
      <c r="S101" s="161"/>
      <c r="T101" s="163">
        <f>T102</f>
        <v>0</v>
      </c>
      <c r="AR101" s="164" t="s">
        <v>150</v>
      </c>
      <c r="AT101" s="165" t="s">
        <v>72</v>
      </c>
      <c r="AU101" s="165" t="s">
        <v>81</v>
      </c>
      <c r="AY101" s="164" t="s">
        <v>128</v>
      </c>
      <c r="BK101" s="166">
        <f>BK102</f>
        <v>30000</v>
      </c>
    </row>
    <row r="102" spans="2:65" s="1" customFormat="1" ht="16.5" customHeight="1">
      <c r="B102" s="32"/>
      <c r="C102" s="169" t="s">
        <v>264</v>
      </c>
      <c r="D102" s="169" t="s">
        <v>131</v>
      </c>
      <c r="E102" s="170" t="s">
        <v>825</v>
      </c>
      <c r="F102" s="171" t="s">
        <v>826</v>
      </c>
      <c r="G102" s="172" t="s">
        <v>649</v>
      </c>
      <c r="H102" s="173">
        <v>1</v>
      </c>
      <c r="I102" s="174">
        <v>30000</v>
      </c>
      <c r="J102" s="174">
        <f>ROUND(I102*H102,2)</f>
        <v>30000</v>
      </c>
      <c r="K102" s="171" t="s">
        <v>181</v>
      </c>
      <c r="L102" s="36"/>
      <c r="M102" s="175" t="s">
        <v>17</v>
      </c>
      <c r="N102" s="176" t="s">
        <v>44</v>
      </c>
      <c r="O102" s="177">
        <v>0</v>
      </c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AR102" s="179" t="s">
        <v>794</v>
      </c>
      <c r="AT102" s="179" t="s">
        <v>131</v>
      </c>
      <c r="AU102" s="179" t="s">
        <v>83</v>
      </c>
      <c r="AY102" s="18" t="s">
        <v>128</v>
      </c>
      <c r="BE102" s="180">
        <f>IF(N102="základní",J102,0)</f>
        <v>30000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18" t="s">
        <v>81</v>
      </c>
      <c r="BK102" s="180">
        <f>ROUND(I102*H102,2)</f>
        <v>30000</v>
      </c>
      <c r="BL102" s="18" t="s">
        <v>794</v>
      </c>
      <c r="BM102" s="179" t="s">
        <v>288</v>
      </c>
    </row>
    <row r="103" spans="2:65" s="11" customFormat="1" ht="22.8" customHeight="1">
      <c r="B103" s="154"/>
      <c r="C103" s="155"/>
      <c r="D103" s="156" t="s">
        <v>72</v>
      </c>
      <c r="E103" s="167" t="s">
        <v>827</v>
      </c>
      <c r="F103" s="167" t="s">
        <v>828</v>
      </c>
      <c r="G103" s="155"/>
      <c r="H103" s="155"/>
      <c r="I103" s="155"/>
      <c r="J103" s="168">
        <f>BK103</f>
        <v>40000</v>
      </c>
      <c r="K103" s="155"/>
      <c r="L103" s="159"/>
      <c r="M103" s="160"/>
      <c r="N103" s="161"/>
      <c r="O103" s="161"/>
      <c r="P103" s="162">
        <f>P104</f>
        <v>0</v>
      </c>
      <c r="Q103" s="161"/>
      <c r="R103" s="162">
        <f>R104</f>
        <v>0</v>
      </c>
      <c r="S103" s="161"/>
      <c r="T103" s="163">
        <f>T104</f>
        <v>0</v>
      </c>
      <c r="AR103" s="164" t="s">
        <v>150</v>
      </c>
      <c r="AT103" s="165" t="s">
        <v>72</v>
      </c>
      <c r="AU103" s="165" t="s">
        <v>81</v>
      </c>
      <c r="AY103" s="164" t="s">
        <v>128</v>
      </c>
      <c r="BK103" s="166">
        <f>BK104</f>
        <v>40000</v>
      </c>
    </row>
    <row r="104" spans="2:65" s="1" customFormat="1" ht="16.5" customHeight="1">
      <c r="B104" s="32"/>
      <c r="C104" s="169" t="s">
        <v>195</v>
      </c>
      <c r="D104" s="169" t="s">
        <v>131</v>
      </c>
      <c r="E104" s="170" t="s">
        <v>829</v>
      </c>
      <c r="F104" s="171" t="s">
        <v>830</v>
      </c>
      <c r="G104" s="172" t="s">
        <v>649</v>
      </c>
      <c r="H104" s="173">
        <v>1</v>
      </c>
      <c r="I104" s="174">
        <v>40000</v>
      </c>
      <c r="J104" s="174">
        <f>ROUND(I104*H104,2)</f>
        <v>40000</v>
      </c>
      <c r="K104" s="171" t="s">
        <v>181</v>
      </c>
      <c r="L104" s="36"/>
      <c r="M104" s="175" t="s">
        <v>17</v>
      </c>
      <c r="N104" s="176" t="s">
        <v>44</v>
      </c>
      <c r="O104" s="177">
        <v>0</v>
      </c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AR104" s="179" t="s">
        <v>799</v>
      </c>
      <c r="AT104" s="179" t="s">
        <v>131</v>
      </c>
      <c r="AU104" s="179" t="s">
        <v>83</v>
      </c>
      <c r="AY104" s="18" t="s">
        <v>128</v>
      </c>
      <c r="BE104" s="180">
        <f>IF(N104="základní",J104,0)</f>
        <v>40000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8" t="s">
        <v>81</v>
      </c>
      <c r="BK104" s="180">
        <f>ROUND(I104*H104,2)</f>
        <v>40000</v>
      </c>
      <c r="BL104" s="18" t="s">
        <v>799</v>
      </c>
      <c r="BM104" s="179" t="s">
        <v>831</v>
      </c>
    </row>
    <row r="105" spans="2:65" s="11" customFormat="1" ht="22.8" customHeight="1">
      <c r="B105" s="154"/>
      <c r="C105" s="155"/>
      <c r="D105" s="156" t="s">
        <v>72</v>
      </c>
      <c r="E105" s="167" t="s">
        <v>832</v>
      </c>
      <c r="F105" s="167" t="s">
        <v>833</v>
      </c>
      <c r="G105" s="155"/>
      <c r="H105" s="155"/>
      <c r="I105" s="155"/>
      <c r="J105" s="168">
        <f>BK105</f>
        <v>20000</v>
      </c>
      <c r="K105" s="155"/>
      <c r="L105" s="159"/>
      <c r="M105" s="160"/>
      <c r="N105" s="161"/>
      <c r="O105" s="161"/>
      <c r="P105" s="162">
        <f>P106</f>
        <v>0</v>
      </c>
      <c r="Q105" s="161"/>
      <c r="R105" s="162">
        <f>R106</f>
        <v>0</v>
      </c>
      <c r="S105" s="161"/>
      <c r="T105" s="163">
        <f>T106</f>
        <v>0</v>
      </c>
      <c r="AR105" s="164" t="s">
        <v>150</v>
      </c>
      <c r="AT105" s="165" t="s">
        <v>72</v>
      </c>
      <c r="AU105" s="165" t="s">
        <v>81</v>
      </c>
      <c r="AY105" s="164" t="s">
        <v>128</v>
      </c>
      <c r="BK105" s="166">
        <f>BK106</f>
        <v>20000</v>
      </c>
    </row>
    <row r="106" spans="2:65" s="1" customFormat="1" ht="16.5" customHeight="1">
      <c r="B106" s="32"/>
      <c r="C106" s="169" t="s">
        <v>8</v>
      </c>
      <c r="D106" s="169" t="s">
        <v>131</v>
      </c>
      <c r="E106" s="170" t="s">
        <v>834</v>
      </c>
      <c r="F106" s="171" t="s">
        <v>835</v>
      </c>
      <c r="G106" s="172" t="s">
        <v>649</v>
      </c>
      <c r="H106" s="173">
        <v>1</v>
      </c>
      <c r="I106" s="174">
        <v>20000</v>
      </c>
      <c r="J106" s="174">
        <f>ROUND(I106*H106,2)</f>
        <v>20000</v>
      </c>
      <c r="K106" s="171" t="s">
        <v>181</v>
      </c>
      <c r="L106" s="36"/>
      <c r="M106" s="190" t="s">
        <v>17</v>
      </c>
      <c r="N106" s="191" t="s">
        <v>44</v>
      </c>
      <c r="O106" s="192">
        <v>0</v>
      </c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179" t="s">
        <v>799</v>
      </c>
      <c r="AT106" s="179" t="s">
        <v>131</v>
      </c>
      <c r="AU106" s="179" t="s">
        <v>83</v>
      </c>
      <c r="AY106" s="18" t="s">
        <v>128</v>
      </c>
      <c r="BE106" s="180">
        <f>IF(N106="základní",J106,0)</f>
        <v>20000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8" t="s">
        <v>81</v>
      </c>
      <c r="BK106" s="180">
        <f>ROUND(I106*H106,2)</f>
        <v>20000</v>
      </c>
      <c r="BL106" s="18" t="s">
        <v>799</v>
      </c>
      <c r="BM106" s="179" t="s">
        <v>836</v>
      </c>
    </row>
    <row r="107" spans="2:65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6"/>
    </row>
  </sheetData>
  <sheetProtection algorithmName="SHA-512" hashValue="oZv2Q5t56H4Lor/uZ45na3omej0UHBXfHFCaK+F5xOHBvPm6UAuXQj6AH7ugMhWKvukOqRxnzDoySRwW5Akhsw==" saltValue="vNcGqTIbmdWWyhG2ET8zSl1XGdc1uVu2Hwc02nhF8+Ze1pQ0H6nXc1VjsCNKfBFr89v2mpSy3YYR9ydfZT4rEw==" spinCount="100000" sheet="1" objects="1" scenarios="1" formatColumns="0" formatRows="0" autoFilter="0"/>
  <autoFilter ref="C84:K106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0.1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6" customFormat="1" ht="45" customHeight="1">
      <c r="B3" s="241"/>
      <c r="C3" s="363" t="s">
        <v>837</v>
      </c>
      <c r="D3" s="363"/>
      <c r="E3" s="363"/>
      <c r="F3" s="363"/>
      <c r="G3" s="363"/>
      <c r="H3" s="363"/>
      <c r="I3" s="363"/>
      <c r="J3" s="363"/>
      <c r="K3" s="242"/>
    </row>
    <row r="4" spans="2:11" ht="25.5" customHeight="1">
      <c r="B4" s="243"/>
      <c r="C4" s="365" t="s">
        <v>838</v>
      </c>
      <c r="D4" s="365"/>
      <c r="E4" s="365"/>
      <c r="F4" s="365"/>
      <c r="G4" s="365"/>
      <c r="H4" s="365"/>
      <c r="I4" s="365"/>
      <c r="J4" s="365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4" t="s">
        <v>839</v>
      </c>
      <c r="D6" s="364"/>
      <c r="E6" s="364"/>
      <c r="F6" s="364"/>
      <c r="G6" s="364"/>
      <c r="H6" s="364"/>
      <c r="I6" s="364"/>
      <c r="J6" s="364"/>
      <c r="K6" s="244"/>
    </row>
    <row r="7" spans="2:11" ht="15" customHeight="1">
      <c r="B7" s="247"/>
      <c r="C7" s="364" t="s">
        <v>840</v>
      </c>
      <c r="D7" s="364"/>
      <c r="E7" s="364"/>
      <c r="F7" s="364"/>
      <c r="G7" s="364"/>
      <c r="H7" s="364"/>
      <c r="I7" s="364"/>
      <c r="J7" s="364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4" t="s">
        <v>841</v>
      </c>
      <c r="D9" s="364"/>
      <c r="E9" s="364"/>
      <c r="F9" s="364"/>
      <c r="G9" s="364"/>
      <c r="H9" s="364"/>
      <c r="I9" s="364"/>
      <c r="J9" s="364"/>
      <c r="K9" s="244"/>
    </row>
    <row r="10" spans="2:11" ht="15" customHeight="1">
      <c r="B10" s="247"/>
      <c r="C10" s="246"/>
      <c r="D10" s="364" t="s">
        <v>842</v>
      </c>
      <c r="E10" s="364"/>
      <c r="F10" s="364"/>
      <c r="G10" s="364"/>
      <c r="H10" s="364"/>
      <c r="I10" s="364"/>
      <c r="J10" s="364"/>
      <c r="K10" s="244"/>
    </row>
    <row r="11" spans="2:11" ht="15" customHeight="1">
      <c r="B11" s="247"/>
      <c r="C11" s="248"/>
      <c r="D11" s="364" t="s">
        <v>843</v>
      </c>
      <c r="E11" s="364"/>
      <c r="F11" s="364"/>
      <c r="G11" s="364"/>
      <c r="H11" s="364"/>
      <c r="I11" s="364"/>
      <c r="J11" s="364"/>
      <c r="K11" s="244"/>
    </row>
    <row r="12" spans="2:1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ht="15" customHeight="1">
      <c r="B13" s="247"/>
      <c r="C13" s="248"/>
      <c r="D13" s="249" t="s">
        <v>844</v>
      </c>
      <c r="E13" s="246"/>
      <c r="F13" s="246"/>
      <c r="G13" s="246"/>
      <c r="H13" s="246"/>
      <c r="I13" s="246"/>
      <c r="J13" s="246"/>
      <c r="K13" s="244"/>
    </row>
    <row r="14" spans="2:1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ht="15" customHeight="1">
      <c r="B15" s="247"/>
      <c r="C15" s="248"/>
      <c r="D15" s="364" t="s">
        <v>845</v>
      </c>
      <c r="E15" s="364"/>
      <c r="F15" s="364"/>
      <c r="G15" s="364"/>
      <c r="H15" s="364"/>
      <c r="I15" s="364"/>
      <c r="J15" s="364"/>
      <c r="K15" s="244"/>
    </row>
    <row r="16" spans="2:11" ht="15" customHeight="1">
      <c r="B16" s="247"/>
      <c r="C16" s="248"/>
      <c r="D16" s="364" t="s">
        <v>846</v>
      </c>
      <c r="E16" s="364"/>
      <c r="F16" s="364"/>
      <c r="G16" s="364"/>
      <c r="H16" s="364"/>
      <c r="I16" s="364"/>
      <c r="J16" s="364"/>
      <c r="K16" s="244"/>
    </row>
    <row r="17" spans="2:11" ht="15" customHeight="1">
      <c r="B17" s="247"/>
      <c r="C17" s="248"/>
      <c r="D17" s="364" t="s">
        <v>847</v>
      </c>
      <c r="E17" s="364"/>
      <c r="F17" s="364"/>
      <c r="G17" s="364"/>
      <c r="H17" s="364"/>
      <c r="I17" s="364"/>
      <c r="J17" s="364"/>
      <c r="K17" s="244"/>
    </row>
    <row r="18" spans="2:11" ht="15" customHeight="1">
      <c r="B18" s="247"/>
      <c r="C18" s="248"/>
      <c r="D18" s="248"/>
      <c r="E18" s="250" t="s">
        <v>86</v>
      </c>
      <c r="F18" s="364" t="s">
        <v>848</v>
      </c>
      <c r="G18" s="364"/>
      <c r="H18" s="364"/>
      <c r="I18" s="364"/>
      <c r="J18" s="364"/>
      <c r="K18" s="244"/>
    </row>
    <row r="19" spans="2:11" ht="15" customHeight="1">
      <c r="B19" s="247"/>
      <c r="C19" s="248"/>
      <c r="D19" s="248"/>
      <c r="E19" s="250" t="s">
        <v>849</v>
      </c>
      <c r="F19" s="364" t="s">
        <v>850</v>
      </c>
      <c r="G19" s="364"/>
      <c r="H19" s="364"/>
      <c r="I19" s="364"/>
      <c r="J19" s="364"/>
      <c r="K19" s="244"/>
    </row>
    <row r="20" spans="2:11" ht="15" customHeight="1">
      <c r="B20" s="247"/>
      <c r="C20" s="248"/>
      <c r="D20" s="248"/>
      <c r="E20" s="250" t="s">
        <v>80</v>
      </c>
      <c r="F20" s="364" t="s">
        <v>127</v>
      </c>
      <c r="G20" s="364"/>
      <c r="H20" s="364"/>
      <c r="I20" s="364"/>
      <c r="J20" s="364"/>
      <c r="K20" s="244"/>
    </row>
    <row r="21" spans="2:11" ht="15" customHeight="1">
      <c r="B21" s="247"/>
      <c r="C21" s="248"/>
      <c r="D21" s="248"/>
      <c r="E21" s="250" t="s">
        <v>101</v>
      </c>
      <c r="F21" s="364" t="s">
        <v>102</v>
      </c>
      <c r="G21" s="364"/>
      <c r="H21" s="364"/>
      <c r="I21" s="364"/>
      <c r="J21" s="364"/>
      <c r="K21" s="244"/>
    </row>
    <row r="22" spans="2:11" ht="15" customHeight="1">
      <c r="B22" s="247"/>
      <c r="C22" s="248"/>
      <c r="D22" s="248"/>
      <c r="E22" s="250" t="s">
        <v>851</v>
      </c>
      <c r="F22" s="364" t="s">
        <v>852</v>
      </c>
      <c r="G22" s="364"/>
      <c r="H22" s="364"/>
      <c r="I22" s="364"/>
      <c r="J22" s="364"/>
      <c r="K22" s="244"/>
    </row>
    <row r="23" spans="2:11" ht="15" customHeight="1">
      <c r="B23" s="247"/>
      <c r="C23" s="248"/>
      <c r="D23" s="248"/>
      <c r="E23" s="250" t="s">
        <v>90</v>
      </c>
      <c r="F23" s="364" t="s">
        <v>853</v>
      </c>
      <c r="G23" s="364"/>
      <c r="H23" s="364"/>
      <c r="I23" s="364"/>
      <c r="J23" s="364"/>
      <c r="K23" s="244"/>
    </row>
    <row r="24" spans="2:1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ht="15" customHeight="1">
      <c r="B25" s="247"/>
      <c r="C25" s="364" t="s">
        <v>854</v>
      </c>
      <c r="D25" s="364"/>
      <c r="E25" s="364"/>
      <c r="F25" s="364"/>
      <c r="G25" s="364"/>
      <c r="H25" s="364"/>
      <c r="I25" s="364"/>
      <c r="J25" s="364"/>
      <c r="K25" s="244"/>
    </row>
    <row r="26" spans="2:11" ht="15" customHeight="1">
      <c r="B26" s="247"/>
      <c r="C26" s="364" t="s">
        <v>855</v>
      </c>
      <c r="D26" s="364"/>
      <c r="E26" s="364"/>
      <c r="F26" s="364"/>
      <c r="G26" s="364"/>
      <c r="H26" s="364"/>
      <c r="I26" s="364"/>
      <c r="J26" s="364"/>
      <c r="K26" s="244"/>
    </row>
    <row r="27" spans="2:11" ht="15" customHeight="1">
      <c r="B27" s="247"/>
      <c r="C27" s="246"/>
      <c r="D27" s="364" t="s">
        <v>856</v>
      </c>
      <c r="E27" s="364"/>
      <c r="F27" s="364"/>
      <c r="G27" s="364"/>
      <c r="H27" s="364"/>
      <c r="I27" s="364"/>
      <c r="J27" s="364"/>
      <c r="K27" s="244"/>
    </row>
    <row r="28" spans="2:11" ht="15" customHeight="1">
      <c r="B28" s="247"/>
      <c r="C28" s="248"/>
      <c r="D28" s="364" t="s">
        <v>857</v>
      </c>
      <c r="E28" s="364"/>
      <c r="F28" s="364"/>
      <c r="G28" s="364"/>
      <c r="H28" s="364"/>
      <c r="I28" s="364"/>
      <c r="J28" s="364"/>
      <c r="K28" s="244"/>
    </row>
    <row r="29" spans="2:1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ht="15" customHeight="1">
      <c r="B30" s="247"/>
      <c r="C30" s="248"/>
      <c r="D30" s="364" t="s">
        <v>858</v>
      </c>
      <c r="E30" s="364"/>
      <c r="F30" s="364"/>
      <c r="G30" s="364"/>
      <c r="H30" s="364"/>
      <c r="I30" s="364"/>
      <c r="J30" s="364"/>
      <c r="K30" s="244"/>
    </row>
    <row r="31" spans="2:11" ht="15" customHeight="1">
      <c r="B31" s="247"/>
      <c r="C31" s="248"/>
      <c r="D31" s="364" t="s">
        <v>859</v>
      </c>
      <c r="E31" s="364"/>
      <c r="F31" s="364"/>
      <c r="G31" s="364"/>
      <c r="H31" s="364"/>
      <c r="I31" s="364"/>
      <c r="J31" s="364"/>
      <c r="K31" s="244"/>
    </row>
    <row r="32" spans="2:1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ht="15" customHeight="1">
      <c r="B33" s="247"/>
      <c r="C33" s="248"/>
      <c r="D33" s="364" t="s">
        <v>860</v>
      </c>
      <c r="E33" s="364"/>
      <c r="F33" s="364"/>
      <c r="G33" s="364"/>
      <c r="H33" s="364"/>
      <c r="I33" s="364"/>
      <c r="J33" s="364"/>
      <c r="K33" s="244"/>
    </row>
    <row r="34" spans="2:11" ht="15" customHeight="1">
      <c r="B34" s="247"/>
      <c r="C34" s="248"/>
      <c r="D34" s="364" t="s">
        <v>861</v>
      </c>
      <c r="E34" s="364"/>
      <c r="F34" s="364"/>
      <c r="G34" s="364"/>
      <c r="H34" s="364"/>
      <c r="I34" s="364"/>
      <c r="J34" s="364"/>
      <c r="K34" s="244"/>
    </row>
    <row r="35" spans="2:11" ht="15" customHeight="1">
      <c r="B35" s="247"/>
      <c r="C35" s="248"/>
      <c r="D35" s="364" t="s">
        <v>862</v>
      </c>
      <c r="E35" s="364"/>
      <c r="F35" s="364"/>
      <c r="G35" s="364"/>
      <c r="H35" s="364"/>
      <c r="I35" s="364"/>
      <c r="J35" s="364"/>
      <c r="K35" s="244"/>
    </row>
    <row r="36" spans="2:11" ht="15" customHeight="1">
      <c r="B36" s="247"/>
      <c r="C36" s="248"/>
      <c r="D36" s="246"/>
      <c r="E36" s="249" t="s">
        <v>114</v>
      </c>
      <c r="F36" s="246"/>
      <c r="G36" s="364" t="s">
        <v>863</v>
      </c>
      <c r="H36" s="364"/>
      <c r="I36" s="364"/>
      <c r="J36" s="364"/>
      <c r="K36" s="244"/>
    </row>
    <row r="37" spans="2:11" ht="30.75" customHeight="1">
      <c r="B37" s="247"/>
      <c r="C37" s="248"/>
      <c r="D37" s="246"/>
      <c r="E37" s="249" t="s">
        <v>864</v>
      </c>
      <c r="F37" s="246"/>
      <c r="G37" s="364" t="s">
        <v>865</v>
      </c>
      <c r="H37" s="364"/>
      <c r="I37" s="364"/>
      <c r="J37" s="364"/>
      <c r="K37" s="244"/>
    </row>
    <row r="38" spans="2:11" ht="15" customHeight="1">
      <c r="B38" s="247"/>
      <c r="C38" s="248"/>
      <c r="D38" s="246"/>
      <c r="E38" s="249" t="s">
        <v>54</v>
      </c>
      <c r="F38" s="246"/>
      <c r="G38" s="364" t="s">
        <v>866</v>
      </c>
      <c r="H38" s="364"/>
      <c r="I38" s="364"/>
      <c r="J38" s="364"/>
      <c r="K38" s="244"/>
    </row>
    <row r="39" spans="2:11" ht="15" customHeight="1">
      <c r="B39" s="247"/>
      <c r="C39" s="248"/>
      <c r="D39" s="246"/>
      <c r="E39" s="249" t="s">
        <v>55</v>
      </c>
      <c r="F39" s="246"/>
      <c r="G39" s="364" t="s">
        <v>867</v>
      </c>
      <c r="H39" s="364"/>
      <c r="I39" s="364"/>
      <c r="J39" s="364"/>
      <c r="K39" s="244"/>
    </row>
    <row r="40" spans="2:11" ht="15" customHeight="1">
      <c r="B40" s="247"/>
      <c r="C40" s="248"/>
      <c r="D40" s="246"/>
      <c r="E40" s="249" t="s">
        <v>115</v>
      </c>
      <c r="F40" s="246"/>
      <c r="G40" s="364" t="s">
        <v>868</v>
      </c>
      <c r="H40" s="364"/>
      <c r="I40" s="364"/>
      <c r="J40" s="364"/>
      <c r="K40" s="244"/>
    </row>
    <row r="41" spans="2:11" ht="15" customHeight="1">
      <c r="B41" s="247"/>
      <c r="C41" s="248"/>
      <c r="D41" s="246"/>
      <c r="E41" s="249" t="s">
        <v>116</v>
      </c>
      <c r="F41" s="246"/>
      <c r="G41" s="364" t="s">
        <v>869</v>
      </c>
      <c r="H41" s="364"/>
      <c r="I41" s="364"/>
      <c r="J41" s="364"/>
      <c r="K41" s="244"/>
    </row>
    <row r="42" spans="2:11" ht="15" customHeight="1">
      <c r="B42" s="247"/>
      <c r="C42" s="248"/>
      <c r="D42" s="246"/>
      <c r="E42" s="249" t="s">
        <v>870</v>
      </c>
      <c r="F42" s="246"/>
      <c r="G42" s="364" t="s">
        <v>871</v>
      </c>
      <c r="H42" s="364"/>
      <c r="I42" s="364"/>
      <c r="J42" s="364"/>
      <c r="K42" s="244"/>
    </row>
    <row r="43" spans="2:11" ht="15" customHeight="1">
      <c r="B43" s="247"/>
      <c r="C43" s="248"/>
      <c r="D43" s="246"/>
      <c r="E43" s="249"/>
      <c r="F43" s="246"/>
      <c r="G43" s="364" t="s">
        <v>872</v>
      </c>
      <c r="H43" s="364"/>
      <c r="I43" s="364"/>
      <c r="J43" s="364"/>
      <c r="K43" s="244"/>
    </row>
    <row r="44" spans="2:11" ht="15" customHeight="1">
      <c r="B44" s="247"/>
      <c r="C44" s="248"/>
      <c r="D44" s="246"/>
      <c r="E44" s="249" t="s">
        <v>873</v>
      </c>
      <c r="F44" s="246"/>
      <c r="G44" s="364" t="s">
        <v>874</v>
      </c>
      <c r="H44" s="364"/>
      <c r="I44" s="364"/>
      <c r="J44" s="364"/>
      <c r="K44" s="244"/>
    </row>
    <row r="45" spans="2:11" ht="15" customHeight="1">
      <c r="B45" s="247"/>
      <c r="C45" s="248"/>
      <c r="D45" s="246"/>
      <c r="E45" s="249" t="s">
        <v>118</v>
      </c>
      <c r="F45" s="246"/>
      <c r="G45" s="364" t="s">
        <v>875</v>
      </c>
      <c r="H45" s="364"/>
      <c r="I45" s="364"/>
      <c r="J45" s="364"/>
      <c r="K45" s="244"/>
    </row>
    <row r="46" spans="2:1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ht="15" customHeight="1">
      <c r="B47" s="247"/>
      <c r="C47" s="248"/>
      <c r="D47" s="364" t="s">
        <v>876</v>
      </c>
      <c r="E47" s="364"/>
      <c r="F47" s="364"/>
      <c r="G47" s="364"/>
      <c r="H47" s="364"/>
      <c r="I47" s="364"/>
      <c r="J47" s="364"/>
      <c r="K47" s="244"/>
    </row>
    <row r="48" spans="2:11" ht="15" customHeight="1">
      <c r="B48" s="247"/>
      <c r="C48" s="248"/>
      <c r="D48" s="248"/>
      <c r="E48" s="364" t="s">
        <v>877</v>
      </c>
      <c r="F48" s="364"/>
      <c r="G48" s="364"/>
      <c r="H48" s="364"/>
      <c r="I48" s="364"/>
      <c r="J48" s="364"/>
      <c r="K48" s="244"/>
    </row>
    <row r="49" spans="2:11" ht="15" customHeight="1">
      <c r="B49" s="247"/>
      <c r="C49" s="248"/>
      <c r="D49" s="248"/>
      <c r="E49" s="364" t="s">
        <v>878</v>
      </c>
      <c r="F49" s="364"/>
      <c r="G49" s="364"/>
      <c r="H49" s="364"/>
      <c r="I49" s="364"/>
      <c r="J49" s="364"/>
      <c r="K49" s="244"/>
    </row>
    <row r="50" spans="2:11" ht="15" customHeight="1">
      <c r="B50" s="247"/>
      <c r="C50" s="248"/>
      <c r="D50" s="248"/>
      <c r="E50" s="364" t="s">
        <v>879</v>
      </c>
      <c r="F50" s="364"/>
      <c r="G50" s="364"/>
      <c r="H50" s="364"/>
      <c r="I50" s="364"/>
      <c r="J50" s="364"/>
      <c r="K50" s="244"/>
    </row>
    <row r="51" spans="2:11" ht="15" customHeight="1">
      <c r="B51" s="247"/>
      <c r="C51" s="248"/>
      <c r="D51" s="364" t="s">
        <v>880</v>
      </c>
      <c r="E51" s="364"/>
      <c r="F51" s="364"/>
      <c r="G51" s="364"/>
      <c r="H51" s="364"/>
      <c r="I51" s="364"/>
      <c r="J51" s="364"/>
      <c r="K51" s="244"/>
    </row>
    <row r="52" spans="2:11" ht="25.5" customHeight="1">
      <c r="B52" s="243"/>
      <c r="C52" s="365" t="s">
        <v>881</v>
      </c>
      <c r="D52" s="365"/>
      <c r="E52" s="365"/>
      <c r="F52" s="365"/>
      <c r="G52" s="365"/>
      <c r="H52" s="365"/>
      <c r="I52" s="365"/>
      <c r="J52" s="365"/>
      <c r="K52" s="244"/>
    </row>
    <row r="53" spans="2:1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ht="15" customHeight="1">
      <c r="B54" s="243"/>
      <c r="C54" s="364" t="s">
        <v>882</v>
      </c>
      <c r="D54" s="364"/>
      <c r="E54" s="364"/>
      <c r="F54" s="364"/>
      <c r="G54" s="364"/>
      <c r="H54" s="364"/>
      <c r="I54" s="364"/>
      <c r="J54" s="364"/>
      <c r="K54" s="244"/>
    </row>
    <row r="55" spans="2:11" ht="15" customHeight="1">
      <c r="B55" s="243"/>
      <c r="C55" s="364" t="s">
        <v>883</v>
      </c>
      <c r="D55" s="364"/>
      <c r="E55" s="364"/>
      <c r="F55" s="364"/>
      <c r="G55" s="364"/>
      <c r="H55" s="364"/>
      <c r="I55" s="364"/>
      <c r="J55" s="364"/>
      <c r="K55" s="244"/>
    </row>
    <row r="56" spans="2:1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ht="15" customHeight="1">
      <c r="B57" s="243"/>
      <c r="C57" s="364" t="s">
        <v>884</v>
      </c>
      <c r="D57" s="364"/>
      <c r="E57" s="364"/>
      <c r="F57" s="364"/>
      <c r="G57" s="364"/>
      <c r="H57" s="364"/>
      <c r="I57" s="364"/>
      <c r="J57" s="364"/>
      <c r="K57" s="244"/>
    </row>
    <row r="58" spans="2:11" ht="15" customHeight="1">
      <c r="B58" s="243"/>
      <c r="C58" s="248"/>
      <c r="D58" s="364" t="s">
        <v>885</v>
      </c>
      <c r="E58" s="364"/>
      <c r="F58" s="364"/>
      <c r="G58" s="364"/>
      <c r="H58" s="364"/>
      <c r="I58" s="364"/>
      <c r="J58" s="364"/>
      <c r="K58" s="244"/>
    </row>
    <row r="59" spans="2:11" ht="15" customHeight="1">
      <c r="B59" s="243"/>
      <c r="C59" s="248"/>
      <c r="D59" s="364" t="s">
        <v>886</v>
      </c>
      <c r="E59" s="364"/>
      <c r="F59" s="364"/>
      <c r="G59" s="364"/>
      <c r="H59" s="364"/>
      <c r="I59" s="364"/>
      <c r="J59" s="364"/>
      <c r="K59" s="244"/>
    </row>
    <row r="60" spans="2:11" ht="15" customHeight="1">
      <c r="B60" s="243"/>
      <c r="C60" s="248"/>
      <c r="D60" s="364" t="s">
        <v>887</v>
      </c>
      <c r="E60" s="364"/>
      <c r="F60" s="364"/>
      <c r="G60" s="364"/>
      <c r="H60" s="364"/>
      <c r="I60" s="364"/>
      <c r="J60" s="364"/>
      <c r="K60" s="244"/>
    </row>
    <row r="61" spans="2:11" ht="15" customHeight="1">
      <c r="B61" s="243"/>
      <c r="C61" s="248"/>
      <c r="D61" s="364" t="s">
        <v>888</v>
      </c>
      <c r="E61" s="364"/>
      <c r="F61" s="364"/>
      <c r="G61" s="364"/>
      <c r="H61" s="364"/>
      <c r="I61" s="364"/>
      <c r="J61" s="364"/>
      <c r="K61" s="244"/>
    </row>
    <row r="62" spans="2:11" ht="15" customHeight="1">
      <c r="B62" s="243"/>
      <c r="C62" s="248"/>
      <c r="D62" s="366" t="s">
        <v>889</v>
      </c>
      <c r="E62" s="366"/>
      <c r="F62" s="366"/>
      <c r="G62" s="366"/>
      <c r="H62" s="366"/>
      <c r="I62" s="366"/>
      <c r="J62" s="366"/>
      <c r="K62" s="244"/>
    </row>
    <row r="63" spans="2:11" ht="15" customHeight="1">
      <c r="B63" s="243"/>
      <c r="C63" s="248"/>
      <c r="D63" s="364" t="s">
        <v>890</v>
      </c>
      <c r="E63" s="364"/>
      <c r="F63" s="364"/>
      <c r="G63" s="364"/>
      <c r="H63" s="364"/>
      <c r="I63" s="364"/>
      <c r="J63" s="364"/>
      <c r="K63" s="244"/>
    </row>
    <row r="64" spans="2:1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ht="15" customHeight="1">
      <c r="B65" s="243"/>
      <c r="C65" s="248"/>
      <c r="D65" s="364" t="s">
        <v>891</v>
      </c>
      <c r="E65" s="364"/>
      <c r="F65" s="364"/>
      <c r="G65" s="364"/>
      <c r="H65" s="364"/>
      <c r="I65" s="364"/>
      <c r="J65" s="364"/>
      <c r="K65" s="244"/>
    </row>
    <row r="66" spans="2:11" ht="15" customHeight="1">
      <c r="B66" s="243"/>
      <c r="C66" s="248"/>
      <c r="D66" s="366" t="s">
        <v>892</v>
      </c>
      <c r="E66" s="366"/>
      <c r="F66" s="366"/>
      <c r="G66" s="366"/>
      <c r="H66" s="366"/>
      <c r="I66" s="366"/>
      <c r="J66" s="366"/>
      <c r="K66" s="244"/>
    </row>
    <row r="67" spans="2:11" ht="15" customHeight="1">
      <c r="B67" s="243"/>
      <c r="C67" s="248"/>
      <c r="D67" s="364" t="s">
        <v>893</v>
      </c>
      <c r="E67" s="364"/>
      <c r="F67" s="364"/>
      <c r="G67" s="364"/>
      <c r="H67" s="364"/>
      <c r="I67" s="364"/>
      <c r="J67" s="364"/>
      <c r="K67" s="244"/>
    </row>
    <row r="68" spans="2:11" ht="15" customHeight="1">
      <c r="B68" s="243"/>
      <c r="C68" s="248"/>
      <c r="D68" s="364" t="s">
        <v>894</v>
      </c>
      <c r="E68" s="364"/>
      <c r="F68" s="364"/>
      <c r="G68" s="364"/>
      <c r="H68" s="364"/>
      <c r="I68" s="364"/>
      <c r="J68" s="364"/>
      <c r="K68" s="244"/>
    </row>
    <row r="69" spans="2:11" ht="15" customHeight="1">
      <c r="B69" s="243"/>
      <c r="C69" s="248"/>
      <c r="D69" s="364" t="s">
        <v>895</v>
      </c>
      <c r="E69" s="364"/>
      <c r="F69" s="364"/>
      <c r="G69" s="364"/>
      <c r="H69" s="364"/>
      <c r="I69" s="364"/>
      <c r="J69" s="364"/>
      <c r="K69" s="244"/>
    </row>
    <row r="70" spans="2:11" ht="15" customHeight="1">
      <c r="B70" s="243"/>
      <c r="C70" s="248"/>
      <c r="D70" s="364" t="s">
        <v>896</v>
      </c>
      <c r="E70" s="364"/>
      <c r="F70" s="364"/>
      <c r="G70" s="364"/>
      <c r="H70" s="364"/>
      <c r="I70" s="364"/>
      <c r="J70" s="364"/>
      <c r="K70" s="244"/>
    </row>
    <row r="71" spans="2:1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ht="45" customHeight="1">
      <c r="B75" s="260"/>
      <c r="C75" s="367" t="s">
        <v>897</v>
      </c>
      <c r="D75" s="367"/>
      <c r="E75" s="367"/>
      <c r="F75" s="367"/>
      <c r="G75" s="367"/>
      <c r="H75" s="367"/>
      <c r="I75" s="367"/>
      <c r="J75" s="367"/>
      <c r="K75" s="261"/>
    </row>
    <row r="76" spans="2:11" ht="17.25" customHeight="1">
      <c r="B76" s="260"/>
      <c r="C76" s="262" t="s">
        <v>898</v>
      </c>
      <c r="D76" s="262"/>
      <c r="E76" s="262"/>
      <c r="F76" s="262" t="s">
        <v>899</v>
      </c>
      <c r="G76" s="263"/>
      <c r="H76" s="262" t="s">
        <v>55</v>
      </c>
      <c r="I76" s="262" t="s">
        <v>58</v>
      </c>
      <c r="J76" s="262" t="s">
        <v>900</v>
      </c>
      <c r="K76" s="261"/>
    </row>
    <row r="77" spans="2:11" ht="17.25" customHeight="1">
      <c r="B77" s="260"/>
      <c r="C77" s="264" t="s">
        <v>901</v>
      </c>
      <c r="D77" s="264"/>
      <c r="E77" s="264"/>
      <c r="F77" s="265" t="s">
        <v>902</v>
      </c>
      <c r="G77" s="266"/>
      <c r="H77" s="264"/>
      <c r="I77" s="264"/>
      <c r="J77" s="264" t="s">
        <v>903</v>
      </c>
      <c r="K77" s="261"/>
    </row>
    <row r="78" spans="2:1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ht="15" customHeight="1">
      <c r="B79" s="260"/>
      <c r="C79" s="249" t="s">
        <v>54</v>
      </c>
      <c r="D79" s="267"/>
      <c r="E79" s="267"/>
      <c r="F79" s="269" t="s">
        <v>904</v>
      </c>
      <c r="G79" s="268"/>
      <c r="H79" s="249" t="s">
        <v>905</v>
      </c>
      <c r="I79" s="249" t="s">
        <v>906</v>
      </c>
      <c r="J79" s="249">
        <v>20</v>
      </c>
      <c r="K79" s="261"/>
    </row>
    <row r="80" spans="2:11" ht="15" customHeight="1">
      <c r="B80" s="260"/>
      <c r="C80" s="249" t="s">
        <v>907</v>
      </c>
      <c r="D80" s="249"/>
      <c r="E80" s="249"/>
      <c r="F80" s="269" t="s">
        <v>904</v>
      </c>
      <c r="G80" s="268"/>
      <c r="H80" s="249" t="s">
        <v>908</v>
      </c>
      <c r="I80" s="249" t="s">
        <v>906</v>
      </c>
      <c r="J80" s="249">
        <v>120</v>
      </c>
      <c r="K80" s="261"/>
    </row>
    <row r="81" spans="2:11" ht="15" customHeight="1">
      <c r="B81" s="270"/>
      <c r="C81" s="249" t="s">
        <v>909</v>
      </c>
      <c r="D81" s="249"/>
      <c r="E81" s="249"/>
      <c r="F81" s="269" t="s">
        <v>910</v>
      </c>
      <c r="G81" s="268"/>
      <c r="H81" s="249" t="s">
        <v>911</v>
      </c>
      <c r="I81" s="249" t="s">
        <v>906</v>
      </c>
      <c r="J81" s="249">
        <v>50</v>
      </c>
      <c r="K81" s="261"/>
    </row>
    <row r="82" spans="2:11" ht="15" customHeight="1">
      <c r="B82" s="270"/>
      <c r="C82" s="249" t="s">
        <v>912</v>
      </c>
      <c r="D82" s="249"/>
      <c r="E82" s="249"/>
      <c r="F82" s="269" t="s">
        <v>904</v>
      </c>
      <c r="G82" s="268"/>
      <c r="H82" s="249" t="s">
        <v>913</v>
      </c>
      <c r="I82" s="249" t="s">
        <v>914</v>
      </c>
      <c r="J82" s="249"/>
      <c r="K82" s="261"/>
    </row>
    <row r="83" spans="2:11" ht="15" customHeight="1">
      <c r="B83" s="270"/>
      <c r="C83" s="271" t="s">
        <v>915</v>
      </c>
      <c r="D83" s="271"/>
      <c r="E83" s="271"/>
      <c r="F83" s="272" t="s">
        <v>910</v>
      </c>
      <c r="G83" s="271"/>
      <c r="H83" s="271" t="s">
        <v>916</v>
      </c>
      <c r="I83" s="271" t="s">
        <v>906</v>
      </c>
      <c r="J83" s="271">
        <v>15</v>
      </c>
      <c r="K83" s="261"/>
    </row>
    <row r="84" spans="2:11" ht="15" customHeight="1">
      <c r="B84" s="270"/>
      <c r="C84" s="271" t="s">
        <v>917</v>
      </c>
      <c r="D84" s="271"/>
      <c r="E84" s="271"/>
      <c r="F84" s="272" t="s">
        <v>910</v>
      </c>
      <c r="G84" s="271"/>
      <c r="H84" s="271" t="s">
        <v>918</v>
      </c>
      <c r="I84" s="271" t="s">
        <v>906</v>
      </c>
      <c r="J84" s="271">
        <v>15</v>
      </c>
      <c r="K84" s="261"/>
    </row>
    <row r="85" spans="2:11" ht="15" customHeight="1">
      <c r="B85" s="270"/>
      <c r="C85" s="271" t="s">
        <v>919</v>
      </c>
      <c r="D85" s="271"/>
      <c r="E85" s="271"/>
      <c r="F85" s="272" t="s">
        <v>910</v>
      </c>
      <c r="G85" s="271"/>
      <c r="H85" s="271" t="s">
        <v>920</v>
      </c>
      <c r="I85" s="271" t="s">
        <v>906</v>
      </c>
      <c r="J85" s="271">
        <v>20</v>
      </c>
      <c r="K85" s="261"/>
    </row>
    <row r="86" spans="2:11" ht="15" customHeight="1">
      <c r="B86" s="270"/>
      <c r="C86" s="271" t="s">
        <v>921</v>
      </c>
      <c r="D86" s="271"/>
      <c r="E86" s="271"/>
      <c r="F86" s="272" t="s">
        <v>910</v>
      </c>
      <c r="G86" s="271"/>
      <c r="H86" s="271" t="s">
        <v>922</v>
      </c>
      <c r="I86" s="271" t="s">
        <v>906</v>
      </c>
      <c r="J86" s="271">
        <v>20</v>
      </c>
      <c r="K86" s="261"/>
    </row>
    <row r="87" spans="2:11" ht="15" customHeight="1">
      <c r="B87" s="270"/>
      <c r="C87" s="249" t="s">
        <v>923</v>
      </c>
      <c r="D87" s="249"/>
      <c r="E87" s="249"/>
      <c r="F87" s="269" t="s">
        <v>910</v>
      </c>
      <c r="G87" s="268"/>
      <c r="H87" s="249" t="s">
        <v>924</v>
      </c>
      <c r="I87" s="249" t="s">
        <v>906</v>
      </c>
      <c r="J87" s="249">
        <v>50</v>
      </c>
      <c r="K87" s="261"/>
    </row>
    <row r="88" spans="2:11" ht="15" customHeight="1">
      <c r="B88" s="270"/>
      <c r="C88" s="249" t="s">
        <v>925</v>
      </c>
      <c r="D88" s="249"/>
      <c r="E88" s="249"/>
      <c r="F88" s="269" t="s">
        <v>910</v>
      </c>
      <c r="G88" s="268"/>
      <c r="H88" s="249" t="s">
        <v>926</v>
      </c>
      <c r="I88" s="249" t="s">
        <v>906</v>
      </c>
      <c r="J88" s="249">
        <v>20</v>
      </c>
      <c r="K88" s="261"/>
    </row>
    <row r="89" spans="2:11" ht="15" customHeight="1">
      <c r="B89" s="270"/>
      <c r="C89" s="249" t="s">
        <v>927</v>
      </c>
      <c r="D89" s="249"/>
      <c r="E89" s="249"/>
      <c r="F89" s="269" t="s">
        <v>910</v>
      </c>
      <c r="G89" s="268"/>
      <c r="H89" s="249" t="s">
        <v>928</v>
      </c>
      <c r="I89" s="249" t="s">
        <v>906</v>
      </c>
      <c r="J89" s="249">
        <v>20</v>
      </c>
      <c r="K89" s="261"/>
    </row>
    <row r="90" spans="2:11" ht="15" customHeight="1">
      <c r="B90" s="270"/>
      <c r="C90" s="249" t="s">
        <v>929</v>
      </c>
      <c r="D90" s="249"/>
      <c r="E90" s="249"/>
      <c r="F90" s="269" t="s">
        <v>910</v>
      </c>
      <c r="G90" s="268"/>
      <c r="H90" s="249" t="s">
        <v>930</v>
      </c>
      <c r="I90" s="249" t="s">
        <v>906</v>
      </c>
      <c r="J90" s="249">
        <v>50</v>
      </c>
      <c r="K90" s="261"/>
    </row>
    <row r="91" spans="2:11" ht="15" customHeight="1">
      <c r="B91" s="270"/>
      <c r="C91" s="249" t="s">
        <v>931</v>
      </c>
      <c r="D91" s="249"/>
      <c r="E91" s="249"/>
      <c r="F91" s="269" t="s">
        <v>910</v>
      </c>
      <c r="G91" s="268"/>
      <c r="H91" s="249" t="s">
        <v>931</v>
      </c>
      <c r="I91" s="249" t="s">
        <v>906</v>
      </c>
      <c r="J91" s="249">
        <v>50</v>
      </c>
      <c r="K91" s="261"/>
    </row>
    <row r="92" spans="2:11" ht="15" customHeight="1">
      <c r="B92" s="270"/>
      <c r="C92" s="249" t="s">
        <v>932</v>
      </c>
      <c r="D92" s="249"/>
      <c r="E92" s="249"/>
      <c r="F92" s="269" t="s">
        <v>910</v>
      </c>
      <c r="G92" s="268"/>
      <c r="H92" s="249" t="s">
        <v>933</v>
      </c>
      <c r="I92" s="249" t="s">
        <v>906</v>
      </c>
      <c r="J92" s="249">
        <v>255</v>
      </c>
      <c r="K92" s="261"/>
    </row>
    <row r="93" spans="2:11" ht="15" customHeight="1">
      <c r="B93" s="270"/>
      <c r="C93" s="249" t="s">
        <v>934</v>
      </c>
      <c r="D93" s="249"/>
      <c r="E93" s="249"/>
      <c r="F93" s="269" t="s">
        <v>904</v>
      </c>
      <c r="G93" s="268"/>
      <c r="H93" s="249" t="s">
        <v>935</v>
      </c>
      <c r="I93" s="249" t="s">
        <v>936</v>
      </c>
      <c r="J93" s="249"/>
      <c r="K93" s="261"/>
    </row>
    <row r="94" spans="2:11" ht="15" customHeight="1">
      <c r="B94" s="270"/>
      <c r="C94" s="249" t="s">
        <v>937</v>
      </c>
      <c r="D94" s="249"/>
      <c r="E94" s="249"/>
      <c r="F94" s="269" t="s">
        <v>904</v>
      </c>
      <c r="G94" s="268"/>
      <c r="H94" s="249" t="s">
        <v>938</v>
      </c>
      <c r="I94" s="249" t="s">
        <v>939</v>
      </c>
      <c r="J94" s="249"/>
      <c r="K94" s="261"/>
    </row>
    <row r="95" spans="2:11" ht="15" customHeight="1">
      <c r="B95" s="270"/>
      <c r="C95" s="249" t="s">
        <v>940</v>
      </c>
      <c r="D95" s="249"/>
      <c r="E95" s="249"/>
      <c r="F95" s="269" t="s">
        <v>904</v>
      </c>
      <c r="G95" s="268"/>
      <c r="H95" s="249" t="s">
        <v>940</v>
      </c>
      <c r="I95" s="249" t="s">
        <v>939</v>
      </c>
      <c r="J95" s="249"/>
      <c r="K95" s="261"/>
    </row>
    <row r="96" spans="2:11" ht="15" customHeight="1">
      <c r="B96" s="270"/>
      <c r="C96" s="249" t="s">
        <v>39</v>
      </c>
      <c r="D96" s="249"/>
      <c r="E96" s="249"/>
      <c r="F96" s="269" t="s">
        <v>904</v>
      </c>
      <c r="G96" s="268"/>
      <c r="H96" s="249" t="s">
        <v>941</v>
      </c>
      <c r="I96" s="249" t="s">
        <v>939</v>
      </c>
      <c r="J96" s="249"/>
      <c r="K96" s="261"/>
    </row>
    <row r="97" spans="2:11" ht="15" customHeight="1">
      <c r="B97" s="270"/>
      <c r="C97" s="249" t="s">
        <v>49</v>
      </c>
      <c r="D97" s="249"/>
      <c r="E97" s="249"/>
      <c r="F97" s="269" t="s">
        <v>904</v>
      </c>
      <c r="G97" s="268"/>
      <c r="H97" s="249" t="s">
        <v>942</v>
      </c>
      <c r="I97" s="249" t="s">
        <v>939</v>
      </c>
      <c r="J97" s="249"/>
      <c r="K97" s="261"/>
    </row>
    <row r="98" spans="2:1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ht="45" customHeight="1">
      <c r="B102" s="260"/>
      <c r="C102" s="367" t="s">
        <v>943</v>
      </c>
      <c r="D102" s="367"/>
      <c r="E102" s="367"/>
      <c r="F102" s="367"/>
      <c r="G102" s="367"/>
      <c r="H102" s="367"/>
      <c r="I102" s="367"/>
      <c r="J102" s="367"/>
      <c r="K102" s="261"/>
    </row>
    <row r="103" spans="2:11" ht="17.25" customHeight="1">
      <c r="B103" s="260"/>
      <c r="C103" s="262" t="s">
        <v>898</v>
      </c>
      <c r="D103" s="262"/>
      <c r="E103" s="262"/>
      <c r="F103" s="262" t="s">
        <v>899</v>
      </c>
      <c r="G103" s="263"/>
      <c r="H103" s="262" t="s">
        <v>55</v>
      </c>
      <c r="I103" s="262" t="s">
        <v>58</v>
      </c>
      <c r="J103" s="262" t="s">
        <v>900</v>
      </c>
      <c r="K103" s="261"/>
    </row>
    <row r="104" spans="2:11" ht="17.25" customHeight="1">
      <c r="B104" s="260"/>
      <c r="C104" s="264" t="s">
        <v>901</v>
      </c>
      <c r="D104" s="264"/>
      <c r="E104" s="264"/>
      <c r="F104" s="265" t="s">
        <v>902</v>
      </c>
      <c r="G104" s="266"/>
      <c r="H104" s="264"/>
      <c r="I104" s="264"/>
      <c r="J104" s="264" t="s">
        <v>903</v>
      </c>
      <c r="K104" s="261"/>
    </row>
    <row r="105" spans="2:11" ht="5.25" customHeight="1">
      <c r="B105" s="260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pans="2:11" ht="15" customHeight="1">
      <c r="B106" s="260"/>
      <c r="C106" s="249" t="s">
        <v>54</v>
      </c>
      <c r="D106" s="267"/>
      <c r="E106" s="267"/>
      <c r="F106" s="269" t="s">
        <v>904</v>
      </c>
      <c r="G106" s="278"/>
      <c r="H106" s="249" t="s">
        <v>944</v>
      </c>
      <c r="I106" s="249" t="s">
        <v>906</v>
      </c>
      <c r="J106" s="249">
        <v>20</v>
      </c>
      <c r="K106" s="261"/>
    </row>
    <row r="107" spans="2:11" ht="15" customHeight="1">
      <c r="B107" s="260"/>
      <c r="C107" s="249" t="s">
        <v>907</v>
      </c>
      <c r="D107" s="249"/>
      <c r="E107" s="249"/>
      <c r="F107" s="269" t="s">
        <v>904</v>
      </c>
      <c r="G107" s="249"/>
      <c r="H107" s="249" t="s">
        <v>944</v>
      </c>
      <c r="I107" s="249" t="s">
        <v>906</v>
      </c>
      <c r="J107" s="249">
        <v>120</v>
      </c>
      <c r="K107" s="261"/>
    </row>
    <row r="108" spans="2:11" ht="15" customHeight="1">
      <c r="B108" s="270"/>
      <c r="C108" s="249" t="s">
        <v>909</v>
      </c>
      <c r="D108" s="249"/>
      <c r="E108" s="249"/>
      <c r="F108" s="269" t="s">
        <v>910</v>
      </c>
      <c r="G108" s="249"/>
      <c r="H108" s="249" t="s">
        <v>944</v>
      </c>
      <c r="I108" s="249" t="s">
        <v>906</v>
      </c>
      <c r="J108" s="249">
        <v>50</v>
      </c>
      <c r="K108" s="261"/>
    </row>
    <row r="109" spans="2:11" ht="15" customHeight="1">
      <c r="B109" s="270"/>
      <c r="C109" s="249" t="s">
        <v>912</v>
      </c>
      <c r="D109" s="249"/>
      <c r="E109" s="249"/>
      <c r="F109" s="269" t="s">
        <v>904</v>
      </c>
      <c r="G109" s="249"/>
      <c r="H109" s="249" t="s">
        <v>944</v>
      </c>
      <c r="I109" s="249" t="s">
        <v>914</v>
      </c>
      <c r="J109" s="249"/>
      <c r="K109" s="261"/>
    </row>
    <row r="110" spans="2:11" ht="15" customHeight="1">
      <c r="B110" s="270"/>
      <c r="C110" s="249" t="s">
        <v>923</v>
      </c>
      <c r="D110" s="249"/>
      <c r="E110" s="249"/>
      <c r="F110" s="269" t="s">
        <v>910</v>
      </c>
      <c r="G110" s="249"/>
      <c r="H110" s="249" t="s">
        <v>944</v>
      </c>
      <c r="I110" s="249" t="s">
        <v>906</v>
      </c>
      <c r="J110" s="249">
        <v>50</v>
      </c>
      <c r="K110" s="261"/>
    </row>
    <row r="111" spans="2:11" ht="15" customHeight="1">
      <c r="B111" s="270"/>
      <c r="C111" s="249" t="s">
        <v>931</v>
      </c>
      <c r="D111" s="249"/>
      <c r="E111" s="249"/>
      <c r="F111" s="269" t="s">
        <v>910</v>
      </c>
      <c r="G111" s="249"/>
      <c r="H111" s="249" t="s">
        <v>944</v>
      </c>
      <c r="I111" s="249" t="s">
        <v>906</v>
      </c>
      <c r="J111" s="249">
        <v>50</v>
      </c>
      <c r="K111" s="261"/>
    </row>
    <row r="112" spans="2:11" ht="15" customHeight="1">
      <c r="B112" s="270"/>
      <c r="C112" s="249" t="s">
        <v>929</v>
      </c>
      <c r="D112" s="249"/>
      <c r="E112" s="249"/>
      <c r="F112" s="269" t="s">
        <v>910</v>
      </c>
      <c r="G112" s="249"/>
      <c r="H112" s="249" t="s">
        <v>944</v>
      </c>
      <c r="I112" s="249" t="s">
        <v>906</v>
      </c>
      <c r="J112" s="249">
        <v>50</v>
      </c>
      <c r="K112" s="261"/>
    </row>
    <row r="113" spans="2:11" ht="15" customHeight="1">
      <c r="B113" s="270"/>
      <c r="C113" s="249" t="s">
        <v>54</v>
      </c>
      <c r="D113" s="249"/>
      <c r="E113" s="249"/>
      <c r="F113" s="269" t="s">
        <v>904</v>
      </c>
      <c r="G113" s="249"/>
      <c r="H113" s="249" t="s">
        <v>945</v>
      </c>
      <c r="I113" s="249" t="s">
        <v>906</v>
      </c>
      <c r="J113" s="249">
        <v>20</v>
      </c>
      <c r="K113" s="261"/>
    </row>
    <row r="114" spans="2:11" ht="15" customHeight="1">
      <c r="B114" s="270"/>
      <c r="C114" s="249" t="s">
        <v>946</v>
      </c>
      <c r="D114" s="249"/>
      <c r="E114" s="249"/>
      <c r="F114" s="269" t="s">
        <v>904</v>
      </c>
      <c r="G114" s="249"/>
      <c r="H114" s="249" t="s">
        <v>947</v>
      </c>
      <c r="I114" s="249" t="s">
        <v>906</v>
      </c>
      <c r="J114" s="249">
        <v>120</v>
      </c>
      <c r="K114" s="261"/>
    </row>
    <row r="115" spans="2:11" ht="15" customHeight="1">
      <c r="B115" s="270"/>
      <c r="C115" s="249" t="s">
        <v>39</v>
      </c>
      <c r="D115" s="249"/>
      <c r="E115" s="249"/>
      <c r="F115" s="269" t="s">
        <v>904</v>
      </c>
      <c r="G115" s="249"/>
      <c r="H115" s="249" t="s">
        <v>948</v>
      </c>
      <c r="I115" s="249" t="s">
        <v>939</v>
      </c>
      <c r="J115" s="249"/>
      <c r="K115" s="261"/>
    </row>
    <row r="116" spans="2:11" ht="15" customHeight="1">
      <c r="B116" s="270"/>
      <c r="C116" s="249" t="s">
        <v>49</v>
      </c>
      <c r="D116" s="249"/>
      <c r="E116" s="249"/>
      <c r="F116" s="269" t="s">
        <v>904</v>
      </c>
      <c r="G116" s="249"/>
      <c r="H116" s="249" t="s">
        <v>949</v>
      </c>
      <c r="I116" s="249" t="s">
        <v>939</v>
      </c>
      <c r="J116" s="249"/>
      <c r="K116" s="261"/>
    </row>
    <row r="117" spans="2:11" ht="15" customHeight="1">
      <c r="B117" s="270"/>
      <c r="C117" s="249" t="s">
        <v>58</v>
      </c>
      <c r="D117" s="249"/>
      <c r="E117" s="249"/>
      <c r="F117" s="269" t="s">
        <v>904</v>
      </c>
      <c r="G117" s="249"/>
      <c r="H117" s="249" t="s">
        <v>950</v>
      </c>
      <c r="I117" s="249" t="s">
        <v>951</v>
      </c>
      <c r="J117" s="249"/>
      <c r="K117" s="261"/>
    </row>
    <row r="118" spans="2:1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ht="18.75" customHeight="1">
      <c r="B119" s="280"/>
      <c r="C119" s="246"/>
      <c r="D119" s="246"/>
      <c r="E119" s="246"/>
      <c r="F119" s="281"/>
      <c r="G119" s="246"/>
      <c r="H119" s="246"/>
      <c r="I119" s="246"/>
      <c r="J119" s="246"/>
      <c r="K119" s="280"/>
    </row>
    <row r="120" spans="2:1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ht="45" customHeight="1">
      <c r="B122" s="285"/>
      <c r="C122" s="363" t="s">
        <v>952</v>
      </c>
      <c r="D122" s="363"/>
      <c r="E122" s="363"/>
      <c r="F122" s="363"/>
      <c r="G122" s="363"/>
      <c r="H122" s="363"/>
      <c r="I122" s="363"/>
      <c r="J122" s="363"/>
      <c r="K122" s="286"/>
    </row>
    <row r="123" spans="2:11" ht="17.25" customHeight="1">
      <c r="B123" s="287"/>
      <c r="C123" s="262" t="s">
        <v>898</v>
      </c>
      <c r="D123" s="262"/>
      <c r="E123" s="262"/>
      <c r="F123" s="262" t="s">
        <v>899</v>
      </c>
      <c r="G123" s="263"/>
      <c r="H123" s="262" t="s">
        <v>55</v>
      </c>
      <c r="I123" s="262" t="s">
        <v>58</v>
      </c>
      <c r="J123" s="262" t="s">
        <v>900</v>
      </c>
      <c r="K123" s="288"/>
    </row>
    <row r="124" spans="2:11" ht="17.25" customHeight="1">
      <c r="B124" s="287"/>
      <c r="C124" s="264" t="s">
        <v>901</v>
      </c>
      <c r="D124" s="264"/>
      <c r="E124" s="264"/>
      <c r="F124" s="265" t="s">
        <v>902</v>
      </c>
      <c r="G124" s="266"/>
      <c r="H124" s="264"/>
      <c r="I124" s="264"/>
      <c r="J124" s="264" t="s">
        <v>903</v>
      </c>
      <c r="K124" s="288"/>
    </row>
    <row r="125" spans="2:11" ht="5.25" customHeight="1">
      <c r="B125" s="289"/>
      <c r="C125" s="267"/>
      <c r="D125" s="267"/>
      <c r="E125" s="267"/>
      <c r="F125" s="267"/>
      <c r="G125" s="249"/>
      <c r="H125" s="267"/>
      <c r="I125" s="267"/>
      <c r="J125" s="267"/>
      <c r="K125" s="290"/>
    </row>
    <row r="126" spans="2:11" ht="15" customHeight="1">
      <c r="B126" s="289"/>
      <c r="C126" s="249" t="s">
        <v>907</v>
      </c>
      <c r="D126" s="267"/>
      <c r="E126" s="267"/>
      <c r="F126" s="269" t="s">
        <v>904</v>
      </c>
      <c r="G126" s="249"/>
      <c r="H126" s="249" t="s">
        <v>944</v>
      </c>
      <c r="I126" s="249" t="s">
        <v>906</v>
      </c>
      <c r="J126" s="249">
        <v>120</v>
      </c>
      <c r="K126" s="291"/>
    </row>
    <row r="127" spans="2:11" ht="15" customHeight="1">
      <c r="B127" s="289"/>
      <c r="C127" s="249" t="s">
        <v>953</v>
      </c>
      <c r="D127" s="249"/>
      <c r="E127" s="249"/>
      <c r="F127" s="269" t="s">
        <v>904</v>
      </c>
      <c r="G127" s="249"/>
      <c r="H127" s="249" t="s">
        <v>954</v>
      </c>
      <c r="I127" s="249" t="s">
        <v>906</v>
      </c>
      <c r="J127" s="249" t="s">
        <v>955</v>
      </c>
      <c r="K127" s="291"/>
    </row>
    <row r="128" spans="2:11" ht="15" customHeight="1">
      <c r="B128" s="289"/>
      <c r="C128" s="249" t="s">
        <v>90</v>
      </c>
      <c r="D128" s="249"/>
      <c r="E128" s="249"/>
      <c r="F128" s="269" t="s">
        <v>904</v>
      </c>
      <c r="G128" s="249"/>
      <c r="H128" s="249" t="s">
        <v>956</v>
      </c>
      <c r="I128" s="249" t="s">
        <v>906</v>
      </c>
      <c r="J128" s="249" t="s">
        <v>955</v>
      </c>
      <c r="K128" s="291"/>
    </row>
    <row r="129" spans="2:11" ht="15" customHeight="1">
      <c r="B129" s="289"/>
      <c r="C129" s="249" t="s">
        <v>915</v>
      </c>
      <c r="D129" s="249"/>
      <c r="E129" s="249"/>
      <c r="F129" s="269" t="s">
        <v>910</v>
      </c>
      <c r="G129" s="249"/>
      <c r="H129" s="249" t="s">
        <v>916</v>
      </c>
      <c r="I129" s="249" t="s">
        <v>906</v>
      </c>
      <c r="J129" s="249">
        <v>15</v>
      </c>
      <c r="K129" s="291"/>
    </row>
    <row r="130" spans="2:11" ht="15" customHeight="1">
      <c r="B130" s="289"/>
      <c r="C130" s="271" t="s">
        <v>917</v>
      </c>
      <c r="D130" s="271"/>
      <c r="E130" s="271"/>
      <c r="F130" s="272" t="s">
        <v>910</v>
      </c>
      <c r="G130" s="271"/>
      <c r="H130" s="271" t="s">
        <v>918</v>
      </c>
      <c r="I130" s="271" t="s">
        <v>906</v>
      </c>
      <c r="J130" s="271">
        <v>15</v>
      </c>
      <c r="K130" s="291"/>
    </row>
    <row r="131" spans="2:11" ht="15" customHeight="1">
      <c r="B131" s="289"/>
      <c r="C131" s="271" t="s">
        <v>919</v>
      </c>
      <c r="D131" s="271"/>
      <c r="E131" s="271"/>
      <c r="F131" s="272" t="s">
        <v>910</v>
      </c>
      <c r="G131" s="271"/>
      <c r="H131" s="271" t="s">
        <v>920</v>
      </c>
      <c r="I131" s="271" t="s">
        <v>906</v>
      </c>
      <c r="J131" s="271">
        <v>20</v>
      </c>
      <c r="K131" s="291"/>
    </row>
    <row r="132" spans="2:11" ht="15" customHeight="1">
      <c r="B132" s="289"/>
      <c r="C132" s="271" t="s">
        <v>921</v>
      </c>
      <c r="D132" s="271"/>
      <c r="E132" s="271"/>
      <c r="F132" s="272" t="s">
        <v>910</v>
      </c>
      <c r="G132" s="271"/>
      <c r="H132" s="271" t="s">
        <v>922</v>
      </c>
      <c r="I132" s="271" t="s">
        <v>906</v>
      </c>
      <c r="J132" s="271">
        <v>20</v>
      </c>
      <c r="K132" s="291"/>
    </row>
    <row r="133" spans="2:11" ht="15" customHeight="1">
      <c r="B133" s="289"/>
      <c r="C133" s="249" t="s">
        <v>909</v>
      </c>
      <c r="D133" s="249"/>
      <c r="E133" s="249"/>
      <c r="F133" s="269" t="s">
        <v>910</v>
      </c>
      <c r="G133" s="249"/>
      <c r="H133" s="249" t="s">
        <v>944</v>
      </c>
      <c r="I133" s="249" t="s">
        <v>906</v>
      </c>
      <c r="J133" s="249">
        <v>50</v>
      </c>
      <c r="K133" s="291"/>
    </row>
    <row r="134" spans="2:11" ht="15" customHeight="1">
      <c r="B134" s="289"/>
      <c r="C134" s="249" t="s">
        <v>923</v>
      </c>
      <c r="D134" s="249"/>
      <c r="E134" s="249"/>
      <c r="F134" s="269" t="s">
        <v>910</v>
      </c>
      <c r="G134" s="249"/>
      <c r="H134" s="249" t="s">
        <v>944</v>
      </c>
      <c r="I134" s="249" t="s">
        <v>906</v>
      </c>
      <c r="J134" s="249">
        <v>50</v>
      </c>
      <c r="K134" s="291"/>
    </row>
    <row r="135" spans="2:11" ht="15" customHeight="1">
      <c r="B135" s="289"/>
      <c r="C135" s="249" t="s">
        <v>929</v>
      </c>
      <c r="D135" s="249"/>
      <c r="E135" s="249"/>
      <c r="F135" s="269" t="s">
        <v>910</v>
      </c>
      <c r="G135" s="249"/>
      <c r="H135" s="249" t="s">
        <v>944</v>
      </c>
      <c r="I135" s="249" t="s">
        <v>906</v>
      </c>
      <c r="J135" s="249">
        <v>50</v>
      </c>
      <c r="K135" s="291"/>
    </row>
    <row r="136" spans="2:11" ht="15" customHeight="1">
      <c r="B136" s="289"/>
      <c r="C136" s="249" t="s">
        <v>931</v>
      </c>
      <c r="D136" s="249"/>
      <c r="E136" s="249"/>
      <c r="F136" s="269" t="s">
        <v>910</v>
      </c>
      <c r="G136" s="249"/>
      <c r="H136" s="249" t="s">
        <v>944</v>
      </c>
      <c r="I136" s="249" t="s">
        <v>906</v>
      </c>
      <c r="J136" s="249">
        <v>50</v>
      </c>
      <c r="K136" s="291"/>
    </row>
    <row r="137" spans="2:11" ht="15" customHeight="1">
      <c r="B137" s="289"/>
      <c r="C137" s="249" t="s">
        <v>932</v>
      </c>
      <c r="D137" s="249"/>
      <c r="E137" s="249"/>
      <c r="F137" s="269" t="s">
        <v>910</v>
      </c>
      <c r="G137" s="249"/>
      <c r="H137" s="249" t="s">
        <v>957</v>
      </c>
      <c r="I137" s="249" t="s">
        <v>906</v>
      </c>
      <c r="J137" s="249">
        <v>255</v>
      </c>
      <c r="K137" s="291"/>
    </row>
    <row r="138" spans="2:11" ht="15" customHeight="1">
      <c r="B138" s="289"/>
      <c r="C138" s="249" t="s">
        <v>934</v>
      </c>
      <c r="D138" s="249"/>
      <c r="E138" s="249"/>
      <c r="F138" s="269" t="s">
        <v>904</v>
      </c>
      <c r="G138" s="249"/>
      <c r="H138" s="249" t="s">
        <v>958</v>
      </c>
      <c r="I138" s="249" t="s">
        <v>936</v>
      </c>
      <c r="J138" s="249"/>
      <c r="K138" s="291"/>
    </row>
    <row r="139" spans="2:11" ht="15" customHeight="1">
      <c r="B139" s="289"/>
      <c r="C139" s="249" t="s">
        <v>937</v>
      </c>
      <c r="D139" s="249"/>
      <c r="E139" s="249"/>
      <c r="F139" s="269" t="s">
        <v>904</v>
      </c>
      <c r="G139" s="249"/>
      <c r="H139" s="249" t="s">
        <v>959</v>
      </c>
      <c r="I139" s="249" t="s">
        <v>939</v>
      </c>
      <c r="J139" s="249"/>
      <c r="K139" s="291"/>
    </row>
    <row r="140" spans="2:11" ht="15" customHeight="1">
      <c r="B140" s="289"/>
      <c r="C140" s="249" t="s">
        <v>940</v>
      </c>
      <c r="D140" s="249"/>
      <c r="E140" s="249"/>
      <c r="F140" s="269" t="s">
        <v>904</v>
      </c>
      <c r="G140" s="249"/>
      <c r="H140" s="249" t="s">
        <v>940</v>
      </c>
      <c r="I140" s="249" t="s">
        <v>939</v>
      </c>
      <c r="J140" s="249"/>
      <c r="K140" s="291"/>
    </row>
    <row r="141" spans="2:11" ht="15" customHeight="1">
      <c r="B141" s="289"/>
      <c r="C141" s="249" t="s">
        <v>39</v>
      </c>
      <c r="D141" s="249"/>
      <c r="E141" s="249"/>
      <c r="F141" s="269" t="s">
        <v>904</v>
      </c>
      <c r="G141" s="249"/>
      <c r="H141" s="249" t="s">
        <v>960</v>
      </c>
      <c r="I141" s="249" t="s">
        <v>939</v>
      </c>
      <c r="J141" s="249"/>
      <c r="K141" s="291"/>
    </row>
    <row r="142" spans="2:11" ht="15" customHeight="1">
      <c r="B142" s="289"/>
      <c r="C142" s="249" t="s">
        <v>961</v>
      </c>
      <c r="D142" s="249"/>
      <c r="E142" s="249"/>
      <c r="F142" s="269" t="s">
        <v>904</v>
      </c>
      <c r="G142" s="249"/>
      <c r="H142" s="249" t="s">
        <v>962</v>
      </c>
      <c r="I142" s="249" t="s">
        <v>939</v>
      </c>
      <c r="J142" s="249"/>
      <c r="K142" s="291"/>
    </row>
    <row r="143" spans="2:1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ht="18.75" customHeight="1">
      <c r="B144" s="246"/>
      <c r="C144" s="246"/>
      <c r="D144" s="246"/>
      <c r="E144" s="246"/>
      <c r="F144" s="281"/>
      <c r="G144" s="246"/>
      <c r="H144" s="246"/>
      <c r="I144" s="246"/>
      <c r="J144" s="246"/>
      <c r="K144" s="246"/>
    </row>
    <row r="145" spans="2:1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ht="45" customHeight="1">
      <c r="B147" s="260"/>
      <c r="C147" s="367" t="s">
        <v>963</v>
      </c>
      <c r="D147" s="367"/>
      <c r="E147" s="367"/>
      <c r="F147" s="367"/>
      <c r="G147" s="367"/>
      <c r="H147" s="367"/>
      <c r="I147" s="367"/>
      <c r="J147" s="367"/>
      <c r="K147" s="261"/>
    </row>
    <row r="148" spans="2:11" ht="17.25" customHeight="1">
      <c r="B148" s="260"/>
      <c r="C148" s="262" t="s">
        <v>898</v>
      </c>
      <c r="D148" s="262"/>
      <c r="E148" s="262"/>
      <c r="F148" s="262" t="s">
        <v>899</v>
      </c>
      <c r="G148" s="263"/>
      <c r="H148" s="262" t="s">
        <v>55</v>
      </c>
      <c r="I148" s="262" t="s">
        <v>58</v>
      </c>
      <c r="J148" s="262" t="s">
        <v>900</v>
      </c>
      <c r="K148" s="261"/>
    </row>
    <row r="149" spans="2:11" ht="17.25" customHeight="1">
      <c r="B149" s="260"/>
      <c r="C149" s="264" t="s">
        <v>901</v>
      </c>
      <c r="D149" s="264"/>
      <c r="E149" s="264"/>
      <c r="F149" s="265" t="s">
        <v>902</v>
      </c>
      <c r="G149" s="266"/>
      <c r="H149" s="264"/>
      <c r="I149" s="264"/>
      <c r="J149" s="264" t="s">
        <v>903</v>
      </c>
      <c r="K149" s="261"/>
    </row>
    <row r="150" spans="2:1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pans="2:11" ht="15" customHeight="1">
      <c r="B151" s="270"/>
      <c r="C151" s="295" t="s">
        <v>907</v>
      </c>
      <c r="D151" s="249"/>
      <c r="E151" s="249"/>
      <c r="F151" s="296" t="s">
        <v>904</v>
      </c>
      <c r="G151" s="249"/>
      <c r="H151" s="295" t="s">
        <v>944</v>
      </c>
      <c r="I151" s="295" t="s">
        <v>906</v>
      </c>
      <c r="J151" s="295">
        <v>120</v>
      </c>
      <c r="K151" s="291"/>
    </row>
    <row r="152" spans="2:11" ht="15" customHeight="1">
      <c r="B152" s="270"/>
      <c r="C152" s="295" t="s">
        <v>953</v>
      </c>
      <c r="D152" s="249"/>
      <c r="E152" s="249"/>
      <c r="F152" s="296" t="s">
        <v>904</v>
      </c>
      <c r="G152" s="249"/>
      <c r="H152" s="295" t="s">
        <v>964</v>
      </c>
      <c r="I152" s="295" t="s">
        <v>906</v>
      </c>
      <c r="J152" s="295" t="s">
        <v>955</v>
      </c>
      <c r="K152" s="291"/>
    </row>
    <row r="153" spans="2:11" ht="15" customHeight="1">
      <c r="B153" s="270"/>
      <c r="C153" s="295" t="s">
        <v>90</v>
      </c>
      <c r="D153" s="249"/>
      <c r="E153" s="249"/>
      <c r="F153" s="296" t="s">
        <v>904</v>
      </c>
      <c r="G153" s="249"/>
      <c r="H153" s="295" t="s">
        <v>965</v>
      </c>
      <c r="I153" s="295" t="s">
        <v>906</v>
      </c>
      <c r="J153" s="295" t="s">
        <v>955</v>
      </c>
      <c r="K153" s="291"/>
    </row>
    <row r="154" spans="2:11" ht="15" customHeight="1">
      <c r="B154" s="270"/>
      <c r="C154" s="295" t="s">
        <v>909</v>
      </c>
      <c r="D154" s="249"/>
      <c r="E154" s="249"/>
      <c r="F154" s="296" t="s">
        <v>910</v>
      </c>
      <c r="G154" s="249"/>
      <c r="H154" s="295" t="s">
        <v>944</v>
      </c>
      <c r="I154" s="295" t="s">
        <v>906</v>
      </c>
      <c r="J154" s="295">
        <v>50</v>
      </c>
      <c r="K154" s="291"/>
    </row>
    <row r="155" spans="2:11" ht="15" customHeight="1">
      <c r="B155" s="270"/>
      <c r="C155" s="295" t="s">
        <v>912</v>
      </c>
      <c r="D155" s="249"/>
      <c r="E155" s="249"/>
      <c r="F155" s="296" t="s">
        <v>904</v>
      </c>
      <c r="G155" s="249"/>
      <c r="H155" s="295" t="s">
        <v>944</v>
      </c>
      <c r="I155" s="295" t="s">
        <v>914</v>
      </c>
      <c r="J155" s="295"/>
      <c r="K155" s="291"/>
    </row>
    <row r="156" spans="2:11" ht="15" customHeight="1">
      <c r="B156" s="270"/>
      <c r="C156" s="295" t="s">
        <v>923</v>
      </c>
      <c r="D156" s="249"/>
      <c r="E156" s="249"/>
      <c r="F156" s="296" t="s">
        <v>910</v>
      </c>
      <c r="G156" s="249"/>
      <c r="H156" s="295" t="s">
        <v>944</v>
      </c>
      <c r="I156" s="295" t="s">
        <v>906</v>
      </c>
      <c r="J156" s="295">
        <v>50</v>
      </c>
      <c r="K156" s="291"/>
    </row>
    <row r="157" spans="2:11" ht="15" customHeight="1">
      <c r="B157" s="270"/>
      <c r="C157" s="295" t="s">
        <v>931</v>
      </c>
      <c r="D157" s="249"/>
      <c r="E157" s="249"/>
      <c r="F157" s="296" t="s">
        <v>910</v>
      </c>
      <c r="G157" s="249"/>
      <c r="H157" s="295" t="s">
        <v>944</v>
      </c>
      <c r="I157" s="295" t="s">
        <v>906</v>
      </c>
      <c r="J157" s="295">
        <v>50</v>
      </c>
      <c r="K157" s="291"/>
    </row>
    <row r="158" spans="2:11" ht="15" customHeight="1">
      <c r="B158" s="270"/>
      <c r="C158" s="295" t="s">
        <v>929</v>
      </c>
      <c r="D158" s="249"/>
      <c r="E158" s="249"/>
      <c r="F158" s="296" t="s">
        <v>910</v>
      </c>
      <c r="G158" s="249"/>
      <c r="H158" s="295" t="s">
        <v>944</v>
      </c>
      <c r="I158" s="295" t="s">
        <v>906</v>
      </c>
      <c r="J158" s="295">
        <v>50</v>
      </c>
      <c r="K158" s="291"/>
    </row>
    <row r="159" spans="2:11" ht="15" customHeight="1">
      <c r="B159" s="270"/>
      <c r="C159" s="295" t="s">
        <v>108</v>
      </c>
      <c r="D159" s="249"/>
      <c r="E159" s="249"/>
      <c r="F159" s="296" t="s">
        <v>904</v>
      </c>
      <c r="G159" s="249"/>
      <c r="H159" s="295" t="s">
        <v>966</v>
      </c>
      <c r="I159" s="295" t="s">
        <v>906</v>
      </c>
      <c r="J159" s="295" t="s">
        <v>967</v>
      </c>
      <c r="K159" s="291"/>
    </row>
    <row r="160" spans="2:11" ht="15" customHeight="1">
      <c r="B160" s="270"/>
      <c r="C160" s="295" t="s">
        <v>968</v>
      </c>
      <c r="D160" s="249"/>
      <c r="E160" s="249"/>
      <c r="F160" s="296" t="s">
        <v>904</v>
      </c>
      <c r="G160" s="249"/>
      <c r="H160" s="295" t="s">
        <v>969</v>
      </c>
      <c r="I160" s="295" t="s">
        <v>939</v>
      </c>
      <c r="J160" s="295"/>
      <c r="K160" s="291"/>
    </row>
    <row r="161" spans="2:1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pans="2:11" ht="18.75" customHeight="1">
      <c r="B162" s="246"/>
      <c r="C162" s="249"/>
      <c r="D162" s="249"/>
      <c r="E162" s="249"/>
      <c r="F162" s="269"/>
      <c r="G162" s="249"/>
      <c r="H162" s="249"/>
      <c r="I162" s="249"/>
      <c r="J162" s="249"/>
      <c r="K162" s="246"/>
    </row>
    <row r="163" spans="2:1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ht="45" customHeight="1">
      <c r="B165" s="241"/>
      <c r="C165" s="363" t="s">
        <v>970</v>
      </c>
      <c r="D165" s="363"/>
      <c r="E165" s="363"/>
      <c r="F165" s="363"/>
      <c r="G165" s="363"/>
      <c r="H165" s="363"/>
      <c r="I165" s="363"/>
      <c r="J165" s="363"/>
      <c r="K165" s="242"/>
    </row>
    <row r="166" spans="2:11" ht="17.25" customHeight="1">
      <c r="B166" s="241"/>
      <c r="C166" s="262" t="s">
        <v>898</v>
      </c>
      <c r="D166" s="262"/>
      <c r="E166" s="262"/>
      <c r="F166" s="262" t="s">
        <v>899</v>
      </c>
      <c r="G166" s="299"/>
      <c r="H166" s="300" t="s">
        <v>55</v>
      </c>
      <c r="I166" s="300" t="s">
        <v>58</v>
      </c>
      <c r="J166" s="262" t="s">
        <v>900</v>
      </c>
      <c r="K166" s="242"/>
    </row>
    <row r="167" spans="2:11" ht="17.25" customHeight="1">
      <c r="B167" s="243"/>
      <c r="C167" s="264" t="s">
        <v>901</v>
      </c>
      <c r="D167" s="264"/>
      <c r="E167" s="264"/>
      <c r="F167" s="265" t="s">
        <v>902</v>
      </c>
      <c r="G167" s="301"/>
      <c r="H167" s="302"/>
      <c r="I167" s="302"/>
      <c r="J167" s="264" t="s">
        <v>903</v>
      </c>
      <c r="K167" s="244"/>
    </row>
    <row r="168" spans="2:1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pans="2:11" ht="15" customHeight="1">
      <c r="B169" s="270"/>
      <c r="C169" s="249" t="s">
        <v>907</v>
      </c>
      <c r="D169" s="249"/>
      <c r="E169" s="249"/>
      <c r="F169" s="269" t="s">
        <v>904</v>
      </c>
      <c r="G169" s="249"/>
      <c r="H169" s="249" t="s">
        <v>944</v>
      </c>
      <c r="I169" s="249" t="s">
        <v>906</v>
      </c>
      <c r="J169" s="249">
        <v>120</v>
      </c>
      <c r="K169" s="291"/>
    </row>
    <row r="170" spans="2:11" ht="15" customHeight="1">
      <c r="B170" s="270"/>
      <c r="C170" s="249" t="s">
        <v>953</v>
      </c>
      <c r="D170" s="249"/>
      <c r="E170" s="249"/>
      <c r="F170" s="269" t="s">
        <v>904</v>
      </c>
      <c r="G170" s="249"/>
      <c r="H170" s="249" t="s">
        <v>954</v>
      </c>
      <c r="I170" s="249" t="s">
        <v>906</v>
      </c>
      <c r="J170" s="249" t="s">
        <v>955</v>
      </c>
      <c r="K170" s="291"/>
    </row>
    <row r="171" spans="2:11" ht="15" customHeight="1">
      <c r="B171" s="270"/>
      <c r="C171" s="249" t="s">
        <v>90</v>
      </c>
      <c r="D171" s="249"/>
      <c r="E171" s="249"/>
      <c r="F171" s="269" t="s">
        <v>904</v>
      </c>
      <c r="G171" s="249"/>
      <c r="H171" s="249" t="s">
        <v>971</v>
      </c>
      <c r="I171" s="249" t="s">
        <v>906</v>
      </c>
      <c r="J171" s="249" t="s">
        <v>955</v>
      </c>
      <c r="K171" s="291"/>
    </row>
    <row r="172" spans="2:11" ht="15" customHeight="1">
      <c r="B172" s="270"/>
      <c r="C172" s="249" t="s">
        <v>909</v>
      </c>
      <c r="D172" s="249"/>
      <c r="E172" s="249"/>
      <c r="F172" s="269" t="s">
        <v>910</v>
      </c>
      <c r="G172" s="249"/>
      <c r="H172" s="249" t="s">
        <v>971</v>
      </c>
      <c r="I172" s="249" t="s">
        <v>906</v>
      </c>
      <c r="J172" s="249">
        <v>50</v>
      </c>
      <c r="K172" s="291"/>
    </row>
    <row r="173" spans="2:11" ht="15" customHeight="1">
      <c r="B173" s="270"/>
      <c r="C173" s="249" t="s">
        <v>912</v>
      </c>
      <c r="D173" s="249"/>
      <c r="E173" s="249"/>
      <c r="F173" s="269" t="s">
        <v>904</v>
      </c>
      <c r="G173" s="249"/>
      <c r="H173" s="249" t="s">
        <v>971</v>
      </c>
      <c r="I173" s="249" t="s">
        <v>914</v>
      </c>
      <c r="J173" s="249"/>
      <c r="K173" s="291"/>
    </row>
    <row r="174" spans="2:11" ht="15" customHeight="1">
      <c r="B174" s="270"/>
      <c r="C174" s="249" t="s">
        <v>923</v>
      </c>
      <c r="D174" s="249"/>
      <c r="E174" s="249"/>
      <c r="F174" s="269" t="s">
        <v>910</v>
      </c>
      <c r="G174" s="249"/>
      <c r="H174" s="249" t="s">
        <v>971</v>
      </c>
      <c r="I174" s="249" t="s">
        <v>906</v>
      </c>
      <c r="J174" s="249">
        <v>50</v>
      </c>
      <c r="K174" s="291"/>
    </row>
    <row r="175" spans="2:11" ht="15" customHeight="1">
      <c r="B175" s="270"/>
      <c r="C175" s="249" t="s">
        <v>931</v>
      </c>
      <c r="D175" s="249"/>
      <c r="E175" s="249"/>
      <c r="F175" s="269" t="s">
        <v>910</v>
      </c>
      <c r="G175" s="249"/>
      <c r="H175" s="249" t="s">
        <v>971</v>
      </c>
      <c r="I175" s="249" t="s">
        <v>906</v>
      </c>
      <c r="J175" s="249">
        <v>50</v>
      </c>
      <c r="K175" s="291"/>
    </row>
    <row r="176" spans="2:11" ht="15" customHeight="1">
      <c r="B176" s="270"/>
      <c r="C176" s="249" t="s">
        <v>929</v>
      </c>
      <c r="D176" s="249"/>
      <c r="E176" s="249"/>
      <c r="F176" s="269" t="s">
        <v>910</v>
      </c>
      <c r="G176" s="249"/>
      <c r="H176" s="249" t="s">
        <v>971</v>
      </c>
      <c r="I176" s="249" t="s">
        <v>906</v>
      </c>
      <c r="J176" s="249">
        <v>50</v>
      </c>
      <c r="K176" s="291"/>
    </row>
    <row r="177" spans="2:11" ht="15" customHeight="1">
      <c r="B177" s="270"/>
      <c r="C177" s="249" t="s">
        <v>114</v>
      </c>
      <c r="D177" s="249"/>
      <c r="E177" s="249"/>
      <c r="F177" s="269" t="s">
        <v>904</v>
      </c>
      <c r="G177" s="249"/>
      <c r="H177" s="249" t="s">
        <v>972</v>
      </c>
      <c r="I177" s="249" t="s">
        <v>973</v>
      </c>
      <c r="J177" s="249"/>
      <c r="K177" s="291"/>
    </row>
    <row r="178" spans="2:11" ht="15" customHeight="1">
      <c r="B178" s="270"/>
      <c r="C178" s="249" t="s">
        <v>58</v>
      </c>
      <c r="D178" s="249"/>
      <c r="E178" s="249"/>
      <c r="F178" s="269" t="s">
        <v>904</v>
      </c>
      <c r="G178" s="249"/>
      <c r="H178" s="249" t="s">
        <v>974</v>
      </c>
      <c r="I178" s="249" t="s">
        <v>975</v>
      </c>
      <c r="J178" s="249">
        <v>1</v>
      </c>
      <c r="K178" s="291"/>
    </row>
    <row r="179" spans="2:11" ht="15" customHeight="1">
      <c r="B179" s="270"/>
      <c r="C179" s="249" t="s">
        <v>54</v>
      </c>
      <c r="D179" s="249"/>
      <c r="E179" s="249"/>
      <c r="F179" s="269" t="s">
        <v>904</v>
      </c>
      <c r="G179" s="249"/>
      <c r="H179" s="249" t="s">
        <v>976</v>
      </c>
      <c r="I179" s="249" t="s">
        <v>906</v>
      </c>
      <c r="J179" s="249">
        <v>20</v>
      </c>
      <c r="K179" s="291"/>
    </row>
    <row r="180" spans="2:11" ht="15" customHeight="1">
      <c r="B180" s="270"/>
      <c r="C180" s="249" t="s">
        <v>55</v>
      </c>
      <c r="D180" s="249"/>
      <c r="E180" s="249"/>
      <c r="F180" s="269" t="s">
        <v>904</v>
      </c>
      <c r="G180" s="249"/>
      <c r="H180" s="249" t="s">
        <v>977</v>
      </c>
      <c r="I180" s="249" t="s">
        <v>906</v>
      </c>
      <c r="J180" s="249">
        <v>255</v>
      </c>
      <c r="K180" s="291"/>
    </row>
    <row r="181" spans="2:11" ht="15" customHeight="1">
      <c r="B181" s="270"/>
      <c r="C181" s="249" t="s">
        <v>115</v>
      </c>
      <c r="D181" s="249"/>
      <c r="E181" s="249"/>
      <c r="F181" s="269" t="s">
        <v>904</v>
      </c>
      <c r="G181" s="249"/>
      <c r="H181" s="249" t="s">
        <v>868</v>
      </c>
      <c r="I181" s="249" t="s">
        <v>906</v>
      </c>
      <c r="J181" s="249">
        <v>10</v>
      </c>
      <c r="K181" s="291"/>
    </row>
    <row r="182" spans="2:11" ht="15" customHeight="1">
      <c r="B182" s="270"/>
      <c r="C182" s="249" t="s">
        <v>116</v>
      </c>
      <c r="D182" s="249"/>
      <c r="E182" s="249"/>
      <c r="F182" s="269" t="s">
        <v>904</v>
      </c>
      <c r="G182" s="249"/>
      <c r="H182" s="249" t="s">
        <v>978</v>
      </c>
      <c r="I182" s="249" t="s">
        <v>939</v>
      </c>
      <c r="J182" s="249"/>
      <c r="K182" s="291"/>
    </row>
    <row r="183" spans="2:11" ht="15" customHeight="1">
      <c r="B183" s="270"/>
      <c r="C183" s="249" t="s">
        <v>979</v>
      </c>
      <c r="D183" s="249"/>
      <c r="E183" s="249"/>
      <c r="F183" s="269" t="s">
        <v>904</v>
      </c>
      <c r="G183" s="249"/>
      <c r="H183" s="249" t="s">
        <v>980</v>
      </c>
      <c r="I183" s="249" t="s">
        <v>939</v>
      </c>
      <c r="J183" s="249"/>
      <c r="K183" s="291"/>
    </row>
    <row r="184" spans="2:11" ht="15" customHeight="1">
      <c r="B184" s="270"/>
      <c r="C184" s="249" t="s">
        <v>968</v>
      </c>
      <c r="D184" s="249"/>
      <c r="E184" s="249"/>
      <c r="F184" s="269" t="s">
        <v>904</v>
      </c>
      <c r="G184" s="249"/>
      <c r="H184" s="249" t="s">
        <v>981</v>
      </c>
      <c r="I184" s="249" t="s">
        <v>939</v>
      </c>
      <c r="J184" s="249"/>
      <c r="K184" s="291"/>
    </row>
    <row r="185" spans="2:11" ht="15" customHeight="1">
      <c r="B185" s="270"/>
      <c r="C185" s="249" t="s">
        <v>118</v>
      </c>
      <c r="D185" s="249"/>
      <c r="E185" s="249"/>
      <c r="F185" s="269" t="s">
        <v>910</v>
      </c>
      <c r="G185" s="249"/>
      <c r="H185" s="249" t="s">
        <v>982</v>
      </c>
      <c r="I185" s="249" t="s">
        <v>906</v>
      </c>
      <c r="J185" s="249">
        <v>50</v>
      </c>
      <c r="K185" s="291"/>
    </row>
    <row r="186" spans="2:11" ht="15" customHeight="1">
      <c r="B186" s="270"/>
      <c r="C186" s="249" t="s">
        <v>983</v>
      </c>
      <c r="D186" s="249"/>
      <c r="E186" s="249"/>
      <c r="F186" s="269" t="s">
        <v>910</v>
      </c>
      <c r="G186" s="249"/>
      <c r="H186" s="249" t="s">
        <v>984</v>
      </c>
      <c r="I186" s="249" t="s">
        <v>985</v>
      </c>
      <c r="J186" s="249"/>
      <c r="K186" s="291"/>
    </row>
    <row r="187" spans="2:11" ht="15" customHeight="1">
      <c r="B187" s="270"/>
      <c r="C187" s="249" t="s">
        <v>986</v>
      </c>
      <c r="D187" s="249"/>
      <c r="E187" s="249"/>
      <c r="F187" s="269" t="s">
        <v>910</v>
      </c>
      <c r="G187" s="249"/>
      <c r="H187" s="249" t="s">
        <v>987</v>
      </c>
      <c r="I187" s="249" t="s">
        <v>985</v>
      </c>
      <c r="J187" s="249"/>
      <c r="K187" s="291"/>
    </row>
    <row r="188" spans="2:11" ht="15" customHeight="1">
      <c r="B188" s="270"/>
      <c r="C188" s="249" t="s">
        <v>988</v>
      </c>
      <c r="D188" s="249"/>
      <c r="E188" s="249"/>
      <c r="F188" s="269" t="s">
        <v>910</v>
      </c>
      <c r="G188" s="249"/>
      <c r="H188" s="249" t="s">
        <v>989</v>
      </c>
      <c r="I188" s="249" t="s">
        <v>985</v>
      </c>
      <c r="J188" s="249"/>
      <c r="K188" s="291"/>
    </row>
    <row r="189" spans="2:11" ht="15" customHeight="1">
      <c r="B189" s="270"/>
      <c r="C189" s="303" t="s">
        <v>990</v>
      </c>
      <c r="D189" s="249"/>
      <c r="E189" s="249"/>
      <c r="F189" s="269" t="s">
        <v>910</v>
      </c>
      <c r="G189" s="249"/>
      <c r="H189" s="249" t="s">
        <v>991</v>
      </c>
      <c r="I189" s="249" t="s">
        <v>992</v>
      </c>
      <c r="J189" s="304" t="s">
        <v>993</v>
      </c>
      <c r="K189" s="291"/>
    </row>
    <row r="190" spans="2:11" ht="15" customHeight="1">
      <c r="B190" s="270"/>
      <c r="C190" s="255" t="s">
        <v>43</v>
      </c>
      <c r="D190" s="249"/>
      <c r="E190" s="249"/>
      <c r="F190" s="269" t="s">
        <v>904</v>
      </c>
      <c r="G190" s="249"/>
      <c r="H190" s="246" t="s">
        <v>994</v>
      </c>
      <c r="I190" s="249" t="s">
        <v>995</v>
      </c>
      <c r="J190" s="249"/>
      <c r="K190" s="291"/>
    </row>
    <row r="191" spans="2:11" ht="15" customHeight="1">
      <c r="B191" s="270"/>
      <c r="C191" s="255" t="s">
        <v>996</v>
      </c>
      <c r="D191" s="249"/>
      <c r="E191" s="249"/>
      <c r="F191" s="269" t="s">
        <v>904</v>
      </c>
      <c r="G191" s="249"/>
      <c r="H191" s="249" t="s">
        <v>997</v>
      </c>
      <c r="I191" s="249" t="s">
        <v>939</v>
      </c>
      <c r="J191" s="249"/>
      <c r="K191" s="291"/>
    </row>
    <row r="192" spans="2:11" ht="15" customHeight="1">
      <c r="B192" s="270"/>
      <c r="C192" s="255" t="s">
        <v>998</v>
      </c>
      <c r="D192" s="249"/>
      <c r="E192" s="249"/>
      <c r="F192" s="269" t="s">
        <v>904</v>
      </c>
      <c r="G192" s="249"/>
      <c r="H192" s="249" t="s">
        <v>999</v>
      </c>
      <c r="I192" s="249" t="s">
        <v>939</v>
      </c>
      <c r="J192" s="249"/>
      <c r="K192" s="291"/>
    </row>
    <row r="193" spans="2:11" ht="15" customHeight="1">
      <c r="B193" s="270"/>
      <c r="C193" s="255" t="s">
        <v>1000</v>
      </c>
      <c r="D193" s="249"/>
      <c r="E193" s="249"/>
      <c r="F193" s="269" t="s">
        <v>910</v>
      </c>
      <c r="G193" s="249"/>
      <c r="H193" s="249" t="s">
        <v>1001</v>
      </c>
      <c r="I193" s="249" t="s">
        <v>939</v>
      </c>
      <c r="J193" s="249"/>
      <c r="K193" s="291"/>
    </row>
    <row r="194" spans="2:1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pans="2:11" ht="18.75" customHeight="1">
      <c r="B195" s="246"/>
      <c r="C195" s="249"/>
      <c r="D195" s="249"/>
      <c r="E195" s="249"/>
      <c r="F195" s="269"/>
      <c r="G195" s="249"/>
      <c r="H195" s="249"/>
      <c r="I195" s="249"/>
      <c r="J195" s="249"/>
      <c r="K195" s="246"/>
    </row>
    <row r="196" spans="2:11" ht="18.75" customHeight="1">
      <c r="B196" s="246"/>
      <c r="C196" s="249"/>
      <c r="D196" s="249"/>
      <c r="E196" s="249"/>
      <c r="F196" s="269"/>
      <c r="G196" s="249"/>
      <c r="H196" s="249"/>
      <c r="I196" s="249"/>
      <c r="J196" s="249"/>
      <c r="K196" s="246"/>
    </row>
    <row r="197" spans="2:1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ht="10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ht="21">
      <c r="B199" s="241"/>
      <c r="C199" s="363" t="s">
        <v>1002</v>
      </c>
      <c r="D199" s="363"/>
      <c r="E199" s="363"/>
      <c r="F199" s="363"/>
      <c r="G199" s="363"/>
      <c r="H199" s="363"/>
      <c r="I199" s="363"/>
      <c r="J199" s="363"/>
      <c r="K199" s="242"/>
    </row>
    <row r="200" spans="2:11" ht="25.5" customHeight="1">
      <c r="B200" s="241"/>
      <c r="C200" s="306" t="s">
        <v>1003</v>
      </c>
      <c r="D200" s="306"/>
      <c r="E200" s="306"/>
      <c r="F200" s="306" t="s">
        <v>1004</v>
      </c>
      <c r="G200" s="307"/>
      <c r="H200" s="368" t="s">
        <v>1005</v>
      </c>
      <c r="I200" s="368"/>
      <c r="J200" s="368"/>
      <c r="K200" s="242"/>
    </row>
    <row r="201" spans="2:11" ht="5.25" customHeight="1">
      <c r="B201" s="270"/>
      <c r="C201" s="267"/>
      <c r="D201" s="267"/>
      <c r="E201" s="267"/>
      <c r="F201" s="267"/>
      <c r="G201" s="249"/>
      <c r="H201" s="267"/>
      <c r="I201" s="267"/>
      <c r="J201" s="267"/>
      <c r="K201" s="291"/>
    </row>
    <row r="202" spans="2:11" ht="15" customHeight="1">
      <c r="B202" s="270"/>
      <c r="C202" s="249" t="s">
        <v>995</v>
      </c>
      <c r="D202" s="249"/>
      <c r="E202" s="249"/>
      <c r="F202" s="269" t="s">
        <v>44</v>
      </c>
      <c r="G202" s="249"/>
      <c r="H202" s="369" t="s">
        <v>1006</v>
      </c>
      <c r="I202" s="369"/>
      <c r="J202" s="369"/>
      <c r="K202" s="291"/>
    </row>
    <row r="203" spans="2:11" ht="15" customHeight="1">
      <c r="B203" s="270"/>
      <c r="C203" s="276"/>
      <c r="D203" s="249"/>
      <c r="E203" s="249"/>
      <c r="F203" s="269" t="s">
        <v>45</v>
      </c>
      <c r="G203" s="249"/>
      <c r="H203" s="369" t="s">
        <v>1007</v>
      </c>
      <c r="I203" s="369"/>
      <c r="J203" s="369"/>
      <c r="K203" s="291"/>
    </row>
    <row r="204" spans="2:11" ht="15" customHeight="1">
      <c r="B204" s="270"/>
      <c r="C204" s="276"/>
      <c r="D204" s="249"/>
      <c r="E204" s="249"/>
      <c r="F204" s="269" t="s">
        <v>48</v>
      </c>
      <c r="G204" s="249"/>
      <c r="H204" s="369" t="s">
        <v>1008</v>
      </c>
      <c r="I204" s="369"/>
      <c r="J204" s="369"/>
      <c r="K204" s="291"/>
    </row>
    <row r="205" spans="2:11" ht="15" customHeight="1">
      <c r="B205" s="270"/>
      <c r="C205" s="249"/>
      <c r="D205" s="249"/>
      <c r="E205" s="249"/>
      <c r="F205" s="269" t="s">
        <v>46</v>
      </c>
      <c r="G205" s="249"/>
      <c r="H205" s="369" t="s">
        <v>1009</v>
      </c>
      <c r="I205" s="369"/>
      <c r="J205" s="369"/>
      <c r="K205" s="291"/>
    </row>
    <row r="206" spans="2:11" ht="15" customHeight="1">
      <c r="B206" s="270"/>
      <c r="C206" s="249"/>
      <c r="D206" s="249"/>
      <c r="E206" s="249"/>
      <c r="F206" s="269" t="s">
        <v>47</v>
      </c>
      <c r="G206" s="249"/>
      <c r="H206" s="369" t="s">
        <v>1010</v>
      </c>
      <c r="I206" s="369"/>
      <c r="J206" s="369"/>
      <c r="K206" s="291"/>
    </row>
    <row r="207" spans="2:11" ht="15" customHeight="1">
      <c r="B207" s="270"/>
      <c r="C207" s="249"/>
      <c r="D207" s="249"/>
      <c r="E207" s="249"/>
      <c r="F207" s="269"/>
      <c r="G207" s="249"/>
      <c r="H207" s="249"/>
      <c r="I207" s="249"/>
      <c r="J207" s="249"/>
      <c r="K207" s="291"/>
    </row>
    <row r="208" spans="2:11" ht="15" customHeight="1">
      <c r="B208" s="270"/>
      <c r="C208" s="249" t="s">
        <v>951</v>
      </c>
      <c r="D208" s="249"/>
      <c r="E208" s="249"/>
      <c r="F208" s="269" t="s">
        <v>86</v>
      </c>
      <c r="G208" s="249"/>
      <c r="H208" s="369" t="s">
        <v>1011</v>
      </c>
      <c r="I208" s="369"/>
      <c r="J208" s="369"/>
      <c r="K208" s="291"/>
    </row>
    <row r="209" spans="2:11" ht="15" customHeight="1">
      <c r="B209" s="270"/>
      <c r="C209" s="276"/>
      <c r="D209" s="249"/>
      <c r="E209" s="249"/>
      <c r="F209" s="269" t="s">
        <v>80</v>
      </c>
      <c r="G209" s="249"/>
      <c r="H209" s="369" t="s">
        <v>127</v>
      </c>
      <c r="I209" s="369"/>
      <c r="J209" s="369"/>
      <c r="K209" s="291"/>
    </row>
    <row r="210" spans="2:11" ht="15" customHeight="1">
      <c r="B210" s="270"/>
      <c r="C210" s="249"/>
      <c r="D210" s="249"/>
      <c r="E210" s="249"/>
      <c r="F210" s="269" t="s">
        <v>849</v>
      </c>
      <c r="G210" s="249"/>
      <c r="H210" s="369" t="s">
        <v>1012</v>
      </c>
      <c r="I210" s="369"/>
      <c r="J210" s="369"/>
      <c r="K210" s="291"/>
    </row>
    <row r="211" spans="2:11" ht="15" customHeight="1">
      <c r="B211" s="308"/>
      <c r="C211" s="276"/>
      <c r="D211" s="276"/>
      <c r="E211" s="276"/>
      <c r="F211" s="269" t="s">
        <v>101</v>
      </c>
      <c r="G211" s="255"/>
      <c r="H211" s="370" t="s">
        <v>102</v>
      </c>
      <c r="I211" s="370"/>
      <c r="J211" s="370"/>
      <c r="K211" s="309"/>
    </row>
    <row r="212" spans="2:11" ht="15" customHeight="1">
      <c r="B212" s="308"/>
      <c r="C212" s="276"/>
      <c r="D212" s="276"/>
      <c r="E212" s="276"/>
      <c r="F212" s="269" t="s">
        <v>851</v>
      </c>
      <c r="G212" s="255"/>
      <c r="H212" s="370" t="s">
        <v>1013</v>
      </c>
      <c r="I212" s="370"/>
      <c r="J212" s="370"/>
      <c r="K212" s="309"/>
    </row>
    <row r="213" spans="2:11" ht="15" customHeight="1">
      <c r="B213" s="308"/>
      <c r="C213" s="276"/>
      <c r="D213" s="276"/>
      <c r="E213" s="276"/>
      <c r="F213" s="310"/>
      <c r="G213" s="255"/>
      <c r="H213" s="311"/>
      <c r="I213" s="311"/>
      <c r="J213" s="311"/>
      <c r="K213" s="309"/>
    </row>
    <row r="214" spans="2:11" ht="15" customHeight="1">
      <c r="B214" s="308"/>
      <c r="C214" s="249" t="s">
        <v>975</v>
      </c>
      <c r="D214" s="276"/>
      <c r="E214" s="276"/>
      <c r="F214" s="269">
        <v>1</v>
      </c>
      <c r="G214" s="255"/>
      <c r="H214" s="370" t="s">
        <v>1014</v>
      </c>
      <c r="I214" s="370"/>
      <c r="J214" s="370"/>
      <c r="K214" s="309"/>
    </row>
    <row r="215" spans="2:11" ht="15" customHeight="1">
      <c r="B215" s="308"/>
      <c r="C215" s="276"/>
      <c r="D215" s="276"/>
      <c r="E215" s="276"/>
      <c r="F215" s="269">
        <v>2</v>
      </c>
      <c r="G215" s="255"/>
      <c r="H215" s="370" t="s">
        <v>1015</v>
      </c>
      <c r="I215" s="370"/>
      <c r="J215" s="370"/>
      <c r="K215" s="309"/>
    </row>
    <row r="216" spans="2:11" ht="15" customHeight="1">
      <c r="B216" s="308"/>
      <c r="C216" s="276"/>
      <c r="D216" s="276"/>
      <c r="E216" s="276"/>
      <c r="F216" s="269">
        <v>3</v>
      </c>
      <c r="G216" s="255"/>
      <c r="H216" s="370" t="s">
        <v>1016</v>
      </c>
      <c r="I216" s="370"/>
      <c r="J216" s="370"/>
      <c r="K216" s="309"/>
    </row>
    <row r="217" spans="2:11" ht="15" customHeight="1">
      <c r="B217" s="308"/>
      <c r="C217" s="276"/>
      <c r="D217" s="276"/>
      <c r="E217" s="276"/>
      <c r="F217" s="269">
        <v>4</v>
      </c>
      <c r="G217" s="255"/>
      <c r="H217" s="370" t="s">
        <v>1017</v>
      </c>
      <c r="I217" s="370"/>
      <c r="J217" s="370"/>
      <c r="K217" s="309"/>
    </row>
    <row r="218" spans="2:1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 01 - Automatická kolár...</vt:lpstr>
      <vt:lpstr>SO 01.a - Automatická kol...</vt:lpstr>
      <vt:lpstr>SO 01.b - Elektroinstalac...</vt:lpstr>
      <vt:lpstr>SO 01.c - Kanalizace</vt:lpstr>
      <vt:lpstr>SO 01.d - Slaboproud pro ...</vt:lpstr>
      <vt:lpstr>VON - Vedlejší a ostatní ...</vt:lpstr>
      <vt:lpstr>Pokyny pro vyplnění</vt:lpstr>
      <vt:lpstr>'PS 01 - Automatická kolár...'!Názvy_tisku</vt:lpstr>
      <vt:lpstr>'Rekapitulace stavby'!Názvy_tisku</vt:lpstr>
      <vt:lpstr>'SO 01.a - Automatická kol...'!Názvy_tisku</vt:lpstr>
      <vt:lpstr>'SO 01.b - Elektroinstalac...'!Názvy_tisku</vt:lpstr>
      <vt:lpstr>'SO 01.c - Kanalizace'!Názvy_tisku</vt:lpstr>
      <vt:lpstr>'SO 01.d - Slaboproud pro ...'!Názvy_tisku</vt:lpstr>
      <vt:lpstr>'VON - Vedlejší a ostatní ...'!Názvy_tisku</vt:lpstr>
      <vt:lpstr>'Pokyny pro vyplnění'!Oblast_tisku</vt:lpstr>
      <vt:lpstr>'PS 01 - Automatická kolár...'!Oblast_tisku</vt:lpstr>
      <vt:lpstr>'Rekapitulace stavby'!Oblast_tisku</vt:lpstr>
      <vt:lpstr>'SO 01.a - Automatická kol...'!Oblast_tisku</vt:lpstr>
      <vt:lpstr>'SO 01.b - Elektroinstalac...'!Oblast_tisku</vt:lpstr>
      <vt:lpstr>'SO 01.c - Kanalizace'!Oblast_tisku</vt:lpstr>
      <vt:lpstr>'SO 01.d - Slaboproud pro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PC-Kraus\Kraus</dc:creator>
  <cp:lastModifiedBy>Roman Kraus</cp:lastModifiedBy>
  <cp:lastPrinted>2019-10-10T14:50:40Z</cp:lastPrinted>
  <dcterms:created xsi:type="dcterms:W3CDTF">2019-10-10T14:49:31Z</dcterms:created>
  <dcterms:modified xsi:type="dcterms:W3CDTF">2019-10-10T14:51:52Z</dcterms:modified>
</cp:coreProperties>
</file>